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osta-my.sharepoint.com/personal/barta_dosta_cz/Documents/Dokumenty/ČD+SŽ/Franta/"/>
    </mc:Choice>
  </mc:AlternateContent>
  <xr:revisionPtr revIDLastSave="2" documentId="11_9689DE9D0921C784B14FFCE8E303DD30B55D9CF3" xr6:coauthVersionLast="47" xr6:coauthVersionMax="47" xr10:uidLastSave="{7C0A4CCB-F662-4ED3-B7CF-E98201F5A7CF}"/>
  <bookViews>
    <workbookView xWindow="-108" yWindow="-108" windowWidth="23256" windowHeight="13896" xr2:uid="{00000000-000D-0000-FFFF-FFFF00000000}"/>
  </bookViews>
  <sheets>
    <sheet name="Rekapitulace stavby" sheetId="1" r:id="rId1"/>
    <sheet name="001 - stavební část" sheetId="2" r:id="rId2"/>
    <sheet name="002 - VRN" sheetId="3" r:id="rId3"/>
  </sheets>
  <definedNames>
    <definedName name="_xlnm._FilterDatabase" localSheetId="1" hidden="1">'001 - stavební část'!$C$124:$K$172</definedName>
    <definedName name="_xlnm._FilterDatabase" localSheetId="2" hidden="1">'002 - VRN'!$C$119:$K$128</definedName>
    <definedName name="_xlnm.Print_Titles" localSheetId="1">'001 - stavební část'!$124:$124</definedName>
    <definedName name="_xlnm.Print_Titles" localSheetId="2">'002 - VRN'!$119:$119</definedName>
    <definedName name="_xlnm.Print_Titles" localSheetId="0">'Rekapitulace stavby'!$92:$92</definedName>
    <definedName name="_xlnm.Print_Area" localSheetId="1">'001 - stavební část'!$C$4:$J$76,'001 - stavební část'!$C$82:$J$106,'001 - stavební část'!$C$112:$K$172</definedName>
    <definedName name="_xlnm.Print_Area" localSheetId="2">'002 - VRN'!$C$4:$J$76,'002 - VRN'!$C$82:$J$101,'002 - VRN'!$C$107:$K$128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/>
  <c r="BI128" i="3"/>
  <c r="BH128" i="3"/>
  <c r="BG128" i="3"/>
  <c r="BF128" i="3"/>
  <c r="T128" i="3"/>
  <c r="T127" i="3" s="1"/>
  <c r="R128" i="3"/>
  <c r="R127" i="3" s="1"/>
  <c r="P128" i="3"/>
  <c r="P127" i="3" s="1"/>
  <c r="BI126" i="3"/>
  <c r="BH126" i="3"/>
  <c r="BG126" i="3"/>
  <c r="BF126" i="3"/>
  <c r="T126" i="3"/>
  <c r="T125" i="3"/>
  <c r="R126" i="3"/>
  <c r="R125" i="3" s="1"/>
  <c r="P126" i="3"/>
  <c r="P125" i="3" s="1"/>
  <c r="BI124" i="3"/>
  <c r="BH124" i="3"/>
  <c r="BG124" i="3"/>
  <c r="BF124" i="3"/>
  <c r="T124" i="3"/>
  <c r="R124" i="3"/>
  <c r="P124" i="3"/>
  <c r="BI123" i="3"/>
  <c r="F37" i="3" s="1"/>
  <c r="BH123" i="3"/>
  <c r="BG123" i="3"/>
  <c r="BF123" i="3"/>
  <c r="T123" i="3"/>
  <c r="R123" i="3"/>
  <c r="P123" i="3"/>
  <c r="F114" i="3"/>
  <c r="E112" i="3"/>
  <c r="F89" i="3"/>
  <c r="E87" i="3"/>
  <c r="J24" i="3"/>
  <c r="E24" i="3"/>
  <c r="J92" i="3" s="1"/>
  <c r="J23" i="3"/>
  <c r="J21" i="3"/>
  <c r="E21" i="3"/>
  <c r="J116" i="3" s="1"/>
  <c r="J20" i="3"/>
  <c r="J18" i="3"/>
  <c r="E18" i="3"/>
  <c r="F117" i="3"/>
  <c r="J17" i="3"/>
  <c r="J15" i="3"/>
  <c r="E15" i="3"/>
  <c r="F91" i="3" s="1"/>
  <c r="J14" i="3"/>
  <c r="J12" i="3"/>
  <c r="J114" i="3"/>
  <c r="E7" i="3"/>
  <c r="E85" i="3"/>
  <c r="J37" i="2"/>
  <c r="J36" i="2"/>
  <c r="AY95" i="1"/>
  <c r="J35" i="2"/>
  <c r="AX95" i="1"/>
  <c r="BI172" i="2"/>
  <c r="BH172" i="2"/>
  <c r="BG172" i="2"/>
  <c r="BF172" i="2"/>
  <c r="T172" i="2"/>
  <c r="T171" i="2"/>
  <c r="R172" i="2"/>
  <c r="R171" i="2"/>
  <c r="P172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92" i="2" s="1"/>
  <c r="J23" i="2"/>
  <c r="J21" i="2"/>
  <c r="E21" i="2"/>
  <c r="J121" i="2"/>
  <c r="J20" i="2"/>
  <c r="J18" i="2"/>
  <c r="E18" i="2"/>
  <c r="F122" i="2" s="1"/>
  <c r="J17" i="2"/>
  <c r="J15" i="2"/>
  <c r="E15" i="2"/>
  <c r="F121" i="2" s="1"/>
  <c r="J14" i="2"/>
  <c r="J12" i="2"/>
  <c r="J89" i="2"/>
  <c r="E7" i="2"/>
  <c r="E115" i="2"/>
  <c r="L90" i="1"/>
  <c r="AM90" i="1"/>
  <c r="AM89" i="1"/>
  <c r="L89" i="1"/>
  <c r="AM87" i="1"/>
  <c r="L87" i="1"/>
  <c r="L85" i="1"/>
  <c r="L84" i="1"/>
  <c r="BK167" i="2"/>
  <c r="J164" i="2"/>
  <c r="BK156" i="2"/>
  <c r="J144" i="2"/>
  <c r="J135" i="2"/>
  <c r="AS94" i="1"/>
  <c r="J165" i="2"/>
  <c r="J150" i="2"/>
  <c r="J142" i="2"/>
  <c r="J130" i="2"/>
  <c r="BK165" i="2"/>
  <c r="BK152" i="2"/>
  <c r="J139" i="2"/>
  <c r="BK129" i="2"/>
  <c r="J128" i="3"/>
  <c r="BK126" i="3"/>
  <c r="J172" i="2"/>
  <c r="BK157" i="2"/>
  <c r="BK148" i="2"/>
  <c r="BK136" i="2"/>
  <c r="BK132" i="2"/>
  <c r="BK170" i="2"/>
  <c r="BK166" i="2"/>
  <c r="J152" i="2"/>
  <c r="BK147" i="2"/>
  <c r="J136" i="2"/>
  <c r="BK130" i="2"/>
  <c r="BK164" i="2"/>
  <c r="J157" i="2"/>
  <c r="BK144" i="2"/>
  <c r="BK134" i="2"/>
  <c r="J162" i="2"/>
  <c r="BK159" i="2"/>
  <c r="BK142" i="2"/>
  <c r="J132" i="2"/>
  <c r="BK124" i="3"/>
  <c r="J124" i="3"/>
  <c r="J126" i="3"/>
  <c r="J166" i="2"/>
  <c r="BK161" i="2"/>
  <c r="BK150" i="2"/>
  <c r="BK138" i="2"/>
  <c r="J131" i="2"/>
  <c r="J167" i="2"/>
  <c r="BK162" i="2"/>
  <c r="BK158" i="2"/>
  <c r="J148" i="2"/>
  <c r="BK135" i="2"/>
  <c r="J170" i="2"/>
  <c r="J158" i="2"/>
  <c r="J147" i="2"/>
  <c r="J141" i="2"/>
  <c r="J133" i="2"/>
  <c r="BK128" i="2"/>
  <c r="J156" i="2"/>
  <c r="BK141" i="2"/>
  <c r="BK131" i="2"/>
  <c r="BK128" i="3"/>
  <c r="BK123" i="3"/>
  <c r="J123" i="3"/>
  <c r="J169" i="2"/>
  <c r="J159" i="2"/>
  <c r="BK151" i="2"/>
  <c r="BK139" i="2"/>
  <c r="J134" i="2"/>
  <c r="BK172" i="2"/>
  <c r="BK160" i="2"/>
  <c r="J151" i="2"/>
  <c r="J140" i="2"/>
  <c r="BK133" i="2"/>
  <c r="BK169" i="2"/>
  <c r="J161" i="2"/>
  <c r="J146" i="2"/>
  <c r="BK140" i="2"/>
  <c r="J129" i="2"/>
  <c r="J160" i="2"/>
  <c r="BK146" i="2"/>
  <c r="J138" i="2"/>
  <c r="J128" i="2"/>
  <c r="T127" i="2" l="1"/>
  <c r="R137" i="2"/>
  <c r="P145" i="2"/>
  <c r="BK149" i="2"/>
  <c r="J149" i="2"/>
  <c r="J101" i="2"/>
  <c r="BK155" i="2"/>
  <c r="J155" i="2"/>
  <c r="J102" i="2"/>
  <c r="P163" i="2"/>
  <c r="P168" i="2"/>
  <c r="R127" i="2"/>
  <c r="P137" i="2"/>
  <c r="R149" i="2"/>
  <c r="R155" i="2"/>
  <c r="R163" i="2"/>
  <c r="T168" i="2"/>
  <c r="R122" i="3"/>
  <c r="R121" i="3"/>
  <c r="R120" i="3"/>
  <c r="BK127" i="2"/>
  <c r="J127" i="2"/>
  <c r="J98" i="2"/>
  <c r="BK137" i="2"/>
  <c r="J137" i="2" s="1"/>
  <c r="J99" i="2" s="1"/>
  <c r="BK145" i="2"/>
  <c r="J145" i="2"/>
  <c r="J100" i="2"/>
  <c r="T145" i="2"/>
  <c r="T149" i="2"/>
  <c r="T155" i="2"/>
  <c r="T163" i="2"/>
  <c r="BK168" i="2"/>
  <c r="J168" i="2"/>
  <c r="J104" i="2"/>
  <c r="P122" i="3"/>
  <c r="P121" i="3"/>
  <c r="P120" i="3"/>
  <c r="AU96" i="1"/>
  <c r="P127" i="2"/>
  <c r="T137" i="2"/>
  <c r="R145" i="2"/>
  <c r="P149" i="2"/>
  <c r="P155" i="2"/>
  <c r="BK163" i="2"/>
  <c r="J163" i="2"/>
  <c r="J103" i="2"/>
  <c r="R168" i="2"/>
  <c r="BK122" i="3"/>
  <c r="J122" i="3"/>
  <c r="J98" i="3"/>
  <c r="T122" i="3"/>
  <c r="T121" i="3"/>
  <c r="T120" i="3"/>
  <c r="BK125" i="3"/>
  <c r="J125" i="3"/>
  <c r="J99" i="3"/>
  <c r="BK171" i="2"/>
  <c r="J171" i="2"/>
  <c r="J105" i="2" s="1"/>
  <c r="BK127" i="3"/>
  <c r="J127" i="3"/>
  <c r="J100" i="3"/>
  <c r="J89" i="3"/>
  <c r="F92" i="3"/>
  <c r="E110" i="3"/>
  <c r="J117" i="3"/>
  <c r="BE123" i="3"/>
  <c r="BE124" i="3"/>
  <c r="J91" i="3"/>
  <c r="F116" i="3"/>
  <c r="BE126" i="3"/>
  <c r="BE128" i="3"/>
  <c r="BD96" i="1"/>
  <c r="E85" i="2"/>
  <c r="F92" i="2"/>
  <c r="BE129" i="2"/>
  <c r="BE132" i="2"/>
  <c r="BE135" i="2"/>
  <c r="BE138" i="2"/>
  <c r="BE139" i="2"/>
  <c r="BE140" i="2"/>
  <c r="BE142" i="2"/>
  <c r="BE147" i="2"/>
  <c r="BE150" i="2"/>
  <c r="BE151" i="2"/>
  <c r="J91" i="2"/>
  <c r="BE130" i="2"/>
  <c r="BE134" i="2"/>
  <c r="BE136" i="2"/>
  <c r="BE148" i="2"/>
  <c r="BE152" i="2"/>
  <c r="BE159" i="2"/>
  <c r="BE161" i="2"/>
  <c r="BE162" i="2"/>
  <c r="BE166" i="2"/>
  <c r="BE170" i="2"/>
  <c r="F91" i="2"/>
  <c r="J119" i="2"/>
  <c r="J122" i="2"/>
  <c r="BE128" i="2"/>
  <c r="BE131" i="2"/>
  <c r="BE141" i="2"/>
  <c r="BE144" i="2"/>
  <c r="BE146" i="2"/>
  <c r="BE156" i="2"/>
  <c r="BE157" i="2"/>
  <c r="BE164" i="2"/>
  <c r="BE165" i="2"/>
  <c r="BE167" i="2"/>
  <c r="BE169" i="2"/>
  <c r="BE172" i="2"/>
  <c r="BE133" i="2"/>
  <c r="BE158" i="2"/>
  <c r="BE160" i="2"/>
  <c r="J34" i="2"/>
  <c r="AW95" i="1" s="1"/>
  <c r="F36" i="3"/>
  <c r="BC96" i="1"/>
  <c r="F34" i="2"/>
  <c r="BA95" i="1" s="1"/>
  <c r="F36" i="2"/>
  <c r="BC95" i="1" s="1"/>
  <c r="F37" i="2"/>
  <c r="BD95" i="1" s="1"/>
  <c r="BD94" i="1" s="1"/>
  <c r="W33" i="1" s="1"/>
  <c r="J34" i="3"/>
  <c r="AW96" i="1"/>
  <c r="F35" i="3"/>
  <c r="BB96" i="1"/>
  <c r="F35" i="2"/>
  <c r="BB95" i="1" s="1"/>
  <c r="F34" i="3"/>
  <c r="BA96" i="1"/>
  <c r="P126" i="2" l="1"/>
  <c r="P125" i="2"/>
  <c r="AU95" i="1"/>
  <c r="AU94" i="1" s="1"/>
  <c r="R126" i="2"/>
  <c r="R125" i="2"/>
  <c r="T126" i="2"/>
  <c r="T125" i="2"/>
  <c r="BK126" i="2"/>
  <c r="J126" i="2" s="1"/>
  <c r="J97" i="2" s="1"/>
  <c r="BK121" i="3"/>
  <c r="BK120" i="3"/>
  <c r="J120" i="3" s="1"/>
  <c r="J96" i="3" s="1"/>
  <c r="F33" i="2"/>
  <c r="AZ95" i="1"/>
  <c r="J33" i="3"/>
  <c r="AV96" i="1" s="1"/>
  <c r="AT96" i="1" s="1"/>
  <c r="J33" i="2"/>
  <c r="AV95" i="1" s="1"/>
  <c r="AT95" i="1" s="1"/>
  <c r="BC94" i="1"/>
  <c r="W32" i="1" s="1"/>
  <c r="BB94" i="1"/>
  <c r="W31" i="1"/>
  <c r="BA94" i="1"/>
  <c r="AW94" i="1"/>
  <c r="AK30" i="1"/>
  <c r="F33" i="3"/>
  <c r="AZ96" i="1"/>
  <c r="BK125" i="2" l="1"/>
  <c r="J125" i="2"/>
  <c r="J96" i="2"/>
  <c r="J121" i="3"/>
  <c r="J97" i="3"/>
  <c r="J30" i="3"/>
  <c r="AG96" i="1"/>
  <c r="AY94" i="1"/>
  <c r="W30" i="1"/>
  <c r="AZ94" i="1"/>
  <c r="AV94" i="1" s="1"/>
  <c r="AK29" i="1" s="1"/>
  <c r="AX94" i="1"/>
  <c r="J39" i="3" l="1"/>
  <c r="AN96" i="1"/>
  <c r="AT94" i="1"/>
  <c r="J30" i="2"/>
  <c r="AG95" i="1"/>
  <c r="AG94" i="1"/>
  <c r="AK26" i="1" s="1"/>
  <c r="W29" i="1"/>
  <c r="J39" i="2" l="1"/>
  <c r="AN95" i="1"/>
  <c r="AK35" i="1"/>
  <c r="AN94" i="1"/>
</calcChain>
</file>

<file path=xl/sharedStrings.xml><?xml version="1.0" encoding="utf-8"?>
<sst xmlns="http://schemas.openxmlformats.org/spreadsheetml/2006/main" count="1052" uniqueCount="306">
  <si>
    <t>Export Komplet</t>
  </si>
  <si>
    <t/>
  </si>
  <si>
    <t>2.0</t>
  </si>
  <si>
    <t>ZAMOK</t>
  </si>
  <si>
    <t>False</t>
  </si>
  <si>
    <t>{8044565b-9aa6-4799-b9dc-48cf8773d739}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</si>
  <si>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</si>
  <si>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</si>
  <si>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</si>
  <si>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</si>
  <si>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</si>
  <si>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</si>
  <si>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</si>
  <si>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</si>
  <si>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250828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</si>
  <si>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</si>
  <si>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</si>
  <si>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kontejnerové stání Zlatá Louka</t>
  </si>
  <si>
    <t>KSO:</t>
  </si>
  <si>
    <t>CC-CZ:</t>
  </si>
  <si>
    <t>Místo:</t>
  </si>
  <si>
    <t xml:space="preserve"> </t>
  </si>
  <si>
    <t>Datum:</t>
  </si>
  <si>
    <t>28. 8. 2025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</si>
  <si>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</si>
  <si>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</si>
  <si>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</si>
  <si>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</si>
  <si>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</si>
  <si>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</si>
  <si>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</si>
  <si>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</si>
  <si>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</si>
  <si>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</si>
  <si>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</si>
  <si>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</si>
  <si>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</si>
  <si>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</si>
  <si>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</si>
  <si>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</si>
  <si>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</si>
  <si>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</si>
  <si>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</si>
  <si>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</si>
  <si>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</si>
  <si>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</si>
  <si>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</si>
  <si>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</si>
  <si>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</si>
  <si>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</si>
  <si>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</si>
  <si>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</si>
  <si>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</si>
  <si>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</si>
  <si>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</si>
  <si>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</si>
  <si>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</si>
  <si>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</si>
  <si>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</si>
  <si>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</si>
  <si>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</si>
  <si>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</si>
  <si>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</si>
  <si>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</si>
  <si>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</si>
  <si>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</si>
  <si>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</si>
  <si>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</si>
  <si>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</si>
  <si>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</si>
  <si>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</si>
  <si>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</si>
  <si>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</si>
  <si>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</si>
  <si>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</si>
  <si>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</si>
  <si>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</si>
  <si>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</si>
  <si>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</si>
  <si>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stavební část</t>
  </si>
  <si>
    <t>STA</t>
  </si>
  <si>
    <t>1</t>
  </si>
  <si>
    <t>{fea0af4f-d8c2-4825-b56a-ec680b6e0ccc}</t>
  </si>
  <si>
    <t>2</t>
  </si>
  <si>
    <t>002</t>
  </si>
  <si>
    <t>VRN</t>
  </si>
  <si>
    <t>{19c92567-d112-4ba1-9b27-3a9b1f348e31}</t>
  </si>
  <si>
    <t>KRYCÍ LIST SOUPISU PRACÍ</t>
  </si>
  <si>
    <t>Objekt:</t>
  </si>
  <si>
    <t>001 -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</si>
  <si>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</si>
  <si>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</si>
  <si>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</si>
  <si>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</si>
  <si>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</si>
  <si>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</si>
  <si>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</si>
  <si>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</si>
  <si>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</si>
  <si>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</si>
  <si>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</si>
  <si>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</si>
  <si>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</si>
  <si>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</si>
  <si>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</si>
  <si>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</si>
  <si>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</si>
  <si>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</si>
  <si>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</si>
  <si>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</si>
  <si>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</si>
  <si>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</si>
  <si>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</si>
  <si>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</si>
  <si>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</si>
  <si>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</si>
  <si>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</si>
  <si>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</si>
  <si>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</si>
  <si>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</si>
  <si>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</si>
  <si>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</si>
  <si>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121112004</t>
  </si>
  <si>
    <t>Sejmutí ornice tl vrstvy přes 200 do 250 mm ručně</t>
  </si>
  <si>
    <t>m2</t>
  </si>
  <si>
    <t>CS ÚRS 2025 02</t>
  </si>
  <si>
    <t>4</t>
  </si>
  <si>
    <t>-458325792</t>
  </si>
  <si>
    <t>131111333</t>
  </si>
  <si>
    <t>Vrtání jamek pro plotové sloupky D přes 200 do 300 mm ručně s motorovým vrtákem</t>
  </si>
  <si>
    <t>m</t>
  </si>
  <si>
    <t>-1725532554</t>
  </si>
  <si>
    <t>3</t>
  </si>
  <si>
    <t>132212331</t>
  </si>
  <si>
    <t>Hloubení nezapažených rýh šířky do 2000 mm v soudržných horninách třídy těžitelnosti I skupiny 3 ručně</t>
  </si>
  <si>
    <t>m3</t>
  </si>
  <si>
    <t>1218169222</t>
  </si>
  <si>
    <t>139001101</t>
  </si>
  <si>
    <t>Příplatek za ztížení vykopávky v blízkosti podzemního vedení</t>
  </si>
  <si>
    <t>-2042057435</t>
  </si>
  <si>
    <t>5</t>
  </si>
  <si>
    <t>162211311</t>
  </si>
  <si>
    <t>Vodorovné přemístění výkopku z horniny třídy těžitelnosti I skupiny 1 až 3 stavebním kolečkem do 10 m</t>
  </si>
  <si>
    <t>1094200660</t>
  </si>
  <si>
    <t>6</t>
  </si>
  <si>
    <t>162751113</t>
  </si>
  <si>
    <t>Vodorovné přemístění přes 5 000 do 6000 m výkopku/sypaniny z horniny třídy těžitelnosti I skupiny 1 až 3</t>
  </si>
  <si>
    <t>-199835755</t>
  </si>
  <si>
    <t>7</t>
  </si>
  <si>
    <t>171201231</t>
  </si>
  <si>
    <t>Poplatek za uložení zeminy a kamení na recyklační skládce (skládkovné) kód odpadu 17 05 04</t>
  </si>
  <si>
    <t>t</t>
  </si>
  <si>
    <t>-858400719</t>
  </si>
  <si>
    <t>8</t>
  </si>
  <si>
    <t>174111101</t>
  </si>
  <si>
    <t>Zásyp jam, šachet rýh nebo kolem objektů sypaninou se zhutněním ručně</t>
  </si>
  <si>
    <t>-391998140</t>
  </si>
  <si>
    <t>9</t>
  </si>
  <si>
    <t>181912112</t>
  </si>
  <si>
    <t>Úprava pláně v hornině třídy těžitelnosti I skupiny 3 se zhutněním ručně</t>
  </si>
  <si>
    <t>-593457643</t>
  </si>
  <si>
    <t>Svislé a kompletní konstrukce</t>
  </si>
  <si>
    <t>10</t>
  </si>
  <si>
    <t>338171123</t>
  </si>
  <si>
    <t>Osazování sloupků a vzpěr plotových ocelových v přes 2 do 2,6 m se zabetonováním</t>
  </si>
  <si>
    <t>kus</t>
  </si>
  <si>
    <t>-1476581976</t>
  </si>
  <si>
    <t>11</t>
  </si>
  <si>
    <t>M</t>
  </si>
  <si>
    <t>55342153</t>
  </si>
  <si>
    <t>plotový sloupek pro svařované panely profilovaný oválný 50x70mm dl 2,5-3,0m povrchová úprava Pz a komaxit</t>
  </si>
  <si>
    <t>406046507</t>
  </si>
  <si>
    <t>55342276</t>
  </si>
  <si>
    <t>vzpěra plotová Pz 2500/38x1,5mm</t>
  </si>
  <si>
    <t>128</t>
  </si>
  <si>
    <t>652089355</t>
  </si>
  <si>
    <t>13</t>
  </si>
  <si>
    <t>348171146</t>
  </si>
  <si>
    <t>Montáž panelového svařovaného oplocení v přes 1,5 do 2,0 m</t>
  </si>
  <si>
    <t>403808443</t>
  </si>
  <si>
    <t>14</t>
  </si>
  <si>
    <t>31327514</t>
  </si>
  <si>
    <t>sítě drátěné s PKO ZnAl 95/5 s obdélníkovýmí oky 100/25/4mm v 2000mm</t>
  </si>
  <si>
    <t>-788139097</t>
  </si>
  <si>
    <t>VV</t>
  </si>
  <si>
    <t>151,2*0,4 'Přepočtené koeficientem množství</t>
  </si>
  <si>
    <t>15</t>
  </si>
  <si>
    <t>348215112</t>
  </si>
  <si>
    <t>Plot z gabionů šířky do 0,5 m výšky přes 1,5 m</t>
  </si>
  <si>
    <t>-359048809</t>
  </si>
  <si>
    <t>Vodorovné konstrukce</t>
  </si>
  <si>
    <t>16</t>
  </si>
  <si>
    <t>417321313</t>
  </si>
  <si>
    <t>Ztužující pásy a věnce ze ŽB tř. C 16/20</t>
  </si>
  <si>
    <t>-340960229</t>
  </si>
  <si>
    <t>17</t>
  </si>
  <si>
    <t>417351115</t>
  </si>
  <si>
    <t>Zřízení bednění ztužujících věnců</t>
  </si>
  <si>
    <t>741044982</t>
  </si>
  <si>
    <t>18</t>
  </si>
  <si>
    <t>417351116</t>
  </si>
  <si>
    <t>Odstranění bednění ztužujících věnců</t>
  </si>
  <si>
    <t>-16395080</t>
  </si>
  <si>
    <t>Komunikace pozemní</t>
  </si>
  <si>
    <t>19</t>
  </si>
  <si>
    <t>564851111</t>
  </si>
  <si>
    <t>Podklad ze štěrkodrtě ŠD plochy přes 100 m2 tl 150 mm</t>
  </si>
  <si>
    <t>-85446704</t>
  </si>
  <si>
    <t>20</t>
  </si>
  <si>
    <t>596211110</t>
  </si>
  <si>
    <t>Kladení zámkové dlažby komunikací pro pěší ručně tl 60 mm skupiny A pl do 50 m2</t>
  </si>
  <si>
    <t>541062948</t>
  </si>
  <si>
    <t>59245015</t>
  </si>
  <si>
    <t>dlažba zámková betonová tvaru I 200x165mm tl 60mm přírodní</t>
  </si>
  <si>
    <t>-28841083</t>
  </si>
  <si>
    <t>P</t>
  </si>
  <si>
    <t>Poznámka k položce:_x000D_
Spotřeba: 36 kus/m2</t>
  </si>
  <si>
    <t>22,35*1,03 'Přepočtené koeficientem množství</t>
  </si>
  <si>
    <t>Ostatní konstrukce a práce, bourání</t>
  </si>
  <si>
    <t>22</t>
  </si>
  <si>
    <t>916131213</t>
  </si>
  <si>
    <t>Osazení silničního obrubníku betonového stojatého s boční opěrou do lože z betonu prostého</t>
  </si>
  <si>
    <t>130994984</t>
  </si>
  <si>
    <t>23</t>
  </si>
  <si>
    <t>59217021</t>
  </si>
  <si>
    <t>obrubník betonový chodníkový 1000x100/120x250mm</t>
  </si>
  <si>
    <t>1755126317</t>
  </si>
  <si>
    <t>24</t>
  </si>
  <si>
    <t>941111111</t>
  </si>
  <si>
    <t>Montáž lešení řadového trubkového lehkého s podlahami zatížení do 200 kg/m2 š od 0,6 do 0,9 m v do 10 m</t>
  </si>
  <si>
    <t>1999283753</t>
  </si>
  <si>
    <t>25</t>
  </si>
  <si>
    <t>941111211</t>
  </si>
  <si>
    <t>Příplatek k lešení řadovému trubkovému lehkému s podlahami do 200 kg/m2 š od 0,6 do 0,9 m v do 10 m za každý den použití</t>
  </si>
  <si>
    <t>433783661</t>
  </si>
  <si>
    <t>26</t>
  </si>
  <si>
    <t>941111811</t>
  </si>
  <si>
    <t>Demontáž lešení řadového trubkového lehkého s podlahami zatížení do 200 kg/m2 š od 0,6 do 0,9 m v do 10 m</t>
  </si>
  <si>
    <t>755529523</t>
  </si>
  <si>
    <t>27</t>
  </si>
  <si>
    <t>961044111</t>
  </si>
  <si>
    <t>Bourání základů z betonu prostého</t>
  </si>
  <si>
    <t>-134726775</t>
  </si>
  <si>
    <t>28</t>
  </si>
  <si>
    <t>993111111</t>
  </si>
  <si>
    <t>Dovoz a odvoz lešení řadového do 10 km včetně naložení a složení</t>
  </si>
  <si>
    <t>-1954427615</t>
  </si>
  <si>
    <t>997</t>
  </si>
  <si>
    <t>Doprava suti a vybouraných hmot</t>
  </si>
  <si>
    <t>29</t>
  </si>
  <si>
    <t>997013871</t>
  </si>
  <si>
    <t>Poplatek za uložení stavebního odpadu na recyklační skládce (skládkovné) směsného stavebního a demoličního kód odpadu 17 09 04</t>
  </si>
  <si>
    <t>1602325839</t>
  </si>
  <si>
    <t>30</t>
  </si>
  <si>
    <t>997221571</t>
  </si>
  <si>
    <t>Vodorovná doprava vybouraných hmot do 1 km</t>
  </si>
  <si>
    <t>528617047</t>
  </si>
  <si>
    <t>31</t>
  </si>
  <si>
    <t>997221579</t>
  </si>
  <si>
    <t>Příplatek ZKD 1 km u vodorovné dopravy vybouraných hmot</t>
  </si>
  <si>
    <t>-663649942</t>
  </si>
  <si>
    <t>32</t>
  </si>
  <si>
    <t>997221611</t>
  </si>
  <si>
    <t>Nakládání suti na dopravní prostředky pro vodorovnou dopravu</t>
  </si>
  <si>
    <t>-1273307059</t>
  </si>
  <si>
    <t>998</t>
  </si>
  <si>
    <t>Přesun hmot</t>
  </si>
  <si>
    <t>33</t>
  </si>
  <si>
    <t>998232110</t>
  </si>
  <si>
    <t>Přesun hmot pro oplocení zděné z cihel nebo tvárnic v do 3 m</t>
  </si>
  <si>
    <t>802633147</t>
  </si>
  <si>
    <t>34</t>
  </si>
  <si>
    <t>998232121</t>
  </si>
  <si>
    <t>Příplatek k přesunu hmot pro oplocení zděné za zvětšený přesun do 1000 m</t>
  </si>
  <si>
    <t>-1943977989</t>
  </si>
  <si>
    <t>HZS</t>
  </si>
  <si>
    <t>Hodinové zúčtovací sazby</t>
  </si>
  <si>
    <t>35</t>
  </si>
  <si>
    <t>HZS2491</t>
  </si>
  <si>
    <t>Hodinová zúčtovací sazba dělník zednických výpomocí</t>
  </si>
  <si>
    <t>hod</t>
  </si>
  <si>
    <t>512</t>
  </si>
  <si>
    <t>-531143972</t>
  </si>
  <si>
    <t>002 -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</si>
  <si>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</si>
  <si>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</si>
  <si>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</si>
  <si>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</si>
  <si>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</si>
  <si>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</si>
  <si>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zeměměřičské a projektové práce</t>
  </si>
  <si>
    <t>010001000</t>
  </si>
  <si>
    <t>soubor</t>
  </si>
  <si>
    <t>1024</t>
  </si>
  <si>
    <t>1831987423</t>
  </si>
  <si>
    <t>012164000</t>
  </si>
  <si>
    <t>Vytyčení a zaměření inženýrských sítí</t>
  </si>
  <si>
    <t>-1299704257</t>
  </si>
  <si>
    <t>VRN3</t>
  </si>
  <si>
    <t>Zařízení staveniště</t>
  </si>
  <si>
    <t>030001000</t>
  </si>
  <si>
    <t>-1832671073</t>
  </si>
  <si>
    <t>VRN4</t>
  </si>
  <si>
    <t>Inženýrská činnost</t>
  </si>
  <si>
    <t>040001000</t>
  </si>
  <si>
    <t>678830874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</si>
</sst>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98" t="s">
        <v>14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E5" s="195" t="s">
        <v>15</v>
      </c>
      <c r="BS5" s="14" t="s">
        <v>6</v>
      </c>
    </row>
    <row r="6" spans="1:74" ht="36.9" customHeight="1">
      <c r="B6" s="17"/>
      <c r="D6" s="23" t="s">
        <v>16</v>
      </c>
      <c r="K6" s="199" t="s">
        <v>17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E6" s="196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6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6"/>
      <c r="BS8" s="14" t="s">
        <v>6</v>
      </c>
    </row>
    <row r="9" spans="1:74" ht="14.4" customHeight="1">
      <c r="B9" s="17"/>
      <c r="AR9" s="17"/>
      <c r="BE9" s="196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96"/>
      <c r="BS10" s="14" t="s">
        <v>6</v>
      </c>
    </row>
    <row r="11" spans="1:74" ht="18.45" customHeight="1">
      <c r="B11" s="17"/>
      <c r="E11" s="22" t="s">
        <v>21</v>
      </c>
      <c r="AK11" s="24" t="s">
        <v>26</v>
      </c>
      <c r="AN11" s="22" t="s">
        <v>1</v>
      </c>
      <c r="AR11" s="17"/>
      <c r="BE11" s="196"/>
      <c r="BS11" s="14" t="s">
        <v>6</v>
      </c>
    </row>
    <row r="12" spans="1:74" ht="6.9" customHeight="1">
      <c r="B12" s="17"/>
      <c r="AR12" s="17"/>
      <c r="BE12" s="196"/>
      <c r="BS12" s="14" t="s">
        <v>6</v>
      </c>
    </row>
    <row r="13" spans="1:74" ht="12" customHeight="1">
      <c r="B13" s="17"/>
      <c r="D13" s="24" t="s">
        <v>27</v>
      </c>
      <c r="AK13" s="24" t="s">
        <v>25</v>
      </c>
      <c r="AN13" s="26" t="s">
        <v>28</v>
      </c>
      <c r="AR13" s="17"/>
      <c r="BE13" s="196"/>
      <c r="BS13" s="14" t="s">
        <v>6</v>
      </c>
    </row>
    <row r="14" spans="1:74" ht="13.2">
      <c r="B14" s="17"/>
      <c r="E14" s="200" t="s">
        <v>28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4" t="s">
        <v>26</v>
      </c>
      <c r="AN14" s="26" t="s">
        <v>28</v>
      </c>
      <c r="AR14" s="17"/>
      <c r="BE14" s="196"/>
      <c r="BS14" s="14" t="s">
        <v>6</v>
      </c>
    </row>
    <row r="15" spans="1:74" ht="6.9" customHeight="1">
      <c r="B15" s="17"/>
      <c r="AR15" s="17"/>
      <c r="BE15" s="196"/>
      <c r="BS15" s="14" t="s">
        <v>4</v>
      </c>
    </row>
    <row r="16" spans="1:74" ht="12" customHeight="1">
      <c r="B16" s="17"/>
      <c r="D16" s="24" t="s">
        <v>29</v>
      </c>
      <c r="AK16" s="24" t="s">
        <v>25</v>
      </c>
      <c r="AN16" s="22" t="s">
        <v>1</v>
      </c>
      <c r="AR16" s="17"/>
      <c r="BE16" s="196"/>
      <c r="BS16" s="14" t="s">
        <v>4</v>
      </c>
    </row>
    <row r="17" spans="2:71" ht="18.45" customHeight="1">
      <c r="B17" s="17"/>
      <c r="E17" s="22" t="s">
        <v>21</v>
      </c>
      <c r="AK17" s="24" t="s">
        <v>26</v>
      </c>
      <c r="AN17" s="22" t="s">
        <v>1</v>
      </c>
      <c r="AR17" s="17"/>
      <c r="BE17" s="196"/>
      <c r="BS17" s="14" t="s">
        <v>30</v>
      </c>
    </row>
    <row r="18" spans="2:71" ht="6.9" customHeight="1">
      <c r="B18" s="17"/>
      <c r="AR18" s="17"/>
      <c r="BE18" s="196"/>
      <c r="BS18" s="14" t="s">
        <v>6</v>
      </c>
    </row>
    <row r="19" spans="2:71" ht="12" customHeight="1">
      <c r="B19" s="17"/>
      <c r="D19" s="24" t="s">
        <v>31</v>
      </c>
      <c r="AK19" s="24" t="s">
        <v>25</v>
      </c>
      <c r="AN19" s="22" t="s">
        <v>1</v>
      </c>
      <c r="AR19" s="17"/>
      <c r="BE19" s="196"/>
      <c r="BS19" s="14" t="s">
        <v>6</v>
      </c>
    </row>
    <row r="20" spans="2:71" ht="18.45" customHeight="1">
      <c r="B20" s="17"/>
      <c r="E20" s="22" t="s">
        <v>21</v>
      </c>
      <c r="AK20" s="24" t="s">
        <v>26</v>
      </c>
      <c r="AN20" s="22" t="s">
        <v>1</v>
      </c>
      <c r="AR20" s="17"/>
      <c r="BE20" s="196"/>
      <c r="BS20" s="14" t="s">
        <v>30</v>
      </c>
    </row>
    <row r="21" spans="2:71" ht="6.9" customHeight="1">
      <c r="B21" s="17"/>
      <c r="AR21" s="17"/>
      <c r="BE21" s="196"/>
    </row>
    <row r="22" spans="2:71" ht="12" customHeight="1">
      <c r="B22" s="17"/>
      <c r="D22" s="24" t="s">
        <v>32</v>
      </c>
      <c r="AR22" s="17"/>
      <c r="BE22" s="196"/>
    </row>
    <row r="23" spans="2:71" ht="16.5" customHeight="1">
      <c r="B23" s="17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7"/>
      <c r="BE23" s="196"/>
    </row>
    <row r="24" spans="2:71" ht="6.9" customHeight="1">
      <c r="B24" s="17"/>
      <c r="AR24" s="17"/>
      <c r="BE24" s="196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2:71" s="1" customFormat="1" ht="25.95" customHeight="1">
      <c r="B26" s="29"/>
      <c r="D26" s="30" t="s">
        <v>33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3">
        <f>ROUND(AG94,2)</f>
        <v>0</v>
      </c>
      <c r="AL26" s="204"/>
      <c r="AM26" s="204"/>
      <c r="AN26" s="204"/>
      <c r="AO26" s="204"/>
      <c r="AR26" s="29"/>
      <c r="BE26" s="196"/>
    </row>
    <row r="27" spans="2:71" s="1" customFormat="1" ht="6.9" customHeight="1">
      <c r="B27" s="29"/>
      <c r="AR27" s="29"/>
      <c r="BE27" s="196"/>
    </row>
    <row r="28" spans="2:71" s="1" customFormat="1" ht="13.2">
      <c r="B28" s="29"/>
      <c r="L28" s="205" t="s">
        <v>34</v>
      </c>
      <c r="M28" s="205"/>
      <c r="N28" s="205"/>
      <c r="O28" s="205"/>
      <c r="P28" s="205"/>
      <c r="W28" s="205" t="s">
        <v>35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36</v>
      </c>
      <c r="AL28" s="205"/>
      <c r="AM28" s="205"/>
      <c r="AN28" s="205"/>
      <c r="AO28" s="205"/>
      <c r="AR28" s="29"/>
      <c r="BE28" s="196"/>
    </row>
    <row r="29" spans="2:71" s="2" customFormat="1" ht="14.4" customHeight="1">
      <c r="B29" s="33"/>
      <c r="D29" s="24" t="s">
        <v>37</v>
      </c>
      <c r="F29" s="24" t="s">
        <v>38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3"/>
      <c r="BE29" s="197"/>
    </row>
    <row r="30" spans="2:71" s="2" customFormat="1" ht="14.4" customHeight="1">
      <c r="B30" s="33"/>
      <c r="F30" s="24" t="s">
        <v>39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3"/>
      <c r="BE30" s="197"/>
    </row>
    <row r="31" spans="2:71" s="2" customFormat="1" ht="14.4" hidden="1" customHeight="1">
      <c r="B31" s="33"/>
      <c r="F31" s="24" t="s">
        <v>40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3"/>
      <c r="BE31" s="197"/>
    </row>
    <row r="32" spans="2:71" s="2" customFormat="1" ht="14.4" hidden="1" customHeight="1">
      <c r="B32" s="33"/>
      <c r="F32" s="24" t="s">
        <v>41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3"/>
      <c r="BE32" s="197"/>
    </row>
    <row r="33" spans="2:57" s="2" customFormat="1" ht="14.4" hidden="1" customHeight="1">
      <c r="B33" s="33"/>
      <c r="F33" s="24" t="s">
        <v>42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3"/>
      <c r="BE33" s="197"/>
    </row>
    <row r="34" spans="2:57" s="1" customFormat="1" ht="6.9" customHeight="1">
      <c r="B34" s="29"/>
      <c r="AR34" s="29"/>
      <c r="BE34" s="196"/>
    </row>
    <row r="35" spans="2:57" s="1" customFormat="1" ht="25.95" customHeight="1">
      <c r="B35" s="29"/>
      <c r="C35" s="34"/>
      <c r="D35" s="35" t="s">
        <v>43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44</v>
      </c>
      <c r="U35" s="36"/>
      <c r="V35" s="36"/>
      <c r="W35" s="36"/>
      <c r="X35" s="191" t="s">
        <v>45</v>
      </c>
      <c r="Y35" s="192"/>
      <c r="Z35" s="192"/>
      <c r="AA35" s="192"/>
      <c r="AB35" s="192"/>
      <c r="AC35" s="36"/>
      <c r="AD35" s="36"/>
      <c r="AE35" s="36"/>
      <c r="AF35" s="36"/>
      <c r="AG35" s="36"/>
      <c r="AH35" s="36"/>
      <c r="AI35" s="36"/>
      <c r="AJ35" s="36"/>
      <c r="AK35" s="193">
        <f>SUM(AK26:AK33)</f>
        <v>0</v>
      </c>
      <c r="AL35" s="192"/>
      <c r="AM35" s="192"/>
      <c r="AN35" s="192"/>
      <c r="AO35" s="194"/>
      <c r="AP35" s="34"/>
      <c r="AQ35" s="34"/>
      <c r="AR35" s="29"/>
    </row>
    <row r="36" spans="2:57" s="1" customFormat="1" ht="6.9" customHeight="1">
      <c r="B36" s="29"/>
      <c r="AR36" s="29"/>
    </row>
    <row r="37" spans="2:57" s="1" customFormat="1" ht="14.4" customHeight="1">
      <c r="B37" s="29"/>
      <c r="AR37" s="29"/>
    </row>
    <row r="38" spans="2:57" ht="14.4" customHeight="1">
      <c r="B38" s="17"/>
      <c r="AR38" s="17"/>
    </row>
    <row r="39" spans="2:57" ht="14.4" customHeight="1">
      <c r="B39" s="17"/>
      <c r="AR39" s="17"/>
    </row>
    <row r="40" spans="2:57" ht="14.4" customHeight="1">
      <c r="B40" s="17"/>
      <c r="AR40" s="17"/>
    </row>
    <row r="41" spans="2:57" ht="14.4" customHeight="1">
      <c r="B41" s="17"/>
      <c r="AR41" s="17"/>
    </row>
    <row r="42" spans="2:57" ht="14.4" customHeight="1">
      <c r="B42" s="17"/>
      <c r="AR42" s="17"/>
    </row>
    <row r="43" spans="2:57" ht="14.4" customHeight="1">
      <c r="B43" s="17"/>
      <c r="AR43" s="17"/>
    </row>
    <row r="44" spans="2:57" ht="14.4" customHeight="1">
      <c r="B44" s="17"/>
      <c r="AR44" s="17"/>
    </row>
    <row r="45" spans="2:57" ht="14.4" customHeight="1">
      <c r="B45" s="17"/>
      <c r="AR45" s="17"/>
    </row>
    <row r="46" spans="2:57" ht="14.4" customHeight="1">
      <c r="B46" s="17"/>
      <c r="AR46" s="17"/>
    </row>
    <row r="47" spans="2:57" ht="14.4" customHeight="1">
      <c r="B47" s="17"/>
      <c r="AR47" s="17"/>
    </row>
    <row r="48" spans="2:57" ht="14.4" customHeight="1">
      <c r="B48" s="17"/>
      <c r="AR48" s="17"/>
    </row>
    <row r="49" spans="2:44" s="1" customFormat="1" ht="14.4" customHeight="1">
      <c r="B49" s="29"/>
      <c r="D49" s="38" t="s">
        <v>46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47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3.2">
      <c r="B60" s="29"/>
      <c r="D60" s="40" t="s">
        <v>48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49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48</v>
      </c>
      <c r="AI60" s="31"/>
      <c r="AJ60" s="31"/>
      <c r="AK60" s="31"/>
      <c r="AL60" s="31"/>
      <c r="AM60" s="40" t="s">
        <v>49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3.2">
      <c r="B64" s="29"/>
      <c r="D64" s="38" t="s">
        <v>50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51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3.2">
      <c r="B75" s="29"/>
      <c r="D75" s="40" t="s">
        <v>48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49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48</v>
      </c>
      <c r="AI75" s="31"/>
      <c r="AJ75" s="31"/>
      <c r="AK75" s="31"/>
      <c r="AL75" s="31"/>
      <c r="AM75" s="40" t="s">
        <v>49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" customHeight="1">
      <c r="B82" s="29"/>
      <c r="C82" s="18" t="s">
        <v>52</v>
      </c>
      <c r="AR82" s="29"/>
    </row>
    <row r="83" spans="1:91" s="1" customFormat="1" ht="6.9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250828</v>
      </c>
      <c r="AR84" s="45"/>
    </row>
    <row r="85" spans="1:91" s="4" customFormat="1" ht="36.9" customHeight="1">
      <c r="B85" s="46"/>
      <c r="C85" s="47" t="s">
        <v>16</v>
      </c>
      <c r="L85" s="179" t="str">
        <f>K6</f>
        <v>kontejnerové stání Zlatá Louka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6"/>
    </row>
    <row r="86" spans="1:91" s="1" customFormat="1" ht="6.9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 xml:space="preserve"> </v>
      </c>
      <c r="AI87" s="24" t="s">
        <v>22</v>
      </c>
      <c r="AM87" s="181" t="str">
        <f>IF(AN8= "","",AN8)</f>
        <v>28. 8. 2025</v>
      </c>
      <c r="AN87" s="181"/>
      <c r="AR87" s="29"/>
    </row>
    <row r="88" spans="1:91" s="1" customFormat="1" ht="6.9" customHeight="1">
      <c r="B88" s="29"/>
      <c r="AR88" s="29"/>
    </row>
    <row r="89" spans="1:91" s="1" customFormat="1" ht="15.15" customHeight="1">
      <c r="B89" s="29"/>
      <c r="C89" s="24" t="s">
        <v>24</v>
      </c>
      <c r="L89" s="3" t="str">
        <f>IF(E11= "","",E11)</f>
        <v xml:space="preserve"> </v>
      </c>
      <c r="AI89" s="24" t="s">
        <v>29</v>
      </c>
      <c r="AM89" s="182" t="str">
        <f>IF(E17="","",E17)</f>
        <v xml:space="preserve"> </v>
      </c>
      <c r="AN89" s="183"/>
      <c r="AO89" s="183"/>
      <c r="AP89" s="183"/>
      <c r="AR89" s="29"/>
      <c r="AS89" s="184" t="s">
        <v>53</v>
      </c>
      <c r="AT89" s="185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>
      <c r="B90" s="29"/>
      <c r="C90" s="24" t="s">
        <v>27</v>
      </c>
      <c r="L90" s="3" t="str">
        <f>IF(E14= "Vyplň údaj","",E14)</f>
        <v/>
      </c>
      <c r="AI90" s="24" t="s">
        <v>31</v>
      </c>
      <c r="AM90" s="182" t="str">
        <f>IF(E20="","",E20)</f>
        <v xml:space="preserve"> </v>
      </c>
      <c r="AN90" s="183"/>
      <c r="AO90" s="183"/>
      <c r="AP90" s="183"/>
      <c r="AR90" s="29"/>
      <c r="AS90" s="186"/>
      <c r="AT90" s="187"/>
      <c r="BD90" s="53"/>
    </row>
    <row r="91" spans="1:91" s="1" customFormat="1" ht="10.8" customHeight="1">
      <c r="B91" s="29"/>
      <c r="AR91" s="29"/>
      <c r="AS91" s="186"/>
      <c r="AT91" s="187"/>
      <c r="BD91" s="53"/>
    </row>
    <row r="92" spans="1:91" s="1" customFormat="1" ht="29.25" customHeight="1">
      <c r="B92" s="29"/>
      <c r="C92" s="174" t="s">
        <v>54</v>
      </c>
      <c r="D92" s="175"/>
      <c r="E92" s="175"/>
      <c r="F92" s="175"/>
      <c r="G92" s="175"/>
      <c r="H92" s="54"/>
      <c r="I92" s="176" t="s">
        <v>55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56</v>
      </c>
      <c r="AH92" s="175"/>
      <c r="AI92" s="175"/>
      <c r="AJ92" s="175"/>
      <c r="AK92" s="175"/>
      <c r="AL92" s="175"/>
      <c r="AM92" s="175"/>
      <c r="AN92" s="176" t="s">
        <v>57</v>
      </c>
      <c r="AO92" s="175"/>
      <c r="AP92" s="178"/>
      <c r="AQ92" s="55" t="s">
        <v>58</v>
      </c>
      <c r="AR92" s="29"/>
      <c r="AS92" s="56" t="s">
        <v>59</v>
      </c>
      <c r="AT92" s="57" t="s">
        <v>60</v>
      </c>
      <c r="AU92" s="57" t="s">
        <v>61</v>
      </c>
      <c r="AV92" s="57" t="s">
        <v>62</v>
      </c>
      <c r="AW92" s="57" t="s">
        <v>63</v>
      </c>
      <c r="AX92" s="57" t="s">
        <v>64</v>
      </c>
      <c r="AY92" s="57" t="s">
        <v>65</v>
      </c>
      <c r="AZ92" s="57" t="s">
        <v>66</v>
      </c>
      <c r="BA92" s="57" t="s">
        <v>67</v>
      </c>
      <c r="BB92" s="57" t="s">
        <v>68</v>
      </c>
      <c r="BC92" s="57" t="s">
        <v>69</v>
      </c>
      <c r="BD92" s="58" t="s">
        <v>70</v>
      </c>
    </row>
    <row r="93" spans="1:91" s="1" customFormat="1" ht="10.8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>
      <c r="B94" s="60"/>
      <c r="C94" s="61" t="s">
        <v>71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72">
        <f>ROUND(SUM(AG95:AG96),2)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72</v>
      </c>
      <c r="BT94" s="69" t="s">
        <v>73</v>
      </c>
      <c r="BU94" s="70" t="s">
        <v>74</v>
      </c>
      <c r="BV94" s="69" t="s">
        <v>75</v>
      </c>
      <c r="BW94" s="69" t="s">
        <v>5</v>
      </c>
      <c r="BX94" s="69" t="s">
        <v>76</v>
      </c>
      <c r="CL94" s="69" t="s">
        <v>1</v>
      </c>
    </row>
    <row r="95" spans="1:91" s="6" customFormat="1" ht="16.5" customHeight="1">
      <c r="A95" s="71" t="s">
        <v>77</v>
      </c>
      <c r="B95" s="72"/>
      <c r="C95" s="73"/>
      <c r="D95" s="171" t="s">
        <v>78</v>
      </c>
      <c r="E95" s="171"/>
      <c r="F95" s="171"/>
      <c r="G95" s="171"/>
      <c r="H95" s="171"/>
      <c r="I95" s="74"/>
      <c r="J95" s="171" t="s">
        <v>79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'001 - stavební část'!J30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5" t="s">
        <v>80</v>
      </c>
      <c r="AR95" s="72"/>
      <c r="AS95" s="76">
        <v>0</v>
      </c>
      <c r="AT95" s="77">
        <f>ROUND(SUM(AV95:AW95),2)</f>
        <v>0</v>
      </c>
      <c r="AU95" s="78">
        <f>'001 - stavební část'!P125</f>
        <v>0</v>
      </c>
      <c r="AV95" s="77">
        <f>'001 - stavební část'!J33</f>
        <v>0</v>
      </c>
      <c r="AW95" s="77">
        <f>'001 - stavební část'!J34</f>
        <v>0</v>
      </c>
      <c r="AX95" s="77">
        <f>'001 - stavební část'!J35</f>
        <v>0</v>
      </c>
      <c r="AY95" s="77">
        <f>'001 - stavební část'!J36</f>
        <v>0</v>
      </c>
      <c r="AZ95" s="77">
        <f>'001 - stavební část'!F33</f>
        <v>0</v>
      </c>
      <c r="BA95" s="77">
        <f>'001 - stavební část'!F34</f>
        <v>0</v>
      </c>
      <c r="BB95" s="77">
        <f>'001 - stavební část'!F35</f>
        <v>0</v>
      </c>
      <c r="BC95" s="77">
        <f>'001 - stavební část'!F36</f>
        <v>0</v>
      </c>
      <c r="BD95" s="79">
        <f>'001 - stavební část'!F37</f>
        <v>0</v>
      </c>
      <c r="BT95" s="80" t="s">
        <v>81</v>
      </c>
      <c r="BV95" s="80" t="s">
        <v>75</v>
      </c>
      <c r="BW95" s="80" t="s">
        <v>82</v>
      </c>
      <c r="BX95" s="80" t="s">
        <v>5</v>
      </c>
      <c r="CL95" s="80" t="s">
        <v>1</v>
      </c>
      <c r="CM95" s="80" t="s">
        <v>83</v>
      </c>
    </row>
    <row r="96" spans="1:91" s="6" customFormat="1" ht="16.5" customHeight="1">
      <c r="A96" s="71" t="s">
        <v>77</v>
      </c>
      <c r="B96" s="72"/>
      <c r="C96" s="73"/>
      <c r="D96" s="171" t="s">
        <v>84</v>
      </c>
      <c r="E96" s="171"/>
      <c r="F96" s="171"/>
      <c r="G96" s="171"/>
      <c r="H96" s="171"/>
      <c r="I96" s="74"/>
      <c r="J96" s="171" t="s">
        <v>85</v>
      </c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69">
        <f>'002 - VRN'!J30</f>
        <v>0</v>
      </c>
      <c r="AH96" s="170"/>
      <c r="AI96" s="170"/>
      <c r="AJ96" s="170"/>
      <c r="AK96" s="170"/>
      <c r="AL96" s="170"/>
      <c r="AM96" s="170"/>
      <c r="AN96" s="169">
        <f>SUM(AG96,AT96)</f>
        <v>0</v>
      </c>
      <c r="AO96" s="170"/>
      <c r="AP96" s="170"/>
      <c r="AQ96" s="75" t="s">
        <v>80</v>
      </c>
      <c r="AR96" s="72"/>
      <c r="AS96" s="81">
        <v>0</v>
      </c>
      <c r="AT96" s="82">
        <f>ROUND(SUM(AV96:AW96),2)</f>
        <v>0</v>
      </c>
      <c r="AU96" s="83">
        <f>'002 - VRN'!P120</f>
        <v>0</v>
      </c>
      <c r="AV96" s="82">
        <f>'002 - VRN'!J33</f>
        <v>0</v>
      </c>
      <c r="AW96" s="82">
        <f>'002 - VRN'!J34</f>
        <v>0</v>
      </c>
      <c r="AX96" s="82">
        <f>'002 - VRN'!J35</f>
        <v>0</v>
      </c>
      <c r="AY96" s="82">
        <f>'002 - VRN'!J36</f>
        <v>0</v>
      </c>
      <c r="AZ96" s="82">
        <f>'002 - VRN'!F33</f>
        <v>0</v>
      </c>
      <c r="BA96" s="82">
        <f>'002 - VRN'!F34</f>
        <v>0</v>
      </c>
      <c r="BB96" s="82">
        <f>'002 - VRN'!F35</f>
        <v>0</v>
      </c>
      <c r="BC96" s="82">
        <f>'002 - VRN'!F36</f>
        <v>0</v>
      </c>
      <c r="BD96" s="84">
        <f>'002 - VRN'!F37</f>
        <v>0</v>
      </c>
      <c r="BT96" s="80" t="s">
        <v>81</v>
      </c>
      <c r="BV96" s="80" t="s">
        <v>75</v>
      </c>
      <c r="BW96" s="80" t="s">
        <v>86</v>
      </c>
      <c r="BX96" s="80" t="s">
        <v>5</v>
      </c>
      <c r="CL96" s="80" t="s">
        <v>1</v>
      </c>
      <c r="CM96" s="80" t="s">
        <v>83</v>
      </c>
    </row>
    <row r="97" spans="2:44" s="1" customFormat="1" ht="30" customHeight="1">
      <c r="B97" s="29"/>
      <c r="AR97" s="29"/>
    </row>
    <row r="98" spans="2:44" s="1" customFormat="1" ht="6.9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TGjftGelSh30hUfwrhBlAFfPLw/0KlJlbSeyyZFfb/+odnhwvtIfdk2NuL7FRGho+zZTcewCM3nXMYD61Fdsug==" saltValue="Iq0j7tzWlGK+1adizfYzEqjhg/rfxywnncLXbIJWv5rmuNRjIsiwlD4dJ4baBzZm0pFWiI8vw9/QsoMtuZ9DLw==" spinCount="100000" sheet="1" objects="1" scenarios="1" formatColumns="0" formatRows="0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001 - stavební část'!C2" display="/" xr:uid="{00000000-0004-0000-0000-000000000000}"/>
    <hyperlink ref="A96" location="'0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3"/>
  <sheetViews>
    <sheetView showGridLines="0" workbookViewId="0">
      <selection activeCell="I140" sqref="I14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82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7" t="str">
        <f>'Rekapitulace stavby'!K6</f>
        <v>kontejnerové stání Zlatá Louka</v>
      </c>
      <c r="F7" s="208"/>
      <c r="G7" s="208"/>
      <c r="H7" s="208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79" t="s">
        <v>89</v>
      </c>
      <c r="F9" s="206"/>
      <c r="G9" s="206"/>
      <c r="H9" s="206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28. 8. 2025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9" t="str">
        <f>'Rekapitulace stavby'!E14</f>
        <v>Vyplň údaj</v>
      </c>
      <c r="F18" s="198"/>
      <c r="G18" s="198"/>
      <c r="H18" s="198"/>
      <c r="I18" s="24" t="s">
        <v>26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ROUND(J125,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" customHeight="1">
      <c r="B33" s="29"/>
      <c r="D33" s="52" t="s">
        <v>37</v>
      </c>
      <c r="E33" s="24" t="s">
        <v>38</v>
      </c>
      <c r="F33" s="88">
        <f>ROUND((SUM(BE125:BE172)),  2)</f>
        <v>0</v>
      </c>
      <c r="I33" s="89">
        <v>0.21</v>
      </c>
      <c r="J33" s="88">
        <f>ROUND(((SUM(BE125:BE172))*I33),  2)</f>
        <v>0</v>
      </c>
      <c r="L33" s="29"/>
    </row>
    <row r="34" spans="2:12" s="1" customFormat="1" ht="14.4" customHeight="1">
      <c r="B34" s="29"/>
      <c r="E34" s="24" t="s">
        <v>39</v>
      </c>
      <c r="F34" s="88">
        <f>ROUND((SUM(BF125:BF172)),  2)</f>
        <v>0</v>
      </c>
      <c r="I34" s="89">
        <v>0.12</v>
      </c>
      <c r="J34" s="88">
        <f>ROUND(((SUM(BF125:BF172))*I34),  2)</f>
        <v>0</v>
      </c>
      <c r="L34" s="29"/>
    </row>
    <row r="35" spans="2:12" s="1" customFormat="1" ht="14.4" hidden="1" customHeight="1">
      <c r="B35" s="29"/>
      <c r="E35" s="24" t="s">
        <v>40</v>
      </c>
      <c r="F35" s="88">
        <f>ROUND((SUM(BG125:BG172)),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41</v>
      </c>
      <c r="F36" s="88">
        <f>ROUND((SUM(BH125:BH172)),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42</v>
      </c>
      <c r="F37" s="88">
        <f>ROUND((SUM(BI125:BI172)),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90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7" t="str">
        <f>E7</f>
        <v>kontejnerové stání Zlatá Louka</v>
      </c>
      <c r="F85" s="208"/>
      <c r="G85" s="208"/>
      <c r="H85" s="208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79" t="str">
        <f>E9</f>
        <v>001 - stavební část</v>
      </c>
      <c r="F87" s="206"/>
      <c r="G87" s="206"/>
      <c r="H87" s="206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28. 8. 2025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93</v>
      </c>
      <c r="J96" s="63">
        <f>J125</f>
        <v>0</v>
      </c>
      <c r="L96" s="29"/>
      <c r="AU96" s="14" t="s">
        <v>94</v>
      </c>
    </row>
    <row r="97" spans="2:12" s="8" customFormat="1" ht="24.9" customHeight="1">
      <c r="B97" s="101"/>
      <c r="D97" s="102" t="s">
        <v>95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95" customHeight="1">
      <c r="B98" s="105"/>
      <c r="D98" s="106" t="s">
        <v>96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95" customHeight="1">
      <c r="B99" s="105"/>
      <c r="D99" s="106" t="s">
        <v>97</v>
      </c>
      <c r="E99" s="107"/>
      <c r="F99" s="107"/>
      <c r="G99" s="107"/>
      <c r="H99" s="107"/>
      <c r="I99" s="107"/>
      <c r="J99" s="108">
        <f>J137</f>
        <v>0</v>
      </c>
      <c r="L99" s="105"/>
    </row>
    <row r="100" spans="2:12" s="9" customFormat="1" ht="19.95" customHeight="1">
      <c r="B100" s="105"/>
      <c r="D100" s="106" t="s">
        <v>98</v>
      </c>
      <c r="E100" s="107"/>
      <c r="F100" s="107"/>
      <c r="G100" s="107"/>
      <c r="H100" s="107"/>
      <c r="I100" s="107"/>
      <c r="J100" s="108">
        <f>J145</f>
        <v>0</v>
      </c>
      <c r="L100" s="105"/>
    </row>
    <row r="101" spans="2:12" s="9" customFormat="1" ht="19.95" customHeight="1">
      <c r="B101" s="105"/>
      <c r="D101" s="106" t="s">
        <v>99</v>
      </c>
      <c r="E101" s="107"/>
      <c r="F101" s="107"/>
      <c r="G101" s="107"/>
      <c r="H101" s="107"/>
      <c r="I101" s="107"/>
      <c r="J101" s="108">
        <f>J149</f>
        <v>0</v>
      </c>
      <c r="L101" s="105"/>
    </row>
    <row r="102" spans="2:12" s="9" customFormat="1" ht="19.95" customHeight="1">
      <c r="B102" s="105"/>
      <c r="D102" s="106" t="s">
        <v>100</v>
      </c>
      <c r="E102" s="107"/>
      <c r="F102" s="107"/>
      <c r="G102" s="107"/>
      <c r="H102" s="107"/>
      <c r="I102" s="107"/>
      <c r="J102" s="108">
        <f>J155</f>
        <v>0</v>
      </c>
      <c r="L102" s="105"/>
    </row>
    <row r="103" spans="2:12" s="9" customFormat="1" ht="19.95" customHeight="1">
      <c r="B103" s="105"/>
      <c r="D103" s="106" t="s">
        <v>101</v>
      </c>
      <c r="E103" s="107"/>
      <c r="F103" s="107"/>
      <c r="G103" s="107"/>
      <c r="H103" s="107"/>
      <c r="I103" s="107"/>
      <c r="J103" s="108">
        <f>J163</f>
        <v>0</v>
      </c>
      <c r="L103" s="105"/>
    </row>
    <row r="104" spans="2:12" s="9" customFormat="1" ht="19.95" customHeight="1">
      <c r="B104" s="105"/>
      <c r="D104" s="106" t="s">
        <v>102</v>
      </c>
      <c r="E104" s="107"/>
      <c r="F104" s="107"/>
      <c r="G104" s="107"/>
      <c r="H104" s="107"/>
      <c r="I104" s="107"/>
      <c r="J104" s="108">
        <f>J168</f>
        <v>0</v>
      </c>
      <c r="L104" s="105"/>
    </row>
    <row r="105" spans="2:12" s="8" customFormat="1" ht="24.9" customHeight="1">
      <c r="B105" s="101"/>
      <c r="D105" s="102" t="s">
        <v>103</v>
      </c>
      <c r="E105" s="103"/>
      <c r="F105" s="103"/>
      <c r="G105" s="103"/>
      <c r="H105" s="103"/>
      <c r="I105" s="103"/>
      <c r="J105" s="104">
        <f>J171</f>
        <v>0</v>
      </c>
      <c r="L105" s="101"/>
    </row>
    <row r="106" spans="2:12" s="1" customFormat="1" ht="21.75" customHeight="1">
      <c r="B106" s="29"/>
      <c r="L106" s="29"/>
    </row>
    <row r="107" spans="2:12" s="1" customFormat="1" ht="6.9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" customHeight="1">
      <c r="B112" s="29"/>
      <c r="C112" s="18" t="s">
        <v>104</v>
      </c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07" t="str">
        <f>E7</f>
        <v>kontejnerové stání Zlatá Louka</v>
      </c>
      <c r="F115" s="208"/>
      <c r="G115" s="208"/>
      <c r="H115" s="208"/>
      <c r="L115" s="29"/>
    </row>
    <row r="116" spans="2:65" s="1" customFormat="1" ht="12" customHeight="1">
      <c r="B116" s="29"/>
      <c r="C116" s="24" t="s">
        <v>88</v>
      </c>
      <c r="L116" s="29"/>
    </row>
    <row r="117" spans="2:65" s="1" customFormat="1" ht="16.5" customHeight="1">
      <c r="B117" s="29"/>
      <c r="E117" s="179" t="str">
        <f>E9</f>
        <v>001 - stavební část</v>
      </c>
      <c r="F117" s="206"/>
      <c r="G117" s="206"/>
      <c r="H117" s="206"/>
      <c r="L117" s="29"/>
    </row>
    <row r="118" spans="2:65" s="1" customFormat="1" ht="6.9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 xml:space="preserve"> </v>
      </c>
      <c r="I119" s="24" t="s">
        <v>22</v>
      </c>
      <c r="J119" s="49" t="str">
        <f>IF(J12="","",J12)</f>
        <v>28. 8. 2025</v>
      </c>
      <c r="L119" s="29"/>
    </row>
    <row r="120" spans="2:65" s="1" customFormat="1" ht="6.9" customHeight="1">
      <c r="B120" s="29"/>
      <c r="L120" s="29"/>
    </row>
    <row r="121" spans="2:65" s="1" customFormat="1" ht="15.15" customHeight="1">
      <c r="B121" s="29"/>
      <c r="C121" s="24" t="s">
        <v>24</v>
      </c>
      <c r="F121" s="22" t="str">
        <f>E15</f>
        <v xml:space="preserve"> </v>
      </c>
      <c r="I121" s="24" t="s">
        <v>29</v>
      </c>
      <c r="J121" s="27" t="str">
        <f>E21</f>
        <v xml:space="preserve"> </v>
      </c>
      <c r="L121" s="29"/>
    </row>
    <row r="122" spans="2:65" s="1" customFormat="1" ht="15.15" customHeight="1">
      <c r="B122" s="29"/>
      <c r="C122" s="24" t="s">
        <v>27</v>
      </c>
      <c r="F122" s="22" t="str">
        <f>IF(E18="","",E18)</f>
        <v>Vyplň údaj</v>
      </c>
      <c r="I122" s="24" t="s">
        <v>31</v>
      </c>
      <c r="J122" s="27" t="str">
        <f>E24</f>
        <v xml:space="preserve"> 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105</v>
      </c>
      <c r="D124" s="111" t="s">
        <v>58</v>
      </c>
      <c r="E124" s="111" t="s">
        <v>54</v>
      </c>
      <c r="F124" s="111" t="s">
        <v>55</v>
      </c>
      <c r="G124" s="111" t="s">
        <v>106</v>
      </c>
      <c r="H124" s="111" t="s">
        <v>107</v>
      </c>
      <c r="I124" s="111" t="s">
        <v>108</v>
      </c>
      <c r="J124" s="111" t="s">
        <v>92</v>
      </c>
      <c r="K124" s="112" t="s">
        <v>109</v>
      </c>
      <c r="L124" s="109"/>
      <c r="M124" s="56" t="s">
        <v>1</v>
      </c>
      <c r="N124" s="57" t="s">
        <v>37</v>
      </c>
      <c r="O124" s="57" t="s">
        <v>110</v>
      </c>
      <c r="P124" s="57" t="s">
        <v>111</v>
      </c>
      <c r="Q124" s="57" t="s">
        <v>112</v>
      </c>
      <c r="R124" s="57" t="s">
        <v>113</v>
      </c>
      <c r="S124" s="57" t="s">
        <v>114</v>
      </c>
      <c r="T124" s="58" t="s">
        <v>115</v>
      </c>
    </row>
    <row r="125" spans="2:65" s="1" customFormat="1" ht="22.8" customHeight="1">
      <c r="B125" s="29"/>
      <c r="C125" s="61" t="s">
        <v>116</v>
      </c>
      <c r="J125" s="113">
        <f>BK125</f>
        <v>0</v>
      </c>
      <c r="L125" s="29"/>
      <c r="M125" s="59"/>
      <c r="N125" s="50"/>
      <c r="O125" s="50"/>
      <c r="P125" s="114">
        <f>P126+P171</f>
        <v>0</v>
      </c>
      <c r="Q125" s="50"/>
      <c r="R125" s="114">
        <f>R126+R171</f>
        <v>42.772358400000009</v>
      </c>
      <c r="S125" s="50"/>
      <c r="T125" s="115">
        <f>T126+T171</f>
        <v>1.8</v>
      </c>
      <c r="AT125" s="14" t="s">
        <v>72</v>
      </c>
      <c r="AU125" s="14" t="s">
        <v>94</v>
      </c>
      <c r="BK125" s="116">
        <f>BK126+BK171</f>
        <v>0</v>
      </c>
    </row>
    <row r="126" spans="2:65" s="11" customFormat="1" ht="25.95" customHeight="1">
      <c r="B126" s="117"/>
      <c r="D126" s="118" t="s">
        <v>72</v>
      </c>
      <c r="E126" s="119" t="s">
        <v>117</v>
      </c>
      <c r="F126" s="119" t="s">
        <v>118</v>
      </c>
      <c r="I126" s="120"/>
      <c r="J126" s="121">
        <f>BK126</f>
        <v>0</v>
      </c>
      <c r="L126" s="117"/>
      <c r="M126" s="122"/>
      <c r="P126" s="123">
        <f>P127+P137+P145+P149+P155+P163+P168</f>
        <v>0</v>
      </c>
      <c r="R126" s="123">
        <f>R127+R137+R145+R149+R155+R163+R168</f>
        <v>42.772358400000009</v>
      </c>
      <c r="T126" s="124">
        <f>T127+T137+T145+T149+T155+T163+T168</f>
        <v>1.8</v>
      </c>
      <c r="AR126" s="118" t="s">
        <v>81</v>
      </c>
      <c r="AT126" s="125" t="s">
        <v>72</v>
      </c>
      <c r="AU126" s="125" t="s">
        <v>73</v>
      </c>
      <c r="AY126" s="118" t="s">
        <v>119</v>
      </c>
      <c r="BK126" s="126">
        <f>BK127+BK137+BK145+BK149+BK155+BK163+BK168</f>
        <v>0</v>
      </c>
    </row>
    <row r="127" spans="2:65" s="11" customFormat="1" ht="22.8" customHeight="1">
      <c r="B127" s="117"/>
      <c r="D127" s="118" t="s">
        <v>72</v>
      </c>
      <c r="E127" s="127" t="s">
        <v>81</v>
      </c>
      <c r="F127" s="127" t="s">
        <v>120</v>
      </c>
      <c r="I127" s="120"/>
      <c r="J127" s="128">
        <f>BK127</f>
        <v>0</v>
      </c>
      <c r="L127" s="117"/>
      <c r="M127" s="122"/>
      <c r="P127" s="123">
        <f>SUM(P128:P136)</f>
        <v>0</v>
      </c>
      <c r="R127" s="123">
        <f>SUM(R128:R136)</f>
        <v>0</v>
      </c>
      <c r="T127" s="124">
        <f>SUM(T128:T136)</f>
        <v>0</v>
      </c>
      <c r="AR127" s="118" t="s">
        <v>81</v>
      </c>
      <c r="AT127" s="125" t="s">
        <v>72</v>
      </c>
      <c r="AU127" s="125" t="s">
        <v>81</v>
      </c>
      <c r="AY127" s="118" t="s">
        <v>119</v>
      </c>
      <c r="BK127" s="126">
        <f>SUM(BK128:BK136)</f>
        <v>0</v>
      </c>
    </row>
    <row r="128" spans="2:65" s="1" customFormat="1" ht="21.75" customHeight="1">
      <c r="B128" s="29"/>
      <c r="C128" s="129" t="s">
        <v>81</v>
      </c>
      <c r="D128" s="129" t="s">
        <v>121</v>
      </c>
      <c r="E128" s="130" t="s">
        <v>122</v>
      </c>
      <c r="F128" s="131" t="s">
        <v>123</v>
      </c>
      <c r="G128" s="132" t="s">
        <v>124</v>
      </c>
      <c r="H128" s="133">
        <v>21.25</v>
      </c>
      <c r="I128" s="134"/>
      <c r="J128" s="135">
        <f t="shared" ref="J128:J136" si="0">ROUND(I128*H128,2)</f>
        <v>0</v>
      </c>
      <c r="K128" s="131" t="s">
        <v>125</v>
      </c>
      <c r="L128" s="29"/>
      <c r="M128" s="136" t="s">
        <v>1</v>
      </c>
      <c r="N128" s="137" t="s">
        <v>38</v>
      </c>
      <c r="P128" s="138">
        <f t="shared" ref="P128:P136" si="1">O128*H128</f>
        <v>0</v>
      </c>
      <c r="Q128" s="138">
        <v>0</v>
      </c>
      <c r="R128" s="138">
        <f t="shared" ref="R128:R136" si="2">Q128*H128</f>
        <v>0</v>
      </c>
      <c r="S128" s="138">
        <v>0</v>
      </c>
      <c r="T128" s="139">
        <f t="shared" ref="T128:T136" si="3">S128*H128</f>
        <v>0</v>
      </c>
      <c r="AR128" s="140" t="s">
        <v>126</v>
      </c>
      <c r="AT128" s="140" t="s">
        <v>121</v>
      </c>
      <c r="AU128" s="140" t="s">
        <v>83</v>
      </c>
      <c r="AY128" s="14" t="s">
        <v>119</v>
      </c>
      <c r="BE128" s="141">
        <f t="shared" ref="BE128:BE136" si="4">IF(N128="základní",J128,0)</f>
        <v>0</v>
      </c>
      <c r="BF128" s="141">
        <f t="shared" ref="BF128:BF136" si="5">IF(N128="snížená",J128,0)</f>
        <v>0</v>
      </c>
      <c r="BG128" s="141">
        <f t="shared" ref="BG128:BG136" si="6">IF(N128="zákl. přenesená",J128,0)</f>
        <v>0</v>
      </c>
      <c r="BH128" s="141">
        <f t="shared" ref="BH128:BH136" si="7">IF(N128="sníž. přenesená",J128,0)</f>
        <v>0</v>
      </c>
      <c r="BI128" s="141">
        <f t="shared" ref="BI128:BI136" si="8">IF(N128="nulová",J128,0)</f>
        <v>0</v>
      </c>
      <c r="BJ128" s="14" t="s">
        <v>81</v>
      </c>
      <c r="BK128" s="141">
        <f t="shared" ref="BK128:BK136" si="9">ROUND(I128*H128,2)</f>
        <v>0</v>
      </c>
      <c r="BL128" s="14" t="s">
        <v>126</v>
      </c>
      <c r="BM128" s="140" t="s">
        <v>127</v>
      </c>
    </row>
    <row r="129" spans="2:65" s="1" customFormat="1" ht="24.15" customHeight="1">
      <c r="B129" s="29"/>
      <c r="C129" s="129" t="s">
        <v>83</v>
      </c>
      <c r="D129" s="129" t="s">
        <v>121</v>
      </c>
      <c r="E129" s="130" t="s">
        <v>128</v>
      </c>
      <c r="F129" s="131" t="s">
        <v>129</v>
      </c>
      <c r="G129" s="132" t="s">
        <v>130</v>
      </c>
      <c r="H129" s="133">
        <v>7.2</v>
      </c>
      <c r="I129" s="134"/>
      <c r="J129" s="135">
        <f t="shared" si="0"/>
        <v>0</v>
      </c>
      <c r="K129" s="131" t="s">
        <v>125</v>
      </c>
      <c r="L129" s="29"/>
      <c r="M129" s="136" t="s">
        <v>1</v>
      </c>
      <c r="N129" s="137" t="s">
        <v>38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126</v>
      </c>
      <c r="AT129" s="140" t="s">
        <v>121</v>
      </c>
      <c r="AU129" s="140" t="s">
        <v>83</v>
      </c>
      <c r="AY129" s="14" t="s">
        <v>119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4" t="s">
        <v>81</v>
      </c>
      <c r="BK129" s="141">
        <f t="shared" si="9"/>
        <v>0</v>
      </c>
      <c r="BL129" s="14" t="s">
        <v>126</v>
      </c>
      <c r="BM129" s="140" t="s">
        <v>131</v>
      </c>
    </row>
    <row r="130" spans="2:65" s="1" customFormat="1" ht="33" customHeight="1">
      <c r="B130" s="29"/>
      <c r="C130" s="129" t="s">
        <v>132</v>
      </c>
      <c r="D130" s="129" t="s">
        <v>121</v>
      </c>
      <c r="E130" s="130" t="s">
        <v>133</v>
      </c>
      <c r="F130" s="131" t="s">
        <v>134</v>
      </c>
      <c r="G130" s="132" t="s">
        <v>135</v>
      </c>
      <c r="H130" s="133">
        <v>6.09</v>
      </c>
      <c r="I130" s="134"/>
      <c r="J130" s="135">
        <f t="shared" si="0"/>
        <v>0</v>
      </c>
      <c r="K130" s="131" t="s">
        <v>125</v>
      </c>
      <c r="L130" s="29"/>
      <c r="M130" s="136" t="s">
        <v>1</v>
      </c>
      <c r="N130" s="137" t="s">
        <v>38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126</v>
      </c>
      <c r="AT130" s="140" t="s">
        <v>121</v>
      </c>
      <c r="AU130" s="140" t="s">
        <v>83</v>
      </c>
      <c r="AY130" s="14" t="s">
        <v>119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4" t="s">
        <v>81</v>
      </c>
      <c r="BK130" s="141">
        <f t="shared" si="9"/>
        <v>0</v>
      </c>
      <c r="BL130" s="14" t="s">
        <v>126</v>
      </c>
      <c r="BM130" s="140" t="s">
        <v>136</v>
      </c>
    </row>
    <row r="131" spans="2:65" s="1" customFormat="1" ht="24.15" customHeight="1">
      <c r="B131" s="29"/>
      <c r="C131" s="129" t="s">
        <v>126</v>
      </c>
      <c r="D131" s="129" t="s">
        <v>121</v>
      </c>
      <c r="E131" s="130" t="s">
        <v>137</v>
      </c>
      <c r="F131" s="131" t="s">
        <v>138</v>
      </c>
      <c r="G131" s="132" t="s">
        <v>135</v>
      </c>
      <c r="H131" s="133">
        <v>6.09</v>
      </c>
      <c r="I131" s="134"/>
      <c r="J131" s="135">
        <f t="shared" si="0"/>
        <v>0</v>
      </c>
      <c r="K131" s="131" t="s">
        <v>125</v>
      </c>
      <c r="L131" s="29"/>
      <c r="M131" s="136" t="s">
        <v>1</v>
      </c>
      <c r="N131" s="137" t="s">
        <v>38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126</v>
      </c>
      <c r="AT131" s="140" t="s">
        <v>121</v>
      </c>
      <c r="AU131" s="140" t="s">
        <v>83</v>
      </c>
      <c r="AY131" s="14" t="s">
        <v>119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4" t="s">
        <v>81</v>
      </c>
      <c r="BK131" s="141">
        <f t="shared" si="9"/>
        <v>0</v>
      </c>
      <c r="BL131" s="14" t="s">
        <v>126</v>
      </c>
      <c r="BM131" s="140" t="s">
        <v>139</v>
      </c>
    </row>
    <row r="132" spans="2:65" s="1" customFormat="1" ht="37.799999999999997" customHeight="1">
      <c r="B132" s="29"/>
      <c r="C132" s="129" t="s">
        <v>140</v>
      </c>
      <c r="D132" s="129" t="s">
        <v>121</v>
      </c>
      <c r="E132" s="130" t="s">
        <v>141</v>
      </c>
      <c r="F132" s="131" t="s">
        <v>142</v>
      </c>
      <c r="G132" s="132" t="s">
        <v>135</v>
      </c>
      <c r="H132" s="133">
        <v>6.5990000000000002</v>
      </c>
      <c r="I132" s="134"/>
      <c r="J132" s="135">
        <f t="shared" si="0"/>
        <v>0</v>
      </c>
      <c r="K132" s="131" t="s">
        <v>125</v>
      </c>
      <c r="L132" s="29"/>
      <c r="M132" s="136" t="s">
        <v>1</v>
      </c>
      <c r="N132" s="137" t="s">
        <v>38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126</v>
      </c>
      <c r="AT132" s="140" t="s">
        <v>121</v>
      </c>
      <c r="AU132" s="140" t="s">
        <v>83</v>
      </c>
      <c r="AY132" s="14" t="s">
        <v>119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4" t="s">
        <v>81</v>
      </c>
      <c r="BK132" s="141">
        <f t="shared" si="9"/>
        <v>0</v>
      </c>
      <c r="BL132" s="14" t="s">
        <v>126</v>
      </c>
      <c r="BM132" s="140" t="s">
        <v>143</v>
      </c>
    </row>
    <row r="133" spans="2:65" s="1" customFormat="1" ht="37.799999999999997" customHeight="1">
      <c r="B133" s="29"/>
      <c r="C133" s="129" t="s">
        <v>144</v>
      </c>
      <c r="D133" s="129" t="s">
        <v>121</v>
      </c>
      <c r="E133" s="130" t="s">
        <v>145</v>
      </c>
      <c r="F133" s="131" t="s">
        <v>146</v>
      </c>
      <c r="G133" s="132" t="s">
        <v>135</v>
      </c>
      <c r="H133" s="133">
        <v>6.5990000000000002</v>
      </c>
      <c r="I133" s="134"/>
      <c r="J133" s="135">
        <f t="shared" si="0"/>
        <v>0</v>
      </c>
      <c r="K133" s="131" t="s">
        <v>125</v>
      </c>
      <c r="L133" s="29"/>
      <c r="M133" s="136" t="s">
        <v>1</v>
      </c>
      <c r="N133" s="137" t="s">
        <v>38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126</v>
      </c>
      <c r="AT133" s="140" t="s">
        <v>121</v>
      </c>
      <c r="AU133" s="140" t="s">
        <v>83</v>
      </c>
      <c r="AY133" s="14" t="s">
        <v>119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4" t="s">
        <v>81</v>
      </c>
      <c r="BK133" s="141">
        <f t="shared" si="9"/>
        <v>0</v>
      </c>
      <c r="BL133" s="14" t="s">
        <v>126</v>
      </c>
      <c r="BM133" s="140" t="s">
        <v>147</v>
      </c>
    </row>
    <row r="134" spans="2:65" s="1" customFormat="1" ht="33" customHeight="1">
      <c r="B134" s="29"/>
      <c r="C134" s="129" t="s">
        <v>148</v>
      </c>
      <c r="D134" s="129" t="s">
        <v>121</v>
      </c>
      <c r="E134" s="130" t="s">
        <v>149</v>
      </c>
      <c r="F134" s="131" t="s">
        <v>150</v>
      </c>
      <c r="G134" s="132" t="s">
        <v>151</v>
      </c>
      <c r="H134" s="133">
        <v>13.526999999999999</v>
      </c>
      <c r="I134" s="134"/>
      <c r="J134" s="135">
        <f t="shared" si="0"/>
        <v>0</v>
      </c>
      <c r="K134" s="131" t="s">
        <v>125</v>
      </c>
      <c r="L134" s="29"/>
      <c r="M134" s="136" t="s">
        <v>1</v>
      </c>
      <c r="N134" s="137" t="s">
        <v>38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126</v>
      </c>
      <c r="AT134" s="140" t="s">
        <v>121</v>
      </c>
      <c r="AU134" s="140" t="s">
        <v>83</v>
      </c>
      <c r="AY134" s="14" t="s">
        <v>119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4" t="s">
        <v>81</v>
      </c>
      <c r="BK134" s="141">
        <f t="shared" si="9"/>
        <v>0</v>
      </c>
      <c r="BL134" s="14" t="s">
        <v>126</v>
      </c>
      <c r="BM134" s="140" t="s">
        <v>152</v>
      </c>
    </row>
    <row r="135" spans="2:65" s="1" customFormat="1" ht="24.15" customHeight="1">
      <c r="B135" s="29"/>
      <c r="C135" s="129" t="s">
        <v>153</v>
      </c>
      <c r="D135" s="129" t="s">
        <v>121</v>
      </c>
      <c r="E135" s="130" t="s">
        <v>154</v>
      </c>
      <c r="F135" s="131" t="s">
        <v>155</v>
      </c>
      <c r="G135" s="132" t="s">
        <v>135</v>
      </c>
      <c r="H135" s="133">
        <v>1.845</v>
      </c>
      <c r="I135" s="134"/>
      <c r="J135" s="135">
        <f t="shared" si="0"/>
        <v>0</v>
      </c>
      <c r="K135" s="131" t="s">
        <v>125</v>
      </c>
      <c r="L135" s="29"/>
      <c r="M135" s="136" t="s">
        <v>1</v>
      </c>
      <c r="N135" s="137" t="s">
        <v>38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126</v>
      </c>
      <c r="AT135" s="140" t="s">
        <v>121</v>
      </c>
      <c r="AU135" s="140" t="s">
        <v>83</v>
      </c>
      <c r="AY135" s="14" t="s">
        <v>119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4" t="s">
        <v>81</v>
      </c>
      <c r="BK135" s="141">
        <f t="shared" si="9"/>
        <v>0</v>
      </c>
      <c r="BL135" s="14" t="s">
        <v>126</v>
      </c>
      <c r="BM135" s="140" t="s">
        <v>156</v>
      </c>
    </row>
    <row r="136" spans="2:65" s="1" customFormat="1" ht="24.15" customHeight="1">
      <c r="B136" s="29"/>
      <c r="C136" s="129" t="s">
        <v>157</v>
      </c>
      <c r="D136" s="129" t="s">
        <v>121</v>
      </c>
      <c r="E136" s="130" t="s">
        <v>158</v>
      </c>
      <c r="F136" s="131" t="s">
        <v>159</v>
      </c>
      <c r="G136" s="132" t="s">
        <v>124</v>
      </c>
      <c r="H136" s="133">
        <v>22</v>
      </c>
      <c r="I136" s="134"/>
      <c r="J136" s="135">
        <f t="shared" si="0"/>
        <v>0</v>
      </c>
      <c r="K136" s="131" t="s">
        <v>125</v>
      </c>
      <c r="L136" s="29"/>
      <c r="M136" s="136" t="s">
        <v>1</v>
      </c>
      <c r="N136" s="137" t="s">
        <v>38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126</v>
      </c>
      <c r="AT136" s="140" t="s">
        <v>121</v>
      </c>
      <c r="AU136" s="140" t="s">
        <v>83</v>
      </c>
      <c r="AY136" s="14" t="s">
        <v>119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4" t="s">
        <v>81</v>
      </c>
      <c r="BK136" s="141">
        <f t="shared" si="9"/>
        <v>0</v>
      </c>
      <c r="BL136" s="14" t="s">
        <v>126</v>
      </c>
      <c r="BM136" s="140" t="s">
        <v>160</v>
      </c>
    </row>
    <row r="137" spans="2:65" s="11" customFormat="1" ht="22.8" customHeight="1">
      <c r="B137" s="117"/>
      <c r="D137" s="118" t="s">
        <v>72</v>
      </c>
      <c r="E137" s="127" t="s">
        <v>132</v>
      </c>
      <c r="F137" s="127" t="s">
        <v>161</v>
      </c>
      <c r="I137" s="120"/>
      <c r="J137" s="128">
        <f>BK137</f>
        <v>0</v>
      </c>
      <c r="L137" s="117"/>
      <c r="M137" s="122"/>
      <c r="P137" s="123">
        <f>SUM(P138:P144)</f>
        <v>0</v>
      </c>
      <c r="R137" s="123">
        <f>SUM(R138:R144)</f>
        <v>19.312454400000004</v>
      </c>
      <c r="T137" s="124">
        <f>SUM(T138:T144)</f>
        <v>0</v>
      </c>
      <c r="AR137" s="118" t="s">
        <v>81</v>
      </c>
      <c r="AT137" s="125" t="s">
        <v>72</v>
      </c>
      <c r="AU137" s="125" t="s">
        <v>81</v>
      </c>
      <c r="AY137" s="118" t="s">
        <v>119</v>
      </c>
      <c r="BK137" s="126">
        <f>SUM(BK138:BK144)</f>
        <v>0</v>
      </c>
    </row>
    <row r="138" spans="2:65" s="1" customFormat="1" ht="24.15" customHeight="1">
      <c r="B138" s="29"/>
      <c r="C138" s="129" t="s">
        <v>162</v>
      </c>
      <c r="D138" s="129" t="s">
        <v>121</v>
      </c>
      <c r="E138" s="130" t="s">
        <v>163</v>
      </c>
      <c r="F138" s="131" t="s">
        <v>164</v>
      </c>
      <c r="G138" s="132" t="s">
        <v>165</v>
      </c>
      <c r="H138" s="133">
        <v>8</v>
      </c>
      <c r="I138" s="134"/>
      <c r="J138" s="135">
        <f>ROUND(I138*H138,2)</f>
        <v>0</v>
      </c>
      <c r="K138" s="131" t="s">
        <v>125</v>
      </c>
      <c r="L138" s="29"/>
      <c r="M138" s="136" t="s">
        <v>1</v>
      </c>
      <c r="N138" s="137" t="s">
        <v>38</v>
      </c>
      <c r="P138" s="138">
        <f>O138*H138</f>
        <v>0</v>
      </c>
      <c r="Q138" s="138">
        <v>0.17488999999999999</v>
      </c>
      <c r="R138" s="138">
        <f>Q138*H138</f>
        <v>1.3991199999999999</v>
      </c>
      <c r="S138" s="138">
        <v>0</v>
      </c>
      <c r="T138" s="139">
        <f>S138*H138</f>
        <v>0</v>
      </c>
      <c r="AR138" s="140" t="s">
        <v>126</v>
      </c>
      <c r="AT138" s="140" t="s">
        <v>121</v>
      </c>
      <c r="AU138" s="140" t="s">
        <v>83</v>
      </c>
      <c r="AY138" s="14" t="s">
        <v>119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81</v>
      </c>
      <c r="BK138" s="141">
        <f>ROUND(I138*H138,2)</f>
        <v>0</v>
      </c>
      <c r="BL138" s="14" t="s">
        <v>126</v>
      </c>
      <c r="BM138" s="140" t="s">
        <v>166</v>
      </c>
    </row>
    <row r="139" spans="2:65" s="1" customFormat="1" ht="33" customHeight="1">
      <c r="B139" s="29"/>
      <c r="C139" s="142" t="s">
        <v>167</v>
      </c>
      <c r="D139" s="142" t="s">
        <v>168</v>
      </c>
      <c r="E139" s="143" t="s">
        <v>169</v>
      </c>
      <c r="F139" s="144" t="s">
        <v>170</v>
      </c>
      <c r="G139" s="145" t="s">
        <v>165</v>
      </c>
      <c r="H139" s="146">
        <v>8</v>
      </c>
      <c r="I139" s="147"/>
      <c r="J139" s="148">
        <f>ROUND(I139*H139,2)</f>
        <v>0</v>
      </c>
      <c r="K139" s="144" t="s">
        <v>125</v>
      </c>
      <c r="L139" s="149"/>
      <c r="M139" s="150" t="s">
        <v>1</v>
      </c>
      <c r="N139" s="151" t="s">
        <v>38</v>
      </c>
      <c r="P139" s="138">
        <f>O139*H139</f>
        <v>0</v>
      </c>
      <c r="Q139" s="138">
        <v>7.1000000000000004E-3</v>
      </c>
      <c r="R139" s="138">
        <f>Q139*H139</f>
        <v>5.6800000000000003E-2</v>
      </c>
      <c r="S139" s="138">
        <v>0</v>
      </c>
      <c r="T139" s="139">
        <f>S139*H139</f>
        <v>0</v>
      </c>
      <c r="AR139" s="140" t="s">
        <v>153</v>
      </c>
      <c r="AT139" s="140" t="s">
        <v>168</v>
      </c>
      <c r="AU139" s="140" t="s">
        <v>83</v>
      </c>
      <c r="AY139" s="14" t="s">
        <v>119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81</v>
      </c>
      <c r="BK139" s="141">
        <f>ROUND(I139*H139,2)</f>
        <v>0</v>
      </c>
      <c r="BL139" s="14" t="s">
        <v>126</v>
      </c>
      <c r="BM139" s="140" t="s">
        <v>171</v>
      </c>
    </row>
    <row r="140" spans="2:65" s="1" customFormat="1" ht="16.5" customHeight="1">
      <c r="B140" s="29"/>
      <c r="C140" s="142" t="s">
        <v>8</v>
      </c>
      <c r="D140" s="142" t="s">
        <v>168</v>
      </c>
      <c r="E140" s="143" t="s">
        <v>172</v>
      </c>
      <c r="F140" s="144" t="s">
        <v>173</v>
      </c>
      <c r="G140" s="145" t="s">
        <v>165</v>
      </c>
      <c r="H140" s="146">
        <v>8</v>
      </c>
      <c r="I140" s="147"/>
      <c r="J140" s="148">
        <f>ROUND(I140*H140,2)</f>
        <v>0</v>
      </c>
      <c r="K140" s="144" t="s">
        <v>125</v>
      </c>
      <c r="L140" s="149"/>
      <c r="M140" s="150" t="s">
        <v>1</v>
      </c>
      <c r="N140" s="151" t="s">
        <v>38</v>
      </c>
      <c r="P140" s="138">
        <f>O140*H140</f>
        <v>0</v>
      </c>
      <c r="Q140" s="138">
        <v>2.8700000000000002E-3</v>
      </c>
      <c r="R140" s="138">
        <f>Q140*H140</f>
        <v>2.2960000000000001E-2</v>
      </c>
      <c r="S140" s="138">
        <v>0</v>
      </c>
      <c r="T140" s="139">
        <f>S140*H140</f>
        <v>0</v>
      </c>
      <c r="AR140" s="140" t="s">
        <v>174</v>
      </c>
      <c r="AT140" s="140" t="s">
        <v>168</v>
      </c>
      <c r="AU140" s="140" t="s">
        <v>83</v>
      </c>
      <c r="AY140" s="14" t="s">
        <v>119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81</v>
      </c>
      <c r="BK140" s="141">
        <f>ROUND(I140*H140,2)</f>
        <v>0</v>
      </c>
      <c r="BL140" s="14" t="s">
        <v>174</v>
      </c>
      <c r="BM140" s="140" t="s">
        <v>175</v>
      </c>
    </row>
    <row r="141" spans="2:65" s="1" customFormat="1" ht="24.15" customHeight="1">
      <c r="B141" s="29"/>
      <c r="C141" s="129" t="s">
        <v>176</v>
      </c>
      <c r="D141" s="129" t="s">
        <v>121</v>
      </c>
      <c r="E141" s="130" t="s">
        <v>177</v>
      </c>
      <c r="F141" s="131" t="s">
        <v>178</v>
      </c>
      <c r="G141" s="132" t="s">
        <v>130</v>
      </c>
      <c r="H141" s="133">
        <v>151.19999999999999</v>
      </c>
      <c r="I141" s="134"/>
      <c r="J141" s="135">
        <f>ROUND(I141*H141,2)</f>
        <v>0</v>
      </c>
      <c r="K141" s="131" t="s">
        <v>125</v>
      </c>
      <c r="L141" s="29"/>
      <c r="M141" s="136" t="s">
        <v>1</v>
      </c>
      <c r="N141" s="137" t="s">
        <v>38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126</v>
      </c>
      <c r="AT141" s="140" t="s">
        <v>121</v>
      </c>
      <c r="AU141" s="140" t="s">
        <v>83</v>
      </c>
      <c r="AY141" s="14" t="s">
        <v>119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81</v>
      </c>
      <c r="BK141" s="141">
        <f>ROUND(I141*H141,2)</f>
        <v>0</v>
      </c>
      <c r="BL141" s="14" t="s">
        <v>126</v>
      </c>
      <c r="BM141" s="140" t="s">
        <v>179</v>
      </c>
    </row>
    <row r="142" spans="2:65" s="1" customFormat="1" ht="24.15" customHeight="1">
      <c r="B142" s="29"/>
      <c r="C142" s="142" t="s">
        <v>180</v>
      </c>
      <c r="D142" s="142" t="s">
        <v>168</v>
      </c>
      <c r="E142" s="143" t="s">
        <v>181</v>
      </c>
      <c r="F142" s="144" t="s">
        <v>182</v>
      </c>
      <c r="G142" s="145" t="s">
        <v>130</v>
      </c>
      <c r="H142" s="146">
        <v>60.48</v>
      </c>
      <c r="I142" s="147"/>
      <c r="J142" s="148">
        <f>ROUND(I142*H142,2)</f>
        <v>0</v>
      </c>
      <c r="K142" s="144" t="s">
        <v>125</v>
      </c>
      <c r="L142" s="149"/>
      <c r="M142" s="150" t="s">
        <v>1</v>
      </c>
      <c r="N142" s="151" t="s">
        <v>38</v>
      </c>
      <c r="P142" s="138">
        <f>O142*H142</f>
        <v>0</v>
      </c>
      <c r="Q142" s="138">
        <v>1.6000000000000001E-3</v>
      </c>
      <c r="R142" s="138">
        <f>Q142*H142</f>
        <v>9.6767999999999993E-2</v>
      </c>
      <c r="S142" s="138">
        <v>0</v>
      </c>
      <c r="T142" s="139">
        <f>S142*H142</f>
        <v>0</v>
      </c>
      <c r="AR142" s="140" t="s">
        <v>153</v>
      </c>
      <c r="AT142" s="140" t="s">
        <v>168</v>
      </c>
      <c r="AU142" s="140" t="s">
        <v>83</v>
      </c>
      <c r="AY142" s="14" t="s">
        <v>119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81</v>
      </c>
      <c r="BK142" s="141">
        <f>ROUND(I142*H142,2)</f>
        <v>0</v>
      </c>
      <c r="BL142" s="14" t="s">
        <v>126</v>
      </c>
      <c r="BM142" s="140" t="s">
        <v>183</v>
      </c>
    </row>
    <row r="143" spans="2:65" s="12" customFormat="1">
      <c r="B143" s="152"/>
      <c r="D143" s="153" t="s">
        <v>184</v>
      </c>
      <c r="F143" s="154" t="s">
        <v>185</v>
      </c>
      <c r="H143" s="155">
        <v>60.48</v>
      </c>
      <c r="I143" s="156"/>
      <c r="L143" s="152"/>
      <c r="M143" s="157"/>
      <c r="T143" s="158"/>
      <c r="AT143" s="159" t="s">
        <v>184</v>
      </c>
      <c r="AU143" s="159" t="s">
        <v>83</v>
      </c>
      <c r="AV143" s="12" t="s">
        <v>83</v>
      </c>
      <c r="AW143" s="12" t="s">
        <v>4</v>
      </c>
      <c r="AX143" s="12" t="s">
        <v>81</v>
      </c>
      <c r="AY143" s="159" t="s">
        <v>119</v>
      </c>
    </row>
    <row r="144" spans="2:65" s="1" customFormat="1" ht="21.75" customHeight="1">
      <c r="B144" s="29"/>
      <c r="C144" s="129" t="s">
        <v>186</v>
      </c>
      <c r="D144" s="129" t="s">
        <v>121</v>
      </c>
      <c r="E144" s="130" t="s">
        <v>187</v>
      </c>
      <c r="F144" s="131" t="s">
        <v>188</v>
      </c>
      <c r="G144" s="132" t="s">
        <v>135</v>
      </c>
      <c r="H144" s="133">
        <v>7.68</v>
      </c>
      <c r="I144" s="134"/>
      <c r="J144" s="135">
        <f>ROUND(I144*H144,2)</f>
        <v>0</v>
      </c>
      <c r="K144" s="131" t="s">
        <v>125</v>
      </c>
      <c r="L144" s="29"/>
      <c r="M144" s="136" t="s">
        <v>1</v>
      </c>
      <c r="N144" s="137" t="s">
        <v>38</v>
      </c>
      <c r="P144" s="138">
        <f>O144*H144</f>
        <v>0</v>
      </c>
      <c r="Q144" s="138">
        <v>2.3094800000000002</v>
      </c>
      <c r="R144" s="138">
        <f>Q144*H144</f>
        <v>17.736806400000003</v>
      </c>
      <c r="S144" s="138">
        <v>0</v>
      </c>
      <c r="T144" s="139">
        <f>S144*H144</f>
        <v>0</v>
      </c>
      <c r="AR144" s="140" t="s">
        <v>126</v>
      </c>
      <c r="AT144" s="140" t="s">
        <v>121</v>
      </c>
      <c r="AU144" s="140" t="s">
        <v>83</v>
      </c>
      <c r="AY144" s="14" t="s">
        <v>119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4" t="s">
        <v>81</v>
      </c>
      <c r="BK144" s="141">
        <f>ROUND(I144*H144,2)</f>
        <v>0</v>
      </c>
      <c r="BL144" s="14" t="s">
        <v>126</v>
      </c>
      <c r="BM144" s="140" t="s">
        <v>189</v>
      </c>
    </row>
    <row r="145" spans="2:65" s="11" customFormat="1" ht="22.8" customHeight="1">
      <c r="B145" s="117"/>
      <c r="D145" s="118" t="s">
        <v>72</v>
      </c>
      <c r="E145" s="127" t="s">
        <v>126</v>
      </c>
      <c r="F145" s="127" t="s">
        <v>190</v>
      </c>
      <c r="I145" s="120"/>
      <c r="J145" s="128">
        <f>BK145</f>
        <v>0</v>
      </c>
      <c r="L145" s="117"/>
      <c r="M145" s="122"/>
      <c r="P145" s="123">
        <f>SUM(P146:P148)</f>
        <v>0</v>
      </c>
      <c r="R145" s="123">
        <f>SUM(R146:R148)</f>
        <v>17.758464</v>
      </c>
      <c r="T145" s="124">
        <f>SUM(T146:T148)</f>
        <v>0</v>
      </c>
      <c r="AR145" s="118" t="s">
        <v>81</v>
      </c>
      <c r="AT145" s="125" t="s">
        <v>72</v>
      </c>
      <c r="AU145" s="125" t="s">
        <v>81</v>
      </c>
      <c r="AY145" s="118" t="s">
        <v>119</v>
      </c>
      <c r="BK145" s="126">
        <f>SUM(BK146:BK148)</f>
        <v>0</v>
      </c>
    </row>
    <row r="146" spans="2:65" s="1" customFormat="1" ht="16.5" customHeight="1">
      <c r="B146" s="29"/>
      <c r="C146" s="129" t="s">
        <v>191</v>
      </c>
      <c r="D146" s="129" t="s">
        <v>121</v>
      </c>
      <c r="E146" s="130" t="s">
        <v>192</v>
      </c>
      <c r="F146" s="131" t="s">
        <v>193</v>
      </c>
      <c r="G146" s="132" t="s">
        <v>135</v>
      </c>
      <c r="H146" s="133">
        <v>7.68</v>
      </c>
      <c r="I146" s="134"/>
      <c r="J146" s="135">
        <f>ROUND(I146*H146,2)</f>
        <v>0</v>
      </c>
      <c r="K146" s="131" t="s">
        <v>125</v>
      </c>
      <c r="L146" s="29"/>
      <c r="M146" s="136" t="s">
        <v>1</v>
      </c>
      <c r="N146" s="137" t="s">
        <v>38</v>
      </c>
      <c r="P146" s="138">
        <f>O146*H146</f>
        <v>0</v>
      </c>
      <c r="Q146" s="138">
        <v>2.3011300000000001</v>
      </c>
      <c r="R146" s="138">
        <f>Q146*H146</f>
        <v>17.672678399999999</v>
      </c>
      <c r="S146" s="138">
        <v>0</v>
      </c>
      <c r="T146" s="139">
        <f>S146*H146</f>
        <v>0</v>
      </c>
      <c r="AR146" s="140" t="s">
        <v>126</v>
      </c>
      <c r="AT146" s="140" t="s">
        <v>121</v>
      </c>
      <c r="AU146" s="140" t="s">
        <v>83</v>
      </c>
      <c r="AY146" s="14" t="s">
        <v>119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81</v>
      </c>
      <c r="BK146" s="141">
        <f>ROUND(I146*H146,2)</f>
        <v>0</v>
      </c>
      <c r="BL146" s="14" t="s">
        <v>126</v>
      </c>
      <c r="BM146" s="140" t="s">
        <v>194</v>
      </c>
    </row>
    <row r="147" spans="2:65" s="1" customFormat="1" ht="16.5" customHeight="1">
      <c r="B147" s="29"/>
      <c r="C147" s="129" t="s">
        <v>195</v>
      </c>
      <c r="D147" s="129" t="s">
        <v>121</v>
      </c>
      <c r="E147" s="130" t="s">
        <v>196</v>
      </c>
      <c r="F147" s="131" t="s">
        <v>197</v>
      </c>
      <c r="G147" s="132" t="s">
        <v>124</v>
      </c>
      <c r="H147" s="133">
        <v>7.68</v>
      </c>
      <c r="I147" s="134"/>
      <c r="J147" s="135">
        <f>ROUND(I147*H147,2)</f>
        <v>0</v>
      </c>
      <c r="K147" s="131" t="s">
        <v>125</v>
      </c>
      <c r="L147" s="29"/>
      <c r="M147" s="136" t="s">
        <v>1</v>
      </c>
      <c r="N147" s="137" t="s">
        <v>38</v>
      </c>
      <c r="P147" s="138">
        <f>O147*H147</f>
        <v>0</v>
      </c>
      <c r="Q147" s="138">
        <v>1.1169999999999999E-2</v>
      </c>
      <c r="R147" s="138">
        <f>Q147*H147</f>
        <v>8.578559999999999E-2</v>
      </c>
      <c r="S147" s="138">
        <v>0</v>
      </c>
      <c r="T147" s="139">
        <f>S147*H147</f>
        <v>0</v>
      </c>
      <c r="AR147" s="140" t="s">
        <v>126</v>
      </c>
      <c r="AT147" s="140" t="s">
        <v>121</v>
      </c>
      <c r="AU147" s="140" t="s">
        <v>83</v>
      </c>
      <c r="AY147" s="14" t="s">
        <v>119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81</v>
      </c>
      <c r="BK147" s="141">
        <f>ROUND(I147*H147,2)</f>
        <v>0</v>
      </c>
      <c r="BL147" s="14" t="s">
        <v>126</v>
      </c>
      <c r="BM147" s="140" t="s">
        <v>198</v>
      </c>
    </row>
    <row r="148" spans="2:65" s="1" customFormat="1" ht="16.5" customHeight="1">
      <c r="B148" s="29"/>
      <c r="C148" s="129" t="s">
        <v>199</v>
      </c>
      <c r="D148" s="129" t="s">
        <v>121</v>
      </c>
      <c r="E148" s="130" t="s">
        <v>200</v>
      </c>
      <c r="F148" s="131" t="s">
        <v>201</v>
      </c>
      <c r="G148" s="132" t="s">
        <v>124</v>
      </c>
      <c r="H148" s="133">
        <v>7.68</v>
      </c>
      <c r="I148" s="134"/>
      <c r="J148" s="135">
        <f>ROUND(I148*H148,2)</f>
        <v>0</v>
      </c>
      <c r="K148" s="131" t="s">
        <v>125</v>
      </c>
      <c r="L148" s="29"/>
      <c r="M148" s="136" t="s">
        <v>1</v>
      </c>
      <c r="N148" s="137" t="s">
        <v>38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126</v>
      </c>
      <c r="AT148" s="140" t="s">
        <v>121</v>
      </c>
      <c r="AU148" s="140" t="s">
        <v>83</v>
      </c>
      <c r="AY148" s="14" t="s">
        <v>119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81</v>
      </c>
      <c r="BK148" s="141">
        <f>ROUND(I148*H148,2)</f>
        <v>0</v>
      </c>
      <c r="BL148" s="14" t="s">
        <v>126</v>
      </c>
      <c r="BM148" s="140" t="s">
        <v>202</v>
      </c>
    </row>
    <row r="149" spans="2:65" s="11" customFormat="1" ht="22.8" customHeight="1">
      <c r="B149" s="117"/>
      <c r="D149" s="118" t="s">
        <v>72</v>
      </c>
      <c r="E149" s="127" t="s">
        <v>140</v>
      </c>
      <c r="F149" s="127" t="s">
        <v>203</v>
      </c>
      <c r="I149" s="120"/>
      <c r="J149" s="128">
        <f>BK149</f>
        <v>0</v>
      </c>
      <c r="L149" s="117"/>
      <c r="M149" s="122"/>
      <c r="P149" s="123">
        <f>SUM(P150:P154)</f>
        <v>0</v>
      </c>
      <c r="R149" s="123">
        <f>SUM(R150:R154)</f>
        <v>4.59544</v>
      </c>
      <c r="T149" s="124">
        <f>SUM(T150:T154)</f>
        <v>0</v>
      </c>
      <c r="AR149" s="118" t="s">
        <v>81</v>
      </c>
      <c r="AT149" s="125" t="s">
        <v>72</v>
      </c>
      <c r="AU149" s="125" t="s">
        <v>81</v>
      </c>
      <c r="AY149" s="118" t="s">
        <v>119</v>
      </c>
      <c r="BK149" s="126">
        <f>SUM(BK150:BK154)</f>
        <v>0</v>
      </c>
    </row>
    <row r="150" spans="2:65" s="1" customFormat="1" ht="24.15" customHeight="1">
      <c r="B150" s="29"/>
      <c r="C150" s="129" t="s">
        <v>204</v>
      </c>
      <c r="D150" s="129" t="s">
        <v>121</v>
      </c>
      <c r="E150" s="130" t="s">
        <v>205</v>
      </c>
      <c r="F150" s="131" t="s">
        <v>206</v>
      </c>
      <c r="G150" s="132" t="s">
        <v>124</v>
      </c>
      <c r="H150" s="133">
        <v>22.35</v>
      </c>
      <c r="I150" s="134"/>
      <c r="J150" s="135">
        <f>ROUND(I150*H150,2)</f>
        <v>0</v>
      </c>
      <c r="K150" s="131" t="s">
        <v>125</v>
      </c>
      <c r="L150" s="29"/>
      <c r="M150" s="136" t="s">
        <v>1</v>
      </c>
      <c r="N150" s="137" t="s">
        <v>38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126</v>
      </c>
      <c r="AT150" s="140" t="s">
        <v>121</v>
      </c>
      <c r="AU150" s="140" t="s">
        <v>83</v>
      </c>
      <c r="AY150" s="14" t="s">
        <v>119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81</v>
      </c>
      <c r="BK150" s="141">
        <f>ROUND(I150*H150,2)</f>
        <v>0</v>
      </c>
      <c r="BL150" s="14" t="s">
        <v>126</v>
      </c>
      <c r="BM150" s="140" t="s">
        <v>207</v>
      </c>
    </row>
    <row r="151" spans="2:65" s="1" customFormat="1" ht="24.15" customHeight="1">
      <c r="B151" s="29"/>
      <c r="C151" s="129" t="s">
        <v>208</v>
      </c>
      <c r="D151" s="129" t="s">
        <v>121</v>
      </c>
      <c r="E151" s="130" t="s">
        <v>209</v>
      </c>
      <c r="F151" s="131" t="s">
        <v>210</v>
      </c>
      <c r="G151" s="132" t="s">
        <v>124</v>
      </c>
      <c r="H151" s="133">
        <v>22.35</v>
      </c>
      <c r="I151" s="134"/>
      <c r="J151" s="135">
        <f>ROUND(I151*H151,2)</f>
        <v>0</v>
      </c>
      <c r="K151" s="131" t="s">
        <v>125</v>
      </c>
      <c r="L151" s="29"/>
      <c r="M151" s="136" t="s">
        <v>1</v>
      </c>
      <c r="N151" s="137" t="s">
        <v>38</v>
      </c>
      <c r="P151" s="138">
        <f>O151*H151</f>
        <v>0</v>
      </c>
      <c r="Q151" s="138">
        <v>8.9219999999999994E-2</v>
      </c>
      <c r="R151" s="138">
        <f>Q151*H151</f>
        <v>1.994067</v>
      </c>
      <c r="S151" s="138">
        <v>0</v>
      </c>
      <c r="T151" s="139">
        <f>S151*H151</f>
        <v>0</v>
      </c>
      <c r="AR151" s="140" t="s">
        <v>126</v>
      </c>
      <c r="AT151" s="140" t="s">
        <v>121</v>
      </c>
      <c r="AU151" s="140" t="s">
        <v>83</v>
      </c>
      <c r="AY151" s="14" t="s">
        <v>119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81</v>
      </c>
      <c r="BK151" s="141">
        <f>ROUND(I151*H151,2)</f>
        <v>0</v>
      </c>
      <c r="BL151" s="14" t="s">
        <v>126</v>
      </c>
      <c r="BM151" s="140" t="s">
        <v>211</v>
      </c>
    </row>
    <row r="152" spans="2:65" s="1" customFormat="1" ht="24.15" customHeight="1">
      <c r="B152" s="29"/>
      <c r="C152" s="142" t="s">
        <v>7</v>
      </c>
      <c r="D152" s="142" t="s">
        <v>168</v>
      </c>
      <c r="E152" s="143" t="s">
        <v>212</v>
      </c>
      <c r="F152" s="144" t="s">
        <v>213</v>
      </c>
      <c r="G152" s="145" t="s">
        <v>124</v>
      </c>
      <c r="H152" s="146">
        <v>23.021000000000001</v>
      </c>
      <c r="I152" s="147"/>
      <c r="J152" s="148">
        <f>ROUND(I152*H152,2)</f>
        <v>0</v>
      </c>
      <c r="K152" s="144" t="s">
        <v>125</v>
      </c>
      <c r="L152" s="149"/>
      <c r="M152" s="150" t="s">
        <v>1</v>
      </c>
      <c r="N152" s="151" t="s">
        <v>38</v>
      </c>
      <c r="P152" s="138">
        <f>O152*H152</f>
        <v>0</v>
      </c>
      <c r="Q152" s="138">
        <v>0.113</v>
      </c>
      <c r="R152" s="138">
        <f>Q152*H152</f>
        <v>2.6013730000000002</v>
      </c>
      <c r="S152" s="138">
        <v>0</v>
      </c>
      <c r="T152" s="139">
        <f>S152*H152</f>
        <v>0</v>
      </c>
      <c r="AR152" s="140" t="s">
        <v>153</v>
      </c>
      <c r="AT152" s="140" t="s">
        <v>168</v>
      </c>
      <c r="AU152" s="140" t="s">
        <v>83</v>
      </c>
      <c r="AY152" s="14" t="s">
        <v>119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81</v>
      </c>
      <c r="BK152" s="141">
        <f>ROUND(I152*H152,2)</f>
        <v>0</v>
      </c>
      <c r="BL152" s="14" t="s">
        <v>126</v>
      </c>
      <c r="BM152" s="140" t="s">
        <v>214</v>
      </c>
    </row>
    <row r="153" spans="2:65" s="1" customFormat="1" ht="19.2">
      <c r="B153" s="29"/>
      <c r="D153" s="153" t="s">
        <v>215</v>
      </c>
      <c r="F153" s="160" t="s">
        <v>216</v>
      </c>
      <c r="I153" s="161"/>
      <c r="L153" s="29"/>
      <c r="M153" s="162"/>
      <c r="T153" s="53"/>
      <c r="AT153" s="14" t="s">
        <v>215</v>
      </c>
      <c r="AU153" s="14" t="s">
        <v>83</v>
      </c>
    </row>
    <row r="154" spans="2:65" s="12" customFormat="1">
      <c r="B154" s="152"/>
      <c r="D154" s="153" t="s">
        <v>184</v>
      </c>
      <c r="F154" s="154" t="s">
        <v>217</v>
      </c>
      <c r="H154" s="155">
        <v>23.021000000000001</v>
      </c>
      <c r="I154" s="156"/>
      <c r="L154" s="152"/>
      <c r="M154" s="157"/>
      <c r="T154" s="158"/>
      <c r="AT154" s="159" t="s">
        <v>184</v>
      </c>
      <c r="AU154" s="159" t="s">
        <v>83</v>
      </c>
      <c r="AV154" s="12" t="s">
        <v>83</v>
      </c>
      <c r="AW154" s="12" t="s">
        <v>4</v>
      </c>
      <c r="AX154" s="12" t="s">
        <v>81</v>
      </c>
      <c r="AY154" s="159" t="s">
        <v>119</v>
      </c>
    </row>
    <row r="155" spans="2:65" s="11" customFormat="1" ht="22.8" customHeight="1">
      <c r="B155" s="117"/>
      <c r="D155" s="118" t="s">
        <v>72</v>
      </c>
      <c r="E155" s="127" t="s">
        <v>157</v>
      </c>
      <c r="F155" s="127" t="s">
        <v>218</v>
      </c>
      <c r="I155" s="120"/>
      <c r="J155" s="128">
        <f>BK155</f>
        <v>0</v>
      </c>
      <c r="L155" s="117"/>
      <c r="M155" s="122"/>
      <c r="P155" s="123">
        <f>SUM(P156:P162)</f>
        <v>0</v>
      </c>
      <c r="R155" s="123">
        <f>SUM(R156:R162)</f>
        <v>1.1060000000000001</v>
      </c>
      <c r="T155" s="124">
        <f>SUM(T156:T162)</f>
        <v>1.8</v>
      </c>
      <c r="AR155" s="118" t="s">
        <v>81</v>
      </c>
      <c r="AT155" s="125" t="s">
        <v>72</v>
      </c>
      <c r="AU155" s="125" t="s">
        <v>81</v>
      </c>
      <c r="AY155" s="118" t="s">
        <v>119</v>
      </c>
      <c r="BK155" s="126">
        <f>SUM(BK156:BK162)</f>
        <v>0</v>
      </c>
    </row>
    <row r="156" spans="2:65" s="1" customFormat="1" ht="33" customHeight="1">
      <c r="B156" s="29"/>
      <c r="C156" s="129" t="s">
        <v>219</v>
      </c>
      <c r="D156" s="129" t="s">
        <v>121</v>
      </c>
      <c r="E156" s="130" t="s">
        <v>220</v>
      </c>
      <c r="F156" s="131" t="s">
        <v>221</v>
      </c>
      <c r="G156" s="132" t="s">
        <v>130</v>
      </c>
      <c r="H156" s="133">
        <v>4</v>
      </c>
      <c r="I156" s="134"/>
      <c r="J156" s="135">
        <f t="shared" ref="J156:J162" si="10">ROUND(I156*H156,2)</f>
        <v>0</v>
      </c>
      <c r="K156" s="131" t="s">
        <v>125</v>
      </c>
      <c r="L156" s="29"/>
      <c r="M156" s="136" t="s">
        <v>1</v>
      </c>
      <c r="N156" s="137" t="s">
        <v>38</v>
      </c>
      <c r="P156" s="138">
        <f t="shared" ref="P156:P162" si="11">O156*H156</f>
        <v>0</v>
      </c>
      <c r="Q156" s="138">
        <v>0.16850000000000001</v>
      </c>
      <c r="R156" s="138">
        <f t="shared" ref="R156:R162" si="12">Q156*H156</f>
        <v>0.67400000000000004</v>
      </c>
      <c r="S156" s="138">
        <v>0</v>
      </c>
      <c r="T156" s="139">
        <f t="shared" ref="T156:T162" si="13">S156*H156</f>
        <v>0</v>
      </c>
      <c r="AR156" s="140" t="s">
        <v>126</v>
      </c>
      <c r="AT156" s="140" t="s">
        <v>121</v>
      </c>
      <c r="AU156" s="140" t="s">
        <v>83</v>
      </c>
      <c r="AY156" s="14" t="s">
        <v>119</v>
      </c>
      <c r="BE156" s="141">
        <f t="shared" ref="BE156:BE162" si="14">IF(N156="základní",J156,0)</f>
        <v>0</v>
      </c>
      <c r="BF156" s="141">
        <f t="shared" ref="BF156:BF162" si="15">IF(N156="snížená",J156,0)</f>
        <v>0</v>
      </c>
      <c r="BG156" s="141">
        <f t="shared" ref="BG156:BG162" si="16">IF(N156="zákl. přenesená",J156,0)</f>
        <v>0</v>
      </c>
      <c r="BH156" s="141">
        <f t="shared" ref="BH156:BH162" si="17">IF(N156="sníž. přenesená",J156,0)</f>
        <v>0</v>
      </c>
      <c r="BI156" s="141">
        <f t="shared" ref="BI156:BI162" si="18">IF(N156="nulová",J156,0)</f>
        <v>0</v>
      </c>
      <c r="BJ156" s="14" t="s">
        <v>81</v>
      </c>
      <c r="BK156" s="141">
        <f t="shared" ref="BK156:BK162" si="19">ROUND(I156*H156,2)</f>
        <v>0</v>
      </c>
      <c r="BL156" s="14" t="s">
        <v>126</v>
      </c>
      <c r="BM156" s="140" t="s">
        <v>222</v>
      </c>
    </row>
    <row r="157" spans="2:65" s="1" customFormat="1" ht="21.75" customHeight="1">
      <c r="B157" s="29"/>
      <c r="C157" s="142" t="s">
        <v>223</v>
      </c>
      <c r="D157" s="142" t="s">
        <v>168</v>
      </c>
      <c r="E157" s="143" t="s">
        <v>224</v>
      </c>
      <c r="F157" s="144" t="s">
        <v>225</v>
      </c>
      <c r="G157" s="145" t="s">
        <v>130</v>
      </c>
      <c r="H157" s="146">
        <v>4</v>
      </c>
      <c r="I157" s="147"/>
      <c r="J157" s="148">
        <f t="shared" si="10"/>
        <v>0</v>
      </c>
      <c r="K157" s="144" t="s">
        <v>125</v>
      </c>
      <c r="L157" s="149"/>
      <c r="M157" s="150" t="s">
        <v>1</v>
      </c>
      <c r="N157" s="151" t="s">
        <v>38</v>
      </c>
      <c r="P157" s="138">
        <f t="shared" si="11"/>
        <v>0</v>
      </c>
      <c r="Q157" s="138">
        <v>0.108</v>
      </c>
      <c r="R157" s="138">
        <f t="shared" si="12"/>
        <v>0.432</v>
      </c>
      <c r="S157" s="138">
        <v>0</v>
      </c>
      <c r="T157" s="139">
        <f t="shared" si="13"/>
        <v>0</v>
      </c>
      <c r="AR157" s="140" t="s">
        <v>174</v>
      </c>
      <c r="AT157" s="140" t="s">
        <v>168</v>
      </c>
      <c r="AU157" s="140" t="s">
        <v>83</v>
      </c>
      <c r="AY157" s="14" t="s">
        <v>119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4" t="s">
        <v>81</v>
      </c>
      <c r="BK157" s="141">
        <f t="shared" si="19"/>
        <v>0</v>
      </c>
      <c r="BL157" s="14" t="s">
        <v>174</v>
      </c>
      <c r="BM157" s="140" t="s">
        <v>226</v>
      </c>
    </row>
    <row r="158" spans="2:65" s="1" customFormat="1" ht="37.799999999999997" customHeight="1">
      <c r="B158" s="29"/>
      <c r="C158" s="129" t="s">
        <v>227</v>
      </c>
      <c r="D158" s="129" t="s">
        <v>121</v>
      </c>
      <c r="E158" s="130" t="s">
        <v>228</v>
      </c>
      <c r="F158" s="131" t="s">
        <v>229</v>
      </c>
      <c r="G158" s="132" t="s">
        <v>124</v>
      </c>
      <c r="H158" s="133">
        <v>25.6</v>
      </c>
      <c r="I158" s="134"/>
      <c r="J158" s="135">
        <f t="shared" si="10"/>
        <v>0</v>
      </c>
      <c r="K158" s="131" t="s">
        <v>125</v>
      </c>
      <c r="L158" s="29"/>
      <c r="M158" s="136" t="s">
        <v>1</v>
      </c>
      <c r="N158" s="137" t="s">
        <v>38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126</v>
      </c>
      <c r="AT158" s="140" t="s">
        <v>121</v>
      </c>
      <c r="AU158" s="140" t="s">
        <v>83</v>
      </c>
      <c r="AY158" s="14" t="s">
        <v>119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4" t="s">
        <v>81</v>
      </c>
      <c r="BK158" s="141">
        <f t="shared" si="19"/>
        <v>0</v>
      </c>
      <c r="BL158" s="14" t="s">
        <v>126</v>
      </c>
      <c r="BM158" s="140" t="s">
        <v>230</v>
      </c>
    </row>
    <row r="159" spans="2:65" s="1" customFormat="1" ht="37.799999999999997" customHeight="1">
      <c r="B159" s="29"/>
      <c r="C159" s="129" t="s">
        <v>231</v>
      </c>
      <c r="D159" s="129" t="s">
        <v>121</v>
      </c>
      <c r="E159" s="130" t="s">
        <v>232</v>
      </c>
      <c r="F159" s="131" t="s">
        <v>233</v>
      </c>
      <c r="G159" s="132" t="s">
        <v>124</v>
      </c>
      <c r="H159" s="133">
        <v>179.2</v>
      </c>
      <c r="I159" s="134"/>
      <c r="J159" s="135">
        <f t="shared" si="10"/>
        <v>0</v>
      </c>
      <c r="K159" s="131" t="s">
        <v>125</v>
      </c>
      <c r="L159" s="29"/>
      <c r="M159" s="136" t="s">
        <v>1</v>
      </c>
      <c r="N159" s="137" t="s">
        <v>38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126</v>
      </c>
      <c r="AT159" s="140" t="s">
        <v>121</v>
      </c>
      <c r="AU159" s="140" t="s">
        <v>83</v>
      </c>
      <c r="AY159" s="14" t="s">
        <v>119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4" t="s">
        <v>81</v>
      </c>
      <c r="BK159" s="141">
        <f t="shared" si="19"/>
        <v>0</v>
      </c>
      <c r="BL159" s="14" t="s">
        <v>126</v>
      </c>
      <c r="BM159" s="140" t="s">
        <v>234</v>
      </c>
    </row>
    <row r="160" spans="2:65" s="1" customFormat="1" ht="37.799999999999997" customHeight="1">
      <c r="B160" s="29"/>
      <c r="C160" s="129" t="s">
        <v>235</v>
      </c>
      <c r="D160" s="129" t="s">
        <v>121</v>
      </c>
      <c r="E160" s="130" t="s">
        <v>236</v>
      </c>
      <c r="F160" s="131" t="s">
        <v>237</v>
      </c>
      <c r="G160" s="132" t="s">
        <v>124</v>
      </c>
      <c r="H160" s="133">
        <v>25.6</v>
      </c>
      <c r="I160" s="134"/>
      <c r="J160" s="135">
        <f t="shared" si="10"/>
        <v>0</v>
      </c>
      <c r="K160" s="131" t="s">
        <v>125</v>
      </c>
      <c r="L160" s="29"/>
      <c r="M160" s="136" t="s">
        <v>1</v>
      </c>
      <c r="N160" s="137" t="s">
        <v>38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126</v>
      </c>
      <c r="AT160" s="140" t="s">
        <v>121</v>
      </c>
      <c r="AU160" s="140" t="s">
        <v>83</v>
      </c>
      <c r="AY160" s="14" t="s">
        <v>119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4" t="s">
        <v>81</v>
      </c>
      <c r="BK160" s="141">
        <f t="shared" si="19"/>
        <v>0</v>
      </c>
      <c r="BL160" s="14" t="s">
        <v>126</v>
      </c>
      <c r="BM160" s="140" t="s">
        <v>238</v>
      </c>
    </row>
    <row r="161" spans="2:65" s="1" customFormat="1" ht="16.5" customHeight="1">
      <c r="B161" s="29"/>
      <c r="C161" s="129" t="s">
        <v>239</v>
      </c>
      <c r="D161" s="129" t="s">
        <v>121</v>
      </c>
      <c r="E161" s="130" t="s">
        <v>240</v>
      </c>
      <c r="F161" s="131" t="s">
        <v>241</v>
      </c>
      <c r="G161" s="132" t="s">
        <v>135</v>
      </c>
      <c r="H161" s="133">
        <v>0.9</v>
      </c>
      <c r="I161" s="134"/>
      <c r="J161" s="135">
        <f t="shared" si="10"/>
        <v>0</v>
      </c>
      <c r="K161" s="131" t="s">
        <v>125</v>
      </c>
      <c r="L161" s="29"/>
      <c r="M161" s="136" t="s">
        <v>1</v>
      </c>
      <c r="N161" s="137" t="s">
        <v>38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2</v>
      </c>
      <c r="T161" s="139">
        <f t="shared" si="13"/>
        <v>1.8</v>
      </c>
      <c r="AR161" s="140" t="s">
        <v>126</v>
      </c>
      <c r="AT161" s="140" t="s">
        <v>121</v>
      </c>
      <c r="AU161" s="140" t="s">
        <v>83</v>
      </c>
      <c r="AY161" s="14" t="s">
        <v>119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4" t="s">
        <v>81</v>
      </c>
      <c r="BK161" s="141">
        <f t="shared" si="19"/>
        <v>0</v>
      </c>
      <c r="BL161" s="14" t="s">
        <v>126</v>
      </c>
      <c r="BM161" s="140" t="s">
        <v>242</v>
      </c>
    </row>
    <row r="162" spans="2:65" s="1" customFormat="1" ht="24.15" customHeight="1">
      <c r="B162" s="29"/>
      <c r="C162" s="129" t="s">
        <v>243</v>
      </c>
      <c r="D162" s="129" t="s">
        <v>121</v>
      </c>
      <c r="E162" s="130" t="s">
        <v>244</v>
      </c>
      <c r="F162" s="131" t="s">
        <v>245</v>
      </c>
      <c r="G162" s="132" t="s">
        <v>124</v>
      </c>
      <c r="H162" s="133">
        <v>25.6</v>
      </c>
      <c r="I162" s="134"/>
      <c r="J162" s="135">
        <f t="shared" si="10"/>
        <v>0</v>
      </c>
      <c r="K162" s="131" t="s">
        <v>125</v>
      </c>
      <c r="L162" s="29"/>
      <c r="M162" s="136" t="s">
        <v>1</v>
      </c>
      <c r="N162" s="137" t="s">
        <v>38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126</v>
      </c>
      <c r="AT162" s="140" t="s">
        <v>121</v>
      </c>
      <c r="AU162" s="140" t="s">
        <v>83</v>
      </c>
      <c r="AY162" s="14" t="s">
        <v>119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4" t="s">
        <v>81</v>
      </c>
      <c r="BK162" s="141">
        <f t="shared" si="19"/>
        <v>0</v>
      </c>
      <c r="BL162" s="14" t="s">
        <v>126</v>
      </c>
      <c r="BM162" s="140" t="s">
        <v>246</v>
      </c>
    </row>
    <row r="163" spans="2:65" s="11" customFormat="1" ht="22.8" customHeight="1">
      <c r="B163" s="117"/>
      <c r="D163" s="118" t="s">
        <v>72</v>
      </c>
      <c r="E163" s="127" t="s">
        <v>247</v>
      </c>
      <c r="F163" s="127" t="s">
        <v>248</v>
      </c>
      <c r="I163" s="120"/>
      <c r="J163" s="128">
        <f>BK163</f>
        <v>0</v>
      </c>
      <c r="L163" s="117"/>
      <c r="M163" s="122"/>
      <c r="P163" s="123">
        <f>SUM(P164:P167)</f>
        <v>0</v>
      </c>
      <c r="R163" s="123">
        <f>SUM(R164:R167)</f>
        <v>0</v>
      </c>
      <c r="T163" s="124">
        <f>SUM(T164:T167)</f>
        <v>0</v>
      </c>
      <c r="AR163" s="118" t="s">
        <v>81</v>
      </c>
      <c r="AT163" s="125" t="s">
        <v>72</v>
      </c>
      <c r="AU163" s="125" t="s">
        <v>81</v>
      </c>
      <c r="AY163" s="118" t="s">
        <v>119</v>
      </c>
      <c r="BK163" s="126">
        <f>SUM(BK164:BK167)</f>
        <v>0</v>
      </c>
    </row>
    <row r="164" spans="2:65" s="1" customFormat="1" ht="44.25" customHeight="1">
      <c r="B164" s="29"/>
      <c r="C164" s="129" t="s">
        <v>249</v>
      </c>
      <c r="D164" s="129" t="s">
        <v>121</v>
      </c>
      <c r="E164" s="130" t="s">
        <v>250</v>
      </c>
      <c r="F164" s="131" t="s">
        <v>251</v>
      </c>
      <c r="G164" s="132" t="s">
        <v>151</v>
      </c>
      <c r="H164" s="133">
        <v>12.975</v>
      </c>
      <c r="I164" s="134"/>
      <c r="J164" s="135">
        <f>ROUND(I164*H164,2)</f>
        <v>0</v>
      </c>
      <c r="K164" s="131" t="s">
        <v>125</v>
      </c>
      <c r="L164" s="29"/>
      <c r="M164" s="136" t="s">
        <v>1</v>
      </c>
      <c r="N164" s="137" t="s">
        <v>38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126</v>
      </c>
      <c r="AT164" s="140" t="s">
        <v>121</v>
      </c>
      <c r="AU164" s="140" t="s">
        <v>83</v>
      </c>
      <c r="AY164" s="14" t="s">
        <v>119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81</v>
      </c>
      <c r="BK164" s="141">
        <f>ROUND(I164*H164,2)</f>
        <v>0</v>
      </c>
      <c r="BL164" s="14" t="s">
        <v>126</v>
      </c>
      <c r="BM164" s="140" t="s">
        <v>252</v>
      </c>
    </row>
    <row r="165" spans="2:65" s="1" customFormat="1" ht="16.5" customHeight="1">
      <c r="B165" s="29"/>
      <c r="C165" s="129" t="s">
        <v>253</v>
      </c>
      <c r="D165" s="129" t="s">
        <v>121</v>
      </c>
      <c r="E165" s="130" t="s">
        <v>254</v>
      </c>
      <c r="F165" s="131" t="s">
        <v>255</v>
      </c>
      <c r="G165" s="132" t="s">
        <v>151</v>
      </c>
      <c r="H165" s="133">
        <v>12.975</v>
      </c>
      <c r="I165" s="134"/>
      <c r="J165" s="135">
        <f>ROUND(I165*H165,2)</f>
        <v>0</v>
      </c>
      <c r="K165" s="131" t="s">
        <v>125</v>
      </c>
      <c r="L165" s="29"/>
      <c r="M165" s="136" t="s">
        <v>1</v>
      </c>
      <c r="N165" s="137" t="s">
        <v>38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126</v>
      </c>
      <c r="AT165" s="140" t="s">
        <v>121</v>
      </c>
      <c r="AU165" s="140" t="s">
        <v>83</v>
      </c>
      <c r="AY165" s="14" t="s">
        <v>119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81</v>
      </c>
      <c r="BK165" s="141">
        <f>ROUND(I165*H165,2)</f>
        <v>0</v>
      </c>
      <c r="BL165" s="14" t="s">
        <v>126</v>
      </c>
      <c r="BM165" s="140" t="s">
        <v>256</v>
      </c>
    </row>
    <row r="166" spans="2:65" s="1" customFormat="1" ht="24.15" customHeight="1">
      <c r="B166" s="29"/>
      <c r="C166" s="129" t="s">
        <v>257</v>
      </c>
      <c r="D166" s="129" t="s">
        <v>121</v>
      </c>
      <c r="E166" s="130" t="s">
        <v>258</v>
      </c>
      <c r="F166" s="131" t="s">
        <v>259</v>
      </c>
      <c r="G166" s="132" t="s">
        <v>151</v>
      </c>
      <c r="H166" s="133">
        <v>64.875</v>
      </c>
      <c r="I166" s="134"/>
      <c r="J166" s="135">
        <f>ROUND(I166*H166,2)</f>
        <v>0</v>
      </c>
      <c r="K166" s="131" t="s">
        <v>125</v>
      </c>
      <c r="L166" s="29"/>
      <c r="M166" s="136" t="s">
        <v>1</v>
      </c>
      <c r="N166" s="137" t="s">
        <v>38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126</v>
      </c>
      <c r="AT166" s="140" t="s">
        <v>121</v>
      </c>
      <c r="AU166" s="140" t="s">
        <v>83</v>
      </c>
      <c r="AY166" s="14" t="s">
        <v>119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81</v>
      </c>
      <c r="BK166" s="141">
        <f>ROUND(I166*H166,2)</f>
        <v>0</v>
      </c>
      <c r="BL166" s="14" t="s">
        <v>126</v>
      </c>
      <c r="BM166" s="140" t="s">
        <v>260</v>
      </c>
    </row>
    <row r="167" spans="2:65" s="1" customFormat="1" ht="24.15" customHeight="1">
      <c r="B167" s="29"/>
      <c r="C167" s="129" t="s">
        <v>261</v>
      </c>
      <c r="D167" s="129" t="s">
        <v>121</v>
      </c>
      <c r="E167" s="130" t="s">
        <v>262</v>
      </c>
      <c r="F167" s="131" t="s">
        <v>263</v>
      </c>
      <c r="G167" s="132" t="s">
        <v>151</v>
      </c>
      <c r="H167" s="133">
        <v>12.975</v>
      </c>
      <c r="I167" s="134"/>
      <c r="J167" s="135">
        <f>ROUND(I167*H167,2)</f>
        <v>0</v>
      </c>
      <c r="K167" s="131" t="s">
        <v>125</v>
      </c>
      <c r="L167" s="29"/>
      <c r="M167" s="136" t="s">
        <v>1</v>
      </c>
      <c r="N167" s="137" t="s">
        <v>38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126</v>
      </c>
      <c r="AT167" s="140" t="s">
        <v>121</v>
      </c>
      <c r="AU167" s="140" t="s">
        <v>83</v>
      </c>
      <c r="AY167" s="14" t="s">
        <v>119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81</v>
      </c>
      <c r="BK167" s="141">
        <f>ROUND(I167*H167,2)</f>
        <v>0</v>
      </c>
      <c r="BL167" s="14" t="s">
        <v>126</v>
      </c>
      <c r="BM167" s="140" t="s">
        <v>264</v>
      </c>
    </row>
    <row r="168" spans="2:65" s="11" customFormat="1" ht="22.8" customHeight="1">
      <c r="B168" s="117"/>
      <c r="D168" s="118" t="s">
        <v>72</v>
      </c>
      <c r="E168" s="127" t="s">
        <v>265</v>
      </c>
      <c r="F168" s="127" t="s">
        <v>266</v>
      </c>
      <c r="I168" s="120"/>
      <c r="J168" s="128">
        <f>BK168</f>
        <v>0</v>
      </c>
      <c r="L168" s="117"/>
      <c r="M168" s="122"/>
      <c r="P168" s="123">
        <f>SUM(P169:P170)</f>
        <v>0</v>
      </c>
      <c r="R168" s="123">
        <f>SUM(R169:R170)</f>
        <v>0</v>
      </c>
      <c r="T168" s="124">
        <f>SUM(T169:T170)</f>
        <v>0</v>
      </c>
      <c r="AR168" s="118" t="s">
        <v>81</v>
      </c>
      <c r="AT168" s="125" t="s">
        <v>72</v>
      </c>
      <c r="AU168" s="125" t="s">
        <v>81</v>
      </c>
      <c r="AY168" s="118" t="s">
        <v>119</v>
      </c>
      <c r="BK168" s="126">
        <f>SUM(BK169:BK170)</f>
        <v>0</v>
      </c>
    </row>
    <row r="169" spans="2:65" s="1" customFormat="1" ht="24.15" customHeight="1">
      <c r="B169" s="29"/>
      <c r="C169" s="129" t="s">
        <v>267</v>
      </c>
      <c r="D169" s="129" t="s">
        <v>121</v>
      </c>
      <c r="E169" s="130" t="s">
        <v>268</v>
      </c>
      <c r="F169" s="131" t="s">
        <v>269</v>
      </c>
      <c r="G169" s="132" t="s">
        <v>151</v>
      </c>
      <c r="H169" s="133">
        <v>67.010000000000005</v>
      </c>
      <c r="I169" s="134"/>
      <c r="J169" s="135">
        <f>ROUND(I169*H169,2)</f>
        <v>0</v>
      </c>
      <c r="K169" s="131" t="s">
        <v>125</v>
      </c>
      <c r="L169" s="29"/>
      <c r="M169" s="136" t="s">
        <v>1</v>
      </c>
      <c r="N169" s="137" t="s">
        <v>38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126</v>
      </c>
      <c r="AT169" s="140" t="s">
        <v>121</v>
      </c>
      <c r="AU169" s="140" t="s">
        <v>83</v>
      </c>
      <c r="AY169" s="14" t="s">
        <v>119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81</v>
      </c>
      <c r="BK169" s="141">
        <f>ROUND(I169*H169,2)</f>
        <v>0</v>
      </c>
      <c r="BL169" s="14" t="s">
        <v>126</v>
      </c>
      <c r="BM169" s="140" t="s">
        <v>270</v>
      </c>
    </row>
    <row r="170" spans="2:65" s="1" customFormat="1" ht="24.15" customHeight="1">
      <c r="B170" s="29"/>
      <c r="C170" s="129" t="s">
        <v>271</v>
      </c>
      <c r="D170" s="129" t="s">
        <v>121</v>
      </c>
      <c r="E170" s="130" t="s">
        <v>272</v>
      </c>
      <c r="F170" s="131" t="s">
        <v>273</v>
      </c>
      <c r="G170" s="132" t="s">
        <v>151</v>
      </c>
      <c r="H170" s="133">
        <v>67.010000000000005</v>
      </c>
      <c r="I170" s="134"/>
      <c r="J170" s="135">
        <f>ROUND(I170*H170,2)</f>
        <v>0</v>
      </c>
      <c r="K170" s="131" t="s">
        <v>125</v>
      </c>
      <c r="L170" s="29"/>
      <c r="M170" s="136" t="s">
        <v>1</v>
      </c>
      <c r="N170" s="137" t="s">
        <v>38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126</v>
      </c>
      <c r="AT170" s="140" t="s">
        <v>121</v>
      </c>
      <c r="AU170" s="140" t="s">
        <v>83</v>
      </c>
      <c r="AY170" s="14" t="s">
        <v>119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81</v>
      </c>
      <c r="BK170" s="141">
        <f>ROUND(I170*H170,2)</f>
        <v>0</v>
      </c>
      <c r="BL170" s="14" t="s">
        <v>126</v>
      </c>
      <c r="BM170" s="140" t="s">
        <v>274</v>
      </c>
    </row>
    <row r="171" spans="2:65" s="11" customFormat="1" ht="25.95" customHeight="1">
      <c r="B171" s="117"/>
      <c r="D171" s="118" t="s">
        <v>72</v>
      </c>
      <c r="E171" s="119" t="s">
        <v>275</v>
      </c>
      <c r="F171" s="119" t="s">
        <v>276</v>
      </c>
      <c r="I171" s="120"/>
      <c r="J171" s="121">
        <f>BK171</f>
        <v>0</v>
      </c>
      <c r="L171" s="117"/>
      <c r="M171" s="122"/>
      <c r="P171" s="123">
        <f>P172</f>
        <v>0</v>
      </c>
      <c r="R171" s="123">
        <f>R172</f>
        <v>0</v>
      </c>
      <c r="T171" s="124">
        <f>T172</f>
        <v>0</v>
      </c>
      <c r="AR171" s="118" t="s">
        <v>126</v>
      </c>
      <c r="AT171" s="125" t="s">
        <v>72</v>
      </c>
      <c r="AU171" s="125" t="s">
        <v>73</v>
      </c>
      <c r="AY171" s="118" t="s">
        <v>119</v>
      </c>
      <c r="BK171" s="126">
        <f>BK172</f>
        <v>0</v>
      </c>
    </row>
    <row r="172" spans="2:65" s="1" customFormat="1" ht="21.75" customHeight="1">
      <c r="B172" s="29"/>
      <c r="C172" s="129" t="s">
        <v>277</v>
      </c>
      <c r="D172" s="129" t="s">
        <v>121</v>
      </c>
      <c r="E172" s="130" t="s">
        <v>278</v>
      </c>
      <c r="F172" s="131" t="s">
        <v>279</v>
      </c>
      <c r="G172" s="132" t="s">
        <v>280</v>
      </c>
      <c r="H172" s="133">
        <v>144</v>
      </c>
      <c r="I172" s="134"/>
      <c r="J172" s="135">
        <f>ROUND(I172*H172,2)</f>
        <v>0</v>
      </c>
      <c r="K172" s="131" t="s">
        <v>125</v>
      </c>
      <c r="L172" s="29"/>
      <c r="M172" s="163" t="s">
        <v>1</v>
      </c>
      <c r="N172" s="164" t="s">
        <v>38</v>
      </c>
      <c r="O172" s="165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AR172" s="140" t="s">
        <v>281</v>
      </c>
      <c r="AT172" s="140" t="s">
        <v>121</v>
      </c>
      <c r="AU172" s="140" t="s">
        <v>81</v>
      </c>
      <c r="AY172" s="14" t="s">
        <v>119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81</v>
      </c>
      <c r="BK172" s="141">
        <f>ROUND(I172*H172,2)</f>
        <v>0</v>
      </c>
      <c r="BL172" s="14" t="s">
        <v>281</v>
      </c>
      <c r="BM172" s="140" t="s">
        <v>282</v>
      </c>
    </row>
    <row r="173" spans="2:65" s="1" customFormat="1" ht="6.9" customHeight="1">
      <c r="B173" s="41"/>
      <c r="C173" s="42"/>
      <c r="D173" s="42"/>
      <c r="E173" s="42"/>
      <c r="F173" s="42"/>
      <c r="G173" s="42"/>
      <c r="H173" s="42"/>
      <c r="I173" s="42"/>
      <c r="J173" s="42"/>
      <c r="K173" s="42"/>
      <c r="L173" s="29"/>
    </row>
  </sheetData>
  <sheetProtection algorithmName="SHA-512" hashValue="ot+hI5bPsWVlM5Tns5uLIHSWF3vsFBkUI2syeLMXC5g1yv9SXzXY7iH1x7E9VmnFi10IBwuyQzeuxCwfJ1i6VQ==" saltValue="NfcCR47eT4Jsl+6EGpwQOGT6k2zp24kcLdhnVaJZJ8RuwrL+d6OXQ7y34iXJ9gmuwe2GUep88p6FqQmzuvJrhQ==" spinCount="100000" sheet="1" objects="1" scenarios="1" formatColumns="0" formatRows="0" autoFilter="0"/>
  <autoFilter ref="C124:K172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86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" customHeight="1">
      <c r="B4" s="17"/>
      <c r="D4" s="18" t="s">
        <v>87</v>
      </c>
      <c r="L4" s="17"/>
      <c r="M4" s="85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7" t="str">
        <f>'Rekapitulace stavby'!K6</f>
        <v>kontejnerové stání Zlatá Louka</v>
      </c>
      <c r="F7" s="208"/>
      <c r="G7" s="208"/>
      <c r="H7" s="208"/>
      <c r="L7" s="17"/>
    </row>
    <row r="8" spans="2:46" s="1" customFormat="1" ht="12" customHeight="1">
      <c r="B8" s="29"/>
      <c r="D8" s="24" t="s">
        <v>88</v>
      </c>
      <c r="L8" s="29"/>
    </row>
    <row r="9" spans="2:46" s="1" customFormat="1" ht="16.5" customHeight="1">
      <c r="B9" s="29"/>
      <c r="E9" s="179" t="s">
        <v>283</v>
      </c>
      <c r="F9" s="206"/>
      <c r="G9" s="206"/>
      <c r="H9" s="206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28. 8. 2025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tr">
        <f>IF('Rekapitulace stavby'!AN10="","",'Rekapitulace stavby'!AN10)</f>
        <v/>
      </c>
      <c r="L14" s="29"/>
    </row>
    <row r="15" spans="2:46" s="1" customFormat="1" ht="18" customHeight="1">
      <c r="B15" s="29"/>
      <c r="E15" s="22" t="str">
        <f>IF('Rekapitulace stavby'!E11="","",'Rekapitulace stavby'!E11)</f>
        <v xml:space="preserve"> </v>
      </c>
      <c r="I15" s="24" t="s">
        <v>26</v>
      </c>
      <c r="J15" s="22" t="str">
        <f>IF('Rekapitulace stavby'!AN11="","",'Rekapitulace stavby'!AN11)</f>
        <v/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27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9" t="str">
        <f>'Rekapitulace stavby'!E14</f>
        <v>Vyplň údaj</v>
      </c>
      <c r="F18" s="198"/>
      <c r="G18" s="198"/>
      <c r="H18" s="198"/>
      <c r="I18" s="24" t="s">
        <v>26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29</v>
      </c>
      <c r="I20" s="24" t="s">
        <v>25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26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31</v>
      </c>
      <c r="I23" s="24" t="s">
        <v>25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26</v>
      </c>
      <c r="J24" s="22" t="str">
        <f>IF('Rekapitulace stavby'!AN20="","",'Rekapitulace stavby'!AN20)</f>
        <v/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32</v>
      </c>
      <c r="L26" s="29"/>
    </row>
    <row r="27" spans="2:12" s="7" customFormat="1" ht="16.5" customHeight="1">
      <c r="B27" s="86"/>
      <c r="E27" s="202" t="s">
        <v>1</v>
      </c>
      <c r="F27" s="202"/>
      <c r="G27" s="202"/>
      <c r="H27" s="202"/>
      <c r="L27" s="86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33</v>
      </c>
      <c r="J30" s="63">
        <f>ROUND(J120, 2)</f>
        <v>0</v>
      </c>
      <c r="L30" s="29"/>
    </row>
    <row r="31" spans="2:12" s="1" customFormat="1" ht="6.9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>
      <c r="B32" s="29"/>
      <c r="F32" s="32" t="s">
        <v>35</v>
      </c>
      <c r="I32" s="32" t="s">
        <v>34</v>
      </c>
      <c r="J32" s="32" t="s">
        <v>36</v>
      </c>
      <c r="L32" s="29"/>
    </row>
    <row r="33" spans="2:12" s="1" customFormat="1" ht="14.4" customHeight="1">
      <c r="B33" s="29"/>
      <c r="D33" s="52" t="s">
        <v>37</v>
      </c>
      <c r="E33" s="24" t="s">
        <v>38</v>
      </c>
      <c r="F33" s="88">
        <f>ROUND((SUM(BE120:BE128)),  2)</f>
        <v>0</v>
      </c>
      <c r="I33" s="89">
        <v>0.21</v>
      </c>
      <c r="J33" s="88">
        <f>ROUND(((SUM(BE120:BE128))*I33),  2)</f>
        <v>0</v>
      </c>
      <c r="L33" s="29"/>
    </row>
    <row r="34" spans="2:12" s="1" customFormat="1" ht="14.4" customHeight="1">
      <c r="B34" s="29"/>
      <c r="E34" s="24" t="s">
        <v>39</v>
      </c>
      <c r="F34" s="88">
        <f>ROUND((SUM(BF120:BF128)),  2)</f>
        <v>0</v>
      </c>
      <c r="I34" s="89">
        <v>0.12</v>
      </c>
      <c r="J34" s="88">
        <f>ROUND(((SUM(BF120:BF128))*I34),  2)</f>
        <v>0</v>
      </c>
      <c r="L34" s="29"/>
    </row>
    <row r="35" spans="2:12" s="1" customFormat="1" ht="14.4" hidden="1" customHeight="1">
      <c r="B35" s="29"/>
      <c r="E35" s="24" t="s">
        <v>40</v>
      </c>
      <c r="F35" s="88">
        <f>ROUND((SUM(BG120:BG128)),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>
      <c r="B36" s="29"/>
      <c r="E36" s="24" t="s">
        <v>41</v>
      </c>
      <c r="F36" s="88">
        <f>ROUND((SUM(BH120:BH128)),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>
      <c r="B37" s="29"/>
      <c r="E37" s="24" t="s">
        <v>42</v>
      </c>
      <c r="F37" s="88">
        <f>ROUND((SUM(BI120:BI128)),  2)</f>
        <v>0</v>
      </c>
      <c r="I37" s="89">
        <v>0</v>
      </c>
      <c r="J37" s="88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90"/>
      <c r="D39" s="91" t="s">
        <v>43</v>
      </c>
      <c r="E39" s="54"/>
      <c r="F39" s="54"/>
      <c r="G39" s="92" t="s">
        <v>44</v>
      </c>
      <c r="H39" s="93" t="s">
        <v>45</v>
      </c>
      <c r="I39" s="54"/>
      <c r="J39" s="94">
        <f>SUM(J30:J37)</f>
        <v>0</v>
      </c>
      <c r="K39" s="95"/>
      <c r="L39" s="29"/>
    </row>
    <row r="40" spans="2:12" s="1" customFormat="1" ht="14.4" customHeight="1">
      <c r="B40" s="29"/>
      <c r="L40" s="29"/>
    </row>
    <row r="41" spans="2:12" ht="14.4" customHeight="1">
      <c r="B41" s="17"/>
      <c r="L41" s="17"/>
    </row>
    <row r="42" spans="2:12" ht="14.4" customHeight="1">
      <c r="B42" s="17"/>
      <c r="L42" s="17"/>
    </row>
    <row r="43" spans="2:12" ht="14.4" customHeight="1">
      <c r="B43" s="17"/>
      <c r="L43" s="17"/>
    </row>
    <row r="44" spans="2:12" ht="14.4" customHeight="1">
      <c r="B44" s="17"/>
      <c r="L44" s="17"/>
    </row>
    <row r="45" spans="2:12" ht="14.4" customHeight="1">
      <c r="B45" s="17"/>
      <c r="L45" s="17"/>
    </row>
    <row r="46" spans="2:12" ht="14.4" customHeight="1">
      <c r="B46" s="17"/>
      <c r="L46" s="17"/>
    </row>
    <row r="47" spans="2:12" ht="14.4" customHeight="1">
      <c r="B47" s="17"/>
      <c r="L47" s="17"/>
    </row>
    <row r="48" spans="2:12" ht="14.4" customHeight="1">
      <c r="B48" s="17"/>
      <c r="L48" s="17"/>
    </row>
    <row r="49" spans="2:12" ht="14.4" customHeight="1">
      <c r="B49" s="17"/>
      <c r="L49" s="17"/>
    </row>
    <row r="50" spans="2:12" s="1" customFormat="1" ht="14.4" customHeight="1">
      <c r="B50" s="29"/>
      <c r="D50" s="38" t="s">
        <v>46</v>
      </c>
      <c r="E50" s="39"/>
      <c r="F50" s="39"/>
      <c r="G50" s="38" t="s">
        <v>47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3.2">
      <c r="B61" s="29"/>
      <c r="D61" s="40" t="s">
        <v>48</v>
      </c>
      <c r="E61" s="31"/>
      <c r="F61" s="96" t="s">
        <v>49</v>
      </c>
      <c r="G61" s="40" t="s">
        <v>48</v>
      </c>
      <c r="H61" s="31"/>
      <c r="I61" s="31"/>
      <c r="J61" s="97" t="s">
        <v>49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3.2">
      <c r="B65" s="29"/>
      <c r="D65" s="38" t="s">
        <v>50</v>
      </c>
      <c r="E65" s="39"/>
      <c r="F65" s="39"/>
      <c r="G65" s="38" t="s">
        <v>51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3.2">
      <c r="B76" s="29"/>
      <c r="D76" s="40" t="s">
        <v>48</v>
      </c>
      <c r="E76" s="31"/>
      <c r="F76" s="96" t="s">
        <v>49</v>
      </c>
      <c r="G76" s="40" t="s">
        <v>48</v>
      </c>
      <c r="H76" s="31"/>
      <c r="I76" s="31"/>
      <c r="J76" s="97" t="s">
        <v>49</v>
      </c>
      <c r="K76" s="31"/>
      <c r="L76" s="29"/>
    </row>
    <row r="77" spans="2:12" s="1" customFormat="1" ht="14.4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>
      <c r="B82" s="29"/>
      <c r="C82" s="18" t="s">
        <v>90</v>
      </c>
      <c r="L82" s="29"/>
    </row>
    <row r="83" spans="2:47" s="1" customFormat="1" ht="6.9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7" t="str">
        <f>E7</f>
        <v>kontejnerové stání Zlatá Louka</v>
      </c>
      <c r="F85" s="208"/>
      <c r="G85" s="208"/>
      <c r="H85" s="208"/>
      <c r="L85" s="29"/>
    </row>
    <row r="86" spans="2:47" s="1" customFormat="1" ht="12" customHeight="1">
      <c r="B86" s="29"/>
      <c r="C86" s="24" t="s">
        <v>88</v>
      </c>
      <c r="L86" s="29"/>
    </row>
    <row r="87" spans="2:47" s="1" customFormat="1" ht="16.5" customHeight="1">
      <c r="B87" s="29"/>
      <c r="E87" s="179" t="str">
        <f>E9</f>
        <v>002 - VRN</v>
      </c>
      <c r="F87" s="206"/>
      <c r="G87" s="206"/>
      <c r="H87" s="206"/>
      <c r="L87" s="29"/>
    </row>
    <row r="88" spans="2:47" s="1" customFormat="1" ht="6.9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 xml:space="preserve"> </v>
      </c>
      <c r="I89" s="24" t="s">
        <v>22</v>
      </c>
      <c r="J89" s="49" t="str">
        <f>IF(J12="","",J12)</f>
        <v>28. 8. 2025</v>
      </c>
      <c r="L89" s="29"/>
    </row>
    <row r="90" spans="2:47" s="1" customFormat="1" ht="6.9" customHeight="1">
      <c r="B90" s="29"/>
      <c r="L90" s="29"/>
    </row>
    <row r="91" spans="2:47" s="1" customFormat="1" ht="15.15" customHeight="1">
      <c r="B91" s="29"/>
      <c r="C91" s="24" t="s">
        <v>24</v>
      </c>
      <c r="F91" s="22" t="str">
        <f>E15</f>
        <v xml:space="preserve"> </v>
      </c>
      <c r="I91" s="24" t="s">
        <v>29</v>
      </c>
      <c r="J91" s="27" t="str">
        <f>E21</f>
        <v xml:space="preserve"> </v>
      </c>
      <c r="L91" s="29"/>
    </row>
    <row r="92" spans="2:47" s="1" customFormat="1" ht="15.15" customHeight="1">
      <c r="B92" s="29"/>
      <c r="C92" s="24" t="s">
        <v>27</v>
      </c>
      <c r="F92" s="22" t="str">
        <f>IF(E18="","",E18)</f>
        <v>Vyplň údaj</v>
      </c>
      <c r="I92" s="24" t="s">
        <v>31</v>
      </c>
      <c r="J92" s="27" t="str">
        <f>E24</f>
        <v xml:space="preserve"> 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91</v>
      </c>
      <c r="D94" s="90"/>
      <c r="E94" s="90"/>
      <c r="F94" s="90"/>
      <c r="G94" s="90"/>
      <c r="H94" s="90"/>
      <c r="I94" s="90"/>
      <c r="J94" s="99" t="s">
        <v>92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8" customHeight="1">
      <c r="B96" s="29"/>
      <c r="C96" s="100" t="s">
        <v>93</v>
      </c>
      <c r="J96" s="63">
        <f>J120</f>
        <v>0</v>
      </c>
      <c r="L96" s="29"/>
      <c r="AU96" s="14" t="s">
        <v>94</v>
      </c>
    </row>
    <row r="97" spans="2:12" s="8" customFormat="1" ht="24.9" customHeight="1">
      <c r="B97" s="101"/>
      <c r="D97" s="102" t="s">
        <v>284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>
      <c r="B98" s="105"/>
      <c r="D98" s="106" t="s">
        <v>285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>
      <c r="B99" s="105"/>
      <c r="D99" s="106" t="s">
        <v>286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95" customHeight="1">
      <c r="B100" s="105"/>
      <c r="D100" s="106" t="s">
        <v>287</v>
      </c>
      <c r="E100" s="107"/>
      <c r="F100" s="107"/>
      <c r="G100" s="107"/>
      <c r="H100" s="107"/>
      <c r="I100" s="107"/>
      <c r="J100" s="108">
        <f>J127</f>
        <v>0</v>
      </c>
      <c r="L100" s="105"/>
    </row>
    <row r="101" spans="2:12" s="1" customFormat="1" ht="21.75" customHeight="1">
      <c r="B101" s="29"/>
      <c r="L101" s="29"/>
    </row>
    <row r="102" spans="2:12" s="1" customFormat="1" ht="6.9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>
      <c r="B107" s="29"/>
      <c r="C107" s="18" t="s">
        <v>104</v>
      </c>
      <c r="L107" s="29"/>
    </row>
    <row r="108" spans="2:12" s="1" customFormat="1" ht="6.9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7" t="str">
        <f>E7</f>
        <v>kontejnerové stání Zlatá Louka</v>
      </c>
      <c r="F110" s="208"/>
      <c r="G110" s="208"/>
      <c r="H110" s="208"/>
      <c r="L110" s="29"/>
    </row>
    <row r="111" spans="2:12" s="1" customFormat="1" ht="12" customHeight="1">
      <c r="B111" s="29"/>
      <c r="C111" s="24" t="s">
        <v>88</v>
      </c>
      <c r="L111" s="29"/>
    </row>
    <row r="112" spans="2:12" s="1" customFormat="1" ht="16.5" customHeight="1">
      <c r="B112" s="29"/>
      <c r="E112" s="179" t="str">
        <f>E9</f>
        <v>002 - VRN</v>
      </c>
      <c r="F112" s="206"/>
      <c r="G112" s="206"/>
      <c r="H112" s="206"/>
      <c r="L112" s="29"/>
    </row>
    <row r="113" spans="2:65" s="1" customFormat="1" ht="6.9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 xml:space="preserve"> </v>
      </c>
      <c r="I114" s="24" t="s">
        <v>22</v>
      </c>
      <c r="J114" s="49" t="str">
        <f>IF(J12="","",J12)</f>
        <v>28. 8. 2025</v>
      </c>
      <c r="L114" s="29"/>
    </row>
    <row r="115" spans="2:65" s="1" customFormat="1" ht="6.9" customHeight="1">
      <c r="B115" s="29"/>
      <c r="L115" s="29"/>
    </row>
    <row r="116" spans="2:65" s="1" customFormat="1" ht="15.15" customHeight="1">
      <c r="B116" s="29"/>
      <c r="C116" s="24" t="s">
        <v>24</v>
      </c>
      <c r="F116" s="22" t="str">
        <f>E15</f>
        <v xml:space="preserve"> </v>
      </c>
      <c r="I116" s="24" t="s">
        <v>29</v>
      </c>
      <c r="J116" s="27" t="str">
        <f>E21</f>
        <v xml:space="preserve"> </v>
      </c>
      <c r="L116" s="29"/>
    </row>
    <row r="117" spans="2:65" s="1" customFormat="1" ht="15.15" customHeight="1">
      <c r="B117" s="29"/>
      <c r="C117" s="24" t="s">
        <v>27</v>
      </c>
      <c r="F117" s="22" t="str">
        <f>IF(E18="","",E18)</f>
        <v>Vyplň údaj</v>
      </c>
      <c r="I117" s="24" t="s">
        <v>31</v>
      </c>
      <c r="J117" s="27" t="str">
        <f>E24</f>
        <v xml:space="preserve"> 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105</v>
      </c>
      <c r="D119" s="111" t="s">
        <v>58</v>
      </c>
      <c r="E119" s="111" t="s">
        <v>54</v>
      </c>
      <c r="F119" s="111" t="s">
        <v>55</v>
      </c>
      <c r="G119" s="111" t="s">
        <v>106</v>
      </c>
      <c r="H119" s="111" t="s">
        <v>107</v>
      </c>
      <c r="I119" s="111" t="s">
        <v>108</v>
      </c>
      <c r="J119" s="111" t="s">
        <v>92</v>
      </c>
      <c r="K119" s="112" t="s">
        <v>109</v>
      </c>
      <c r="L119" s="109"/>
      <c r="M119" s="56" t="s">
        <v>1</v>
      </c>
      <c r="N119" s="57" t="s">
        <v>37</v>
      </c>
      <c r="O119" s="57" t="s">
        <v>110</v>
      </c>
      <c r="P119" s="57" t="s">
        <v>111</v>
      </c>
      <c r="Q119" s="57" t="s">
        <v>112</v>
      </c>
      <c r="R119" s="57" t="s">
        <v>113</v>
      </c>
      <c r="S119" s="57" t="s">
        <v>114</v>
      </c>
      <c r="T119" s="58" t="s">
        <v>115</v>
      </c>
    </row>
    <row r="120" spans="2:65" s="1" customFormat="1" ht="22.8" customHeight="1">
      <c r="B120" s="29"/>
      <c r="C120" s="61" t="s">
        <v>116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72</v>
      </c>
      <c r="AU120" s="14" t="s">
        <v>94</v>
      </c>
      <c r="BK120" s="116">
        <f>BK121</f>
        <v>0</v>
      </c>
    </row>
    <row r="121" spans="2:65" s="11" customFormat="1" ht="25.95" customHeight="1">
      <c r="B121" s="117"/>
      <c r="D121" s="118" t="s">
        <v>72</v>
      </c>
      <c r="E121" s="119" t="s">
        <v>85</v>
      </c>
      <c r="F121" s="119" t="s">
        <v>288</v>
      </c>
      <c r="I121" s="120"/>
      <c r="J121" s="121">
        <f>BK121</f>
        <v>0</v>
      </c>
      <c r="L121" s="117"/>
      <c r="M121" s="122"/>
      <c r="P121" s="123">
        <f>P122+P125+P127</f>
        <v>0</v>
      </c>
      <c r="R121" s="123">
        <f>R122+R125+R127</f>
        <v>0</v>
      </c>
      <c r="T121" s="124">
        <f>T122+T125+T127</f>
        <v>0</v>
      </c>
      <c r="AR121" s="118" t="s">
        <v>140</v>
      </c>
      <c r="AT121" s="125" t="s">
        <v>72</v>
      </c>
      <c r="AU121" s="125" t="s">
        <v>73</v>
      </c>
      <c r="AY121" s="118" t="s">
        <v>119</v>
      </c>
      <c r="BK121" s="126">
        <f>BK122+BK125+BK127</f>
        <v>0</v>
      </c>
    </row>
    <row r="122" spans="2:65" s="11" customFormat="1" ht="22.8" customHeight="1">
      <c r="B122" s="117"/>
      <c r="D122" s="118" t="s">
        <v>72</v>
      </c>
      <c r="E122" s="127" t="s">
        <v>289</v>
      </c>
      <c r="F122" s="127" t="s">
        <v>290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140</v>
      </c>
      <c r="AT122" s="125" t="s">
        <v>72</v>
      </c>
      <c r="AU122" s="125" t="s">
        <v>81</v>
      </c>
      <c r="AY122" s="118" t="s">
        <v>119</v>
      </c>
      <c r="BK122" s="126">
        <f>SUM(BK123:BK124)</f>
        <v>0</v>
      </c>
    </row>
    <row r="123" spans="2:65" s="1" customFormat="1" ht="16.5" customHeight="1">
      <c r="B123" s="29"/>
      <c r="C123" s="129" t="s">
        <v>81</v>
      </c>
      <c r="D123" s="129" t="s">
        <v>121</v>
      </c>
      <c r="E123" s="130" t="s">
        <v>291</v>
      </c>
      <c r="F123" s="131" t="s">
        <v>290</v>
      </c>
      <c r="G123" s="132" t="s">
        <v>292</v>
      </c>
      <c r="H123" s="133">
        <v>1</v>
      </c>
      <c r="I123" s="134"/>
      <c r="J123" s="135">
        <f>ROUND(I123*H123,2)</f>
        <v>0</v>
      </c>
      <c r="K123" s="131" t="s">
        <v>125</v>
      </c>
      <c r="L123" s="29"/>
      <c r="M123" s="136" t="s">
        <v>1</v>
      </c>
      <c r="N123" s="137" t="s">
        <v>38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293</v>
      </c>
      <c r="AT123" s="140" t="s">
        <v>121</v>
      </c>
      <c r="AU123" s="140" t="s">
        <v>83</v>
      </c>
      <c r="AY123" s="14" t="s">
        <v>119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81</v>
      </c>
      <c r="BK123" s="141">
        <f>ROUND(I123*H123,2)</f>
        <v>0</v>
      </c>
      <c r="BL123" s="14" t="s">
        <v>293</v>
      </c>
      <c r="BM123" s="140" t="s">
        <v>294</v>
      </c>
    </row>
    <row r="124" spans="2:65" s="1" customFormat="1" ht="16.5" customHeight="1">
      <c r="B124" s="29"/>
      <c r="C124" s="129" t="s">
        <v>83</v>
      </c>
      <c r="D124" s="129" t="s">
        <v>121</v>
      </c>
      <c r="E124" s="130" t="s">
        <v>295</v>
      </c>
      <c r="F124" s="131" t="s">
        <v>296</v>
      </c>
      <c r="G124" s="132" t="s">
        <v>292</v>
      </c>
      <c r="H124" s="133">
        <v>1</v>
      </c>
      <c r="I124" s="134"/>
      <c r="J124" s="135">
        <f>ROUND(I124*H124,2)</f>
        <v>0</v>
      </c>
      <c r="K124" s="131" t="s">
        <v>125</v>
      </c>
      <c r="L124" s="29"/>
      <c r="M124" s="136" t="s">
        <v>1</v>
      </c>
      <c r="N124" s="137" t="s">
        <v>38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293</v>
      </c>
      <c r="AT124" s="140" t="s">
        <v>121</v>
      </c>
      <c r="AU124" s="140" t="s">
        <v>83</v>
      </c>
      <c r="AY124" s="14" t="s">
        <v>119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4" t="s">
        <v>81</v>
      </c>
      <c r="BK124" s="141">
        <f>ROUND(I124*H124,2)</f>
        <v>0</v>
      </c>
      <c r="BL124" s="14" t="s">
        <v>293</v>
      </c>
      <c r="BM124" s="140" t="s">
        <v>297</v>
      </c>
    </row>
    <row r="125" spans="2:65" s="11" customFormat="1" ht="22.8" customHeight="1">
      <c r="B125" s="117"/>
      <c r="D125" s="118" t="s">
        <v>72</v>
      </c>
      <c r="E125" s="127" t="s">
        <v>298</v>
      </c>
      <c r="F125" s="127" t="s">
        <v>299</v>
      </c>
      <c r="I125" s="120"/>
      <c r="J125" s="128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140</v>
      </c>
      <c r="AT125" s="125" t="s">
        <v>72</v>
      </c>
      <c r="AU125" s="125" t="s">
        <v>81</v>
      </c>
      <c r="AY125" s="118" t="s">
        <v>119</v>
      </c>
      <c r="BK125" s="126">
        <f>BK126</f>
        <v>0</v>
      </c>
    </row>
    <row r="126" spans="2:65" s="1" customFormat="1" ht="16.5" customHeight="1">
      <c r="B126" s="29"/>
      <c r="C126" s="129" t="s">
        <v>132</v>
      </c>
      <c r="D126" s="129" t="s">
        <v>121</v>
      </c>
      <c r="E126" s="130" t="s">
        <v>300</v>
      </c>
      <c r="F126" s="131" t="s">
        <v>299</v>
      </c>
      <c r="G126" s="132" t="s">
        <v>292</v>
      </c>
      <c r="H126" s="133">
        <v>1</v>
      </c>
      <c r="I126" s="134"/>
      <c r="J126" s="135">
        <f>ROUND(I126*H126,2)</f>
        <v>0</v>
      </c>
      <c r="K126" s="131" t="s">
        <v>125</v>
      </c>
      <c r="L126" s="29"/>
      <c r="M126" s="136" t="s">
        <v>1</v>
      </c>
      <c r="N126" s="137" t="s">
        <v>38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293</v>
      </c>
      <c r="AT126" s="140" t="s">
        <v>121</v>
      </c>
      <c r="AU126" s="140" t="s">
        <v>83</v>
      </c>
      <c r="AY126" s="14" t="s">
        <v>119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81</v>
      </c>
      <c r="BK126" s="141">
        <f>ROUND(I126*H126,2)</f>
        <v>0</v>
      </c>
      <c r="BL126" s="14" t="s">
        <v>293</v>
      </c>
      <c r="BM126" s="140" t="s">
        <v>301</v>
      </c>
    </row>
    <row r="127" spans="2:65" s="11" customFormat="1" ht="22.8" customHeight="1">
      <c r="B127" s="117"/>
      <c r="D127" s="118" t="s">
        <v>72</v>
      </c>
      <c r="E127" s="127" t="s">
        <v>302</v>
      </c>
      <c r="F127" s="127" t="s">
        <v>303</v>
      </c>
      <c r="I127" s="120"/>
      <c r="J127" s="128">
        <f>BK127</f>
        <v>0</v>
      </c>
      <c r="L127" s="117"/>
      <c r="M127" s="122"/>
      <c r="P127" s="123">
        <f>P128</f>
        <v>0</v>
      </c>
      <c r="R127" s="123">
        <f>R128</f>
        <v>0</v>
      </c>
      <c r="T127" s="124">
        <f>T128</f>
        <v>0</v>
      </c>
      <c r="AR127" s="118" t="s">
        <v>140</v>
      </c>
      <c r="AT127" s="125" t="s">
        <v>72</v>
      </c>
      <c r="AU127" s="125" t="s">
        <v>81</v>
      </c>
      <c r="AY127" s="118" t="s">
        <v>119</v>
      </c>
      <c r="BK127" s="126">
        <f>BK128</f>
        <v>0</v>
      </c>
    </row>
    <row r="128" spans="2:65" s="1" customFormat="1" ht="16.5" customHeight="1">
      <c r="B128" s="29"/>
      <c r="C128" s="129" t="s">
        <v>126</v>
      </c>
      <c r="D128" s="129" t="s">
        <v>121</v>
      </c>
      <c r="E128" s="130" t="s">
        <v>304</v>
      </c>
      <c r="F128" s="131" t="s">
        <v>303</v>
      </c>
      <c r="G128" s="132" t="s">
        <v>292</v>
      </c>
      <c r="H128" s="133">
        <v>1</v>
      </c>
      <c r="I128" s="134"/>
      <c r="J128" s="135">
        <f>ROUND(I128*H128,2)</f>
        <v>0</v>
      </c>
      <c r="K128" s="131" t="s">
        <v>125</v>
      </c>
      <c r="L128" s="29"/>
      <c r="M128" s="163" t="s">
        <v>1</v>
      </c>
      <c r="N128" s="164" t="s">
        <v>38</v>
      </c>
      <c r="O128" s="165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AR128" s="140" t="s">
        <v>293</v>
      </c>
      <c r="AT128" s="140" t="s">
        <v>121</v>
      </c>
      <c r="AU128" s="140" t="s">
        <v>83</v>
      </c>
      <c r="AY128" s="14" t="s">
        <v>119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81</v>
      </c>
      <c r="BK128" s="141">
        <f>ROUND(I128*H128,2)</f>
        <v>0</v>
      </c>
      <c r="BL128" s="14" t="s">
        <v>293</v>
      </c>
      <c r="BM128" s="140" t="s">
        <v>305</v>
      </c>
    </row>
    <row r="129" spans="2:12" s="1" customFormat="1" ht="6.9" customHeight="1"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9"/>
    </row>
  </sheetData>
  <sheetProtection algorithmName="SHA-512" hashValue="VnjAmZu1SsKeq1343eHs/jeb2mjtGbKj+oyP0YuHHjk6PcDUNcbpeJfaBLS+984tFA1CyokPykcCCvSUpORJMQ==" saltValue="Mhrg+WJngdcrS7OSqX+B9uU0ERtLGAb2zQUHWSMqWqSDVXcX8Cw/vCnOv7W84qSxawskqZ2rhPOYrBEsJRfHfA==" spinCount="100000" sheet="1" objects="1" scenarios="1" formatColumns="0" formatRows="0" autoFilter="0"/>
  <autoFilter ref="C119:K128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001 - stavební část</vt:lpstr>
      <vt:lpstr>002 - VRN</vt:lpstr>
      <vt:lpstr>'001 - stavební část'!Názvy_tisku</vt:lpstr>
      <vt:lpstr>'002 - VRN'!Názvy_tisku</vt:lpstr>
      <vt:lpstr>'Rekapitulace stavby'!Názvy_tisku</vt:lpstr>
      <vt:lpstr>'001 - stavební část'!Oblast_tisku</vt:lpstr>
      <vt:lpstr>'002 -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2025-09-04T18:50:40Z</dcterms:created>
  <dcterms:modified xsi:type="dcterms:W3CDTF">2025-09-04T18:51:45Z</dcterms:modified>
</cp:coreProperties>
</file>