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2-2024 - Instalace tramp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'02-2024 - Instalace tramp...'!$C$116:$K$148</definedName>
    <definedName name="_xlnm.Print_Area" localSheetId="1">'02-2024 - Instalace tramp...'!$C$4:$J$76,'02-2024 - Instalace tramp...'!$C$82:$J$100,'02-2024 - Instalace tramp...'!$C$106:$J$148</definedName>
    <definedName name="_xlnm.Print_Titles" localSheetId="1">'02-2024 - Instalace tramp...'!$116:$116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47"/>
  <c r="BH147"/>
  <c r="BG147"/>
  <c r="BF147"/>
  <c r="T147"/>
  <c r="T146"/>
  <c r="R147"/>
  <c r="R146"/>
  <c r="P147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J114"/>
  <c r="J113"/>
  <c r="F113"/>
  <c r="F111"/>
  <c r="E109"/>
  <c r="J90"/>
  <c r="J89"/>
  <c r="F89"/>
  <c r="F87"/>
  <c r="E85"/>
  <c r="J16"/>
  <c r="E16"/>
  <c r="F114"/>
  <c r="J15"/>
  <c r="J10"/>
  <c r="J111"/>
  <c i="1" r="L90"/>
  <c r="AM90"/>
  <c r="AM89"/>
  <c r="L89"/>
  <c r="AM87"/>
  <c r="L87"/>
  <c r="L85"/>
  <c r="L84"/>
  <c i="2" r="F32"/>
  <c r="BK138"/>
  <c i="1" r="AS94"/>
  <c i="2" r="J32"/>
  <c r="F35"/>
  <c r="F33"/>
  <c r="BK144"/>
  <c r="BK142"/>
  <c r="J142"/>
  <c r="J141"/>
  <c r="J138"/>
  <c r="BK133"/>
  <c r="BK131"/>
  <c r="BK129"/>
  <c r="J128"/>
  <c r="BK123"/>
  <c r="J123"/>
  <c r="J139"/>
  <c r="F34"/>
  <c r="J144"/>
  <c r="BK147"/>
  <c r="J131"/>
  <c r="J127"/>
  <c r="J122"/>
  <c r="BK145"/>
  <c r="BK139"/>
  <c r="J133"/>
  <c r="J129"/>
  <c r="BK124"/>
  <c r="J120"/>
  <c r="J147"/>
  <c r="BK128"/>
  <c r="BK120"/>
  <c r="J145"/>
  <c r="BK141"/>
  <c r="BK135"/>
  <c r="BK127"/>
  <c r="BK122"/>
  <c r="J135"/>
  <c r="J124"/>
  <c l="1" r="BK119"/>
  <c r="J119"/>
  <c r="J96"/>
  <c r="R119"/>
  <c r="P126"/>
  <c r="P119"/>
  <c r="T119"/>
  <c r="T126"/>
  <c r="P137"/>
  <c r="T137"/>
  <c r="BK126"/>
  <c r="J126"/>
  <c r="J97"/>
  <c r="R126"/>
  <c r="BK137"/>
  <c r="J137"/>
  <c r="J98"/>
  <c r="R137"/>
  <c r="BK146"/>
  <c r="J146"/>
  <c r="J99"/>
  <c r="J87"/>
  <c r="F90"/>
  <c r="BE120"/>
  <c r="BE122"/>
  <c r="BE123"/>
  <c r="BE124"/>
  <c r="BE127"/>
  <c r="BE128"/>
  <c r="BE129"/>
  <c r="BE131"/>
  <c r="BE133"/>
  <c r="BE135"/>
  <c r="BE139"/>
  <c r="BE141"/>
  <c r="BE142"/>
  <c r="BE144"/>
  <c r="BE145"/>
  <c i="1" r="AW95"/>
  <c r="BC95"/>
  <c i="2" r="BE138"/>
  <c i="1" r="BA95"/>
  <c i="2" r="BE147"/>
  <c i="1" r="BB95"/>
  <c r="BD95"/>
  <c r="BA94"/>
  <c r="W30"/>
  <c r="BD94"/>
  <c r="W33"/>
  <c r="BC94"/>
  <c r="W32"/>
  <c r="BB94"/>
  <c r="W31"/>
  <c i="2" l="1" r="T118"/>
  <c r="T117"/>
  <c r="P118"/>
  <c r="P117"/>
  <c i="1" r="AU95"/>
  <c i="2" r="R118"/>
  <c r="R117"/>
  <c r="BK118"/>
  <c r="J118"/>
  <c r="J95"/>
  <c i="1" r="AU94"/>
  <c r="AW94"/>
  <c r="AK30"/>
  <c i="2" r="F31"/>
  <c i="1" r="AZ95"/>
  <c r="AZ94"/>
  <c r="W29"/>
  <c r="AX94"/>
  <c i="2" r="J31"/>
  <c i="1" r="AV95"/>
  <c r="AT95"/>
  <c r="AY94"/>
  <c i="2" l="1" r="BK117"/>
  <c r="J117"/>
  <c r="J28"/>
  <c i="1" r="AG95"/>
  <c r="AG94"/>
  <c r="AK26"/>
  <c r="AV94"/>
  <c r="AK29"/>
  <c r="AK35"/>
  <c i="2" l="1" r="J37"/>
  <c r="J94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<sst xmlns="http://schemas.openxmlformats.org/spreadsheetml/2006/main">
  <si>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</si>
  <si>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</si>
  <si>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</si>
  <si>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</si>
  <si>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</si>
  <si>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{eddb37dd-ed7e-4385-ab92-d186cd689d71}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</si>
  <si>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</si>
  <si>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</si>
  <si>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</si>
  <si>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</si>
  <si>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</si>
  <si>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</si>
  <si>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</si>
  <si>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</si>
  <si>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02/2024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</si>
  <si>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</si>
  <si>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</si>
  <si>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Instalace trampolín před 1. ZŠ Cheb</t>
  </si>
  <si>
    <t>KSO:</t>
  </si>
  <si>
    <t>CC-CZ:</t>
  </si>
  <si>
    <t>Místo:</t>
  </si>
  <si>
    <t>Cheb</t>
  </si>
  <si>
    <t>Datum:</t>
  </si>
  <si>
    <t>3. 4. 2025</t>
  </si>
  <si>
    <t>Zadavatel:</t>
  </si>
  <si>
    <t>IČ:</t>
  </si>
  <si>
    <t>00253979</t>
  </si>
  <si>
    <t>Město Cheb, nám. Krále Jiřího z Poděbrad 1/14</t>
  </si>
  <si>
    <t>DIČ:</t>
  </si>
  <si>
    <t>CZ00253979</t>
  </si>
  <si>
    <t>Uchazeč:</t>
  </si>
  <si>
    <t>Vyplň údaj</t>
  </si>
  <si>
    <t>Projektant:</t>
  </si>
  <si>
    <t>Jiří Nováček</t>
  </si>
  <si>
    <t>True</t>
  </si>
  <si>
    <t>Zpracovatel:</t>
  </si>
  <si>
    <t>25688553</t>
  </si>
  <si>
    <t>ELECTROSUN, s.r.o., Americká 960/1, 350 02 Cheb</t>
  </si>
  <si>
    <t>CZ25688553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</si>
  <si>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</si>
  <si>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</si>
  <si>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</si>
  <si>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</si>
  <si>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</si>
  <si>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</si>
  <si>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</si>
  <si>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</si>
  <si>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</si>
  <si>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</si>
  <si>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</si>
  <si>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</si>
  <si>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</si>
  <si>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</si>
  <si>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</si>
  <si>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</si>
  <si>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</si>
  <si>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</si>
  <si>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</si>
  <si>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</si>
  <si>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</si>
  <si>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</si>
  <si>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</si>
  <si>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</si>
  <si>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</si>
  <si>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</si>
  <si>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</si>
  <si>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</si>
  <si>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</si>
  <si>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</si>
  <si>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</si>
  <si>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</si>
  <si>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</si>
  <si>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</si>
  <si>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</si>
  <si>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</si>
  <si>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</si>
  <si>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</si>
  <si>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</si>
  <si>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</si>
  <si>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</si>
  <si>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</si>
  <si>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</si>
  <si>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</si>
  <si>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</si>
  <si>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</si>
  <si>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</si>
  <si>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</si>
  <si>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</si>
  <si>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</si>
  <si>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</si>
  <si>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</si>
  <si>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</si>
  <si>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</si>
  <si>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</si>
  <si>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</si>
  <si>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</si>
  <si>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</si>
  <si>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Pryžový povrch a instalace trampolín</t>
  </si>
  <si>
    <t xml:space="preserve">    9 - Ostatní konstrukce a práce, bourání</t>
  </si>
  <si>
    <t xml:space="preserve">    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</si>
  <si>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</si>
  <si>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</si>
  <si>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</si>
  <si>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</si>
  <si>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</si>
  <si>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</si>
  <si>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</si>
  <si>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</si>
  <si>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</si>
  <si>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</si>
  <si>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</si>
  <si>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</si>
  <si>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</si>
  <si>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</si>
  <si>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</si>
  <si>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</si>
  <si>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</si>
  <si>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3</t>
  </si>
  <si>
    <t>K</t>
  </si>
  <si>
    <t>121151113</t>
  </si>
  <si>
    <t>Sejmutí ornice plochy do 500 m2 tl vrstvy do 200 mm strojně</t>
  </si>
  <si>
    <t>m2</t>
  </si>
  <si>
    <t>4</t>
  </si>
  <si>
    <t>-1532445839</t>
  </si>
  <si>
    <t>P</t>
  </si>
  <si>
    <t>Poznámka k položce:_x000d_
*položka zahrnuje naložení ornice na dopravní prostřed, dopravu a složení do místa k dalšímu využití, 15 m2 bude použito v rámci stavby</t>
  </si>
  <si>
    <t>122251101</t>
  </si>
  <si>
    <t>Odkopávky a prokopávky nezapažené v hornině třídy těžitelnosti I skupiny 3 objem do 20 m3 strojně</t>
  </si>
  <si>
    <t>m3</t>
  </si>
  <si>
    <t>-1030663432</t>
  </si>
  <si>
    <t>6</t>
  </si>
  <si>
    <t>171111111</t>
  </si>
  <si>
    <t>Hutnění zeminy pro spodní stavbu tl do 20 cm</t>
  </si>
  <si>
    <t>1415315023</t>
  </si>
  <si>
    <t>24</t>
  </si>
  <si>
    <t>181351003</t>
  </si>
  <si>
    <t>Rozprostření a urovnání ornice tl vrstvy do 200 mm pl do 100 m2 v rovině nebo ve svahu do 1:5 strojně</t>
  </si>
  <si>
    <t>407370952</t>
  </si>
  <si>
    <t>Poznámka k položce:_x000d_
*úprava přilehlého terénu po osazení obrub</t>
  </si>
  <si>
    <t>5</t>
  </si>
  <si>
    <t>Pryžový povrch a instalace trampolín</t>
  </si>
  <si>
    <t>10</t>
  </si>
  <si>
    <t>TR01</t>
  </si>
  <si>
    <t xml:space="preserve">Pryžový povrch EPDM-TOP (EPDM granulát + pojivo) tloušťka 10 mm </t>
  </si>
  <si>
    <t>-820129368</t>
  </si>
  <si>
    <t>11</t>
  </si>
  <si>
    <t>TR02</t>
  </si>
  <si>
    <t>Tlumící vrstva SBR granulát + PU pojivo tloušťka 20 mm</t>
  </si>
  <si>
    <t>718294591</t>
  </si>
  <si>
    <t>9</t>
  </si>
  <si>
    <t>564201111</t>
  </si>
  <si>
    <t>Podklad nebo podsyp ze štěrkopísku ŠP plochy přes 100 m2 tl 5 mm</t>
  </si>
  <si>
    <t>9475247</t>
  </si>
  <si>
    <t>VV</t>
  </si>
  <si>
    <t>92*1,05</t>
  </si>
  <si>
    <t>8</t>
  </si>
  <si>
    <t>564861111</t>
  </si>
  <si>
    <t>Podklad ze štěrkodrtě ŠD plochy přes 100 m2 tl 200 mm</t>
  </si>
  <si>
    <t>-279314763</t>
  </si>
  <si>
    <t>92*1,1</t>
  </si>
  <si>
    <t>TRA</t>
  </si>
  <si>
    <t>Trampolína do země čtvercová (včetně příslušenství)</t>
  </si>
  <si>
    <t>soubor</t>
  </si>
  <si>
    <t>-1426361490</t>
  </si>
  <si>
    <t>Poznámka k položce:_x000d_
*položka zahrnuje montáž i dopravu</t>
  </si>
  <si>
    <t>13</t>
  </si>
  <si>
    <t>TRB</t>
  </si>
  <si>
    <t>Trampolína do země kulatá (včetně příslušenství)</t>
  </si>
  <si>
    <t>1083209877</t>
  </si>
  <si>
    <t>Ostatní konstrukce a práce, bourání</t>
  </si>
  <si>
    <t>916231213</t>
  </si>
  <si>
    <t>Osazení chodníkového obrubníku betonového stojatého s boční opěrou do lože z betonu prostého</t>
  </si>
  <si>
    <t>m</t>
  </si>
  <si>
    <t>-1993722335</t>
  </si>
  <si>
    <t>M</t>
  </si>
  <si>
    <t>59217011</t>
  </si>
  <si>
    <t>obrubník zahradní betonový 500x50x200mm</t>
  </si>
  <si>
    <t>-742082894</t>
  </si>
  <si>
    <t>30*1,02 'Přepočtené koeficientem množství</t>
  </si>
  <si>
    <t>14</t>
  </si>
  <si>
    <t>997221551</t>
  </si>
  <si>
    <t>Vodorovná doprava suti ze sypkých materiálů do 1 km</t>
  </si>
  <si>
    <t>t</t>
  </si>
  <si>
    <t>128548282</t>
  </si>
  <si>
    <t>15</t>
  </si>
  <si>
    <t>997221559</t>
  </si>
  <si>
    <t>Příplatek ZKD 1 km u vodorovné dopravy suti ze sypkých materiálů</t>
  </si>
  <si>
    <t>307764128</t>
  </si>
  <si>
    <t>25,658*7</t>
  </si>
  <si>
    <t>16</t>
  </si>
  <si>
    <t>997221611</t>
  </si>
  <si>
    <t>Nakládání suti na dopravní prostředky pro vodorovnou dopravu</t>
  </si>
  <si>
    <t>1246072298</t>
  </si>
  <si>
    <t>17</t>
  </si>
  <si>
    <t>997221655</t>
  </si>
  <si>
    <t>Poplatek za uložení na skládce (skládkovné) zeminy a kamení kód odpadu 17 05 04</t>
  </si>
  <si>
    <t>1352782345</t>
  </si>
  <si>
    <t>VRN</t>
  </si>
  <si>
    <t>Vedlejší rozpočtové náklady</t>
  </si>
  <si>
    <t>22</t>
  </si>
  <si>
    <t>020001000</t>
  </si>
  <si>
    <t>Zařízení staveniště</t>
  </si>
  <si>
    <t>kpl</t>
  </si>
  <si>
    <t>1024</t>
  </si>
  <si>
    <t>-1921555217</t>
  </si>
  <si>
    <t>Poznámka k položce:_x000d_
*položka zahrnuje zařízení staveniště i jeho odstranění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</si>
</sst>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26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28</v>
      </c>
      <c r="AL11" s="20"/>
      <c r="AM11" s="20"/>
      <c r="AN11" s="25" t="s">
        <v>29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31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L14" s="20"/>
      <c r="AM14" s="20"/>
      <c r="AN14" s="32" t="s">
        <v>31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28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34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36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37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28</v>
      </c>
      <c r="AL20" s="20"/>
      <c r="AM20" s="20"/>
      <c r="AN20" s="25" t="s">
        <v>38</v>
      </c>
      <c r="AO20" s="20"/>
      <c r="AP20" s="20"/>
      <c r="AQ20" s="20"/>
      <c r="AR20" s="18"/>
      <c r="BE20" s="29"/>
      <c r="BS20" s="15" t="s">
        <v>34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47.25" customHeight="1">
      <c r="B23" s="19"/>
      <c r="C23" s="20"/>
      <c r="D23" s="20"/>
      <c r="E23" s="34" t="s">
        <v>40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41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42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43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44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45</v>
      </c>
      <c r="E29" s="45"/>
      <c r="F29" s="30" t="s">
        <v>46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47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48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49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50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51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52</v>
      </c>
      <c r="U35" s="52"/>
      <c r="V35" s="52"/>
      <c r="W35" s="52"/>
      <c r="X35" s="54" t="s">
        <v>53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54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55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56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57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56</v>
      </c>
      <c r="AI60" s="40"/>
      <c r="AJ60" s="40"/>
      <c r="AK60" s="40"/>
      <c r="AL60" s="40"/>
      <c r="AM60" s="62" t="s">
        <v>57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58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59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56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57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56</v>
      </c>
      <c r="AI75" s="40"/>
      <c r="AJ75" s="40"/>
      <c r="AK75" s="40"/>
      <c r="AL75" s="40"/>
      <c r="AM75" s="62" t="s">
        <v>57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60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02/2024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Instalace trampolín před 1. ZŠ Cheb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Cheb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3. 4. 2025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Město Cheb, nám. Krále Jiřího z Poděbrad 1/14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32</v>
      </c>
      <c r="AJ89" s="38"/>
      <c r="AK89" s="38"/>
      <c r="AL89" s="38"/>
      <c r="AM89" s="78" t="str">
        <f>IF(E17="","",E17)</f>
        <v>Jiří Nováček</v>
      </c>
      <c r="AN89" s="69"/>
      <c r="AO89" s="69"/>
      <c r="AP89" s="69"/>
      <c r="AQ89" s="38"/>
      <c r="AR89" s="42"/>
      <c r="AS89" s="79" t="s">
        <v>61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40.05" customHeight="1">
      <c r="A90" s="36"/>
      <c r="B90" s="37"/>
      <c r="C90" s="30" t="s">
        <v>30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35</v>
      </c>
      <c r="AJ90" s="38"/>
      <c r="AK90" s="38"/>
      <c r="AL90" s="38"/>
      <c r="AM90" s="78" t="str">
        <f>IF(E20="","",E20)</f>
        <v>ELECTROSUN, s.r.o., Americká 960/1, 350 02 Cheb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62</v>
      </c>
      <c r="D92" s="92"/>
      <c r="E92" s="92"/>
      <c r="F92" s="92"/>
      <c r="G92" s="92"/>
      <c r="H92" s="93"/>
      <c r="I92" s="94" t="s">
        <v>63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64</v>
      </c>
      <c r="AH92" s="92"/>
      <c r="AI92" s="92"/>
      <c r="AJ92" s="92"/>
      <c r="AK92" s="92"/>
      <c r="AL92" s="92"/>
      <c r="AM92" s="92"/>
      <c r="AN92" s="94" t="s">
        <v>65</v>
      </c>
      <c r="AO92" s="92"/>
      <c r="AP92" s="96"/>
      <c r="AQ92" s="97" t="s">
        <v>66</v>
      </c>
      <c r="AR92" s="42"/>
      <c r="AS92" s="98" t="s">
        <v>67</v>
      </c>
      <c r="AT92" s="99" t="s">
        <v>68</v>
      </c>
      <c r="AU92" s="99" t="s">
        <v>69</v>
      </c>
      <c r="AV92" s="99" t="s">
        <v>70</v>
      </c>
      <c r="AW92" s="99" t="s">
        <v>71</v>
      </c>
      <c r="AX92" s="99" t="s">
        <v>72</v>
      </c>
      <c r="AY92" s="99" t="s">
        <v>73</v>
      </c>
      <c r="AZ92" s="99" t="s">
        <v>74</v>
      </c>
      <c r="BA92" s="99" t="s">
        <v>75</v>
      </c>
      <c r="BB92" s="99" t="s">
        <v>76</v>
      </c>
      <c r="BC92" s="99" t="s">
        <v>77</v>
      </c>
      <c r="BD92" s="100" t="s">
        <v>78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79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80</v>
      </c>
      <c r="BT94" s="115" t="s">
        <v>81</v>
      </c>
      <c r="BV94" s="115" t="s">
        <v>82</v>
      </c>
      <c r="BW94" s="115" t="s">
        <v>5</v>
      </c>
      <c r="BX94" s="115" t="s">
        <v>83</v>
      </c>
      <c r="CL94" s="115" t="s">
        <v>1</v>
      </c>
    </row>
    <row r="95" s="7" customFormat="1" ht="16.5" customHeight="1">
      <c r="A95" s="116" t="s">
        <v>84</v>
      </c>
      <c r="B95" s="117"/>
      <c r="C95" s="118"/>
      <c r="D95" s="119" t="s">
        <v>14</v>
      </c>
      <c r="E95" s="119"/>
      <c r="F95" s="119"/>
      <c r="G95" s="119"/>
      <c r="H95" s="119"/>
      <c r="I95" s="120"/>
      <c r="J95" s="119" t="s">
        <v>17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'02-2024 - Instalace tramp...'!J28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85</v>
      </c>
      <c r="AR95" s="123"/>
      <c r="AS95" s="124">
        <v>0</v>
      </c>
      <c r="AT95" s="125">
        <f>ROUND(SUM(AV95:AW95),2)</f>
        <v>0</v>
      </c>
      <c r="AU95" s="126">
        <f>'02-2024 - Instalace tramp...'!P117</f>
        <v>0</v>
      </c>
      <c r="AV95" s="125">
        <f>'02-2024 - Instalace tramp...'!J31</f>
        <v>0</v>
      </c>
      <c r="AW95" s="125">
        <f>'02-2024 - Instalace tramp...'!J32</f>
        <v>0</v>
      </c>
      <c r="AX95" s="125">
        <f>'02-2024 - Instalace tramp...'!J33</f>
        <v>0</v>
      </c>
      <c r="AY95" s="125">
        <f>'02-2024 - Instalace tramp...'!J34</f>
        <v>0</v>
      </c>
      <c r="AZ95" s="125">
        <f>'02-2024 - Instalace tramp...'!F31</f>
        <v>0</v>
      </c>
      <c r="BA95" s="125">
        <f>'02-2024 - Instalace tramp...'!F32</f>
        <v>0</v>
      </c>
      <c r="BB95" s="125">
        <f>'02-2024 - Instalace tramp...'!F33</f>
        <v>0</v>
      </c>
      <c r="BC95" s="125">
        <f>'02-2024 - Instalace tramp...'!F34</f>
        <v>0</v>
      </c>
      <c r="BD95" s="127">
        <f>'02-2024 - Instalace tramp...'!F35</f>
        <v>0</v>
      </c>
      <c r="BE95" s="7"/>
      <c r="BT95" s="128" t="s">
        <v>86</v>
      </c>
      <c r="BU95" s="128" t="s">
        <v>87</v>
      </c>
      <c r="BV95" s="128" t="s">
        <v>82</v>
      </c>
      <c r="BW95" s="128" t="s">
        <v>5</v>
      </c>
      <c r="BX95" s="128" t="s">
        <v>83</v>
      </c>
      <c r="CL95" s="128" t="s">
        <v>1</v>
      </c>
    </row>
    <row r="96" s="2" customFormat="1" ht="30" customHeight="1">
      <c r="A96" s="36"/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="2" customFormat="1" ht="6.96" customHeight="1">
      <c r="A97" s="36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</sheetData>
  <sheetProtection sheet="1" formatColumns="0" formatRows="0" objects="1" scenarios="1" spinCount="100000" saltValue="iaGqBJSz8Dd3ir+OnGpMZIgkmpm/f0UkGVwfs1oR04U6+lp4hcRWvoke8hyDSD0X0x3ApoAgUewRJCIfBk6yEA==" hashValue="c3Hg8HEGZt0XdIEjjdSjl0DTS5FqLd3fQVOLpm0tPuy9UfJRLkWb9IgCeGHtgFJZT3Pfy33JAJf0r1nzbbR3n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2-2024 - Instalace tramp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8"/>
      <c r="AT3" s="15" t="s">
        <v>88</v>
      </c>
    </row>
    <row r="4" s="1" customFormat="1" ht="24.96" customHeight="1">
      <c r="B4" s="18"/>
      <c r="D4" s="131" t="s">
        <v>89</v>
      </c>
      <c r="L4" s="18"/>
      <c r="M4" s="132" t="s">
        <v>10</v>
      </c>
      <c r="AT4" s="15" t="s">
        <v>4</v>
      </c>
    </row>
    <row r="5" s="1" customFormat="1" ht="6.96" customHeight="1">
      <c r="B5" s="18"/>
      <c r="L5" s="18"/>
    </row>
    <row r="6" s="2" customFormat="1" ht="12" customHeight="1">
      <c r="A6" s="36"/>
      <c r="B6" s="42"/>
      <c r="C6" s="36"/>
      <c r="D6" s="133" t="s">
        <v>16</v>
      </c>
      <c r="E6" s="36"/>
      <c r="F6" s="36"/>
      <c r="G6" s="36"/>
      <c r="H6" s="36"/>
      <c r="I6" s="36"/>
      <c r="J6" s="36"/>
      <c r="K6" s="36"/>
      <c r="L6" s="61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="2" customFormat="1" ht="16.5" customHeight="1">
      <c r="A7" s="36"/>
      <c r="B7" s="42"/>
      <c r="C7" s="36"/>
      <c r="D7" s="36"/>
      <c r="E7" s="134" t="s">
        <v>17</v>
      </c>
      <c r="F7" s="36"/>
      <c r="G7" s="36"/>
      <c r="H7" s="36"/>
      <c r="I7" s="36"/>
      <c r="J7" s="36"/>
      <c r="K7" s="36"/>
      <c r="L7" s="61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2" customHeight="1">
      <c r="A9" s="36"/>
      <c r="B9" s="42"/>
      <c r="C9" s="36"/>
      <c r="D9" s="133" t="s">
        <v>18</v>
      </c>
      <c r="E9" s="36"/>
      <c r="F9" s="135" t="s">
        <v>1</v>
      </c>
      <c r="G9" s="36"/>
      <c r="H9" s="36"/>
      <c r="I9" s="133" t="s">
        <v>19</v>
      </c>
      <c r="J9" s="135" t="s">
        <v>1</v>
      </c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 ht="12" customHeight="1">
      <c r="A10" s="36"/>
      <c r="B10" s="42"/>
      <c r="C10" s="36"/>
      <c r="D10" s="133" t="s">
        <v>20</v>
      </c>
      <c r="E10" s="36"/>
      <c r="F10" s="135" t="s">
        <v>21</v>
      </c>
      <c r="G10" s="36"/>
      <c r="H10" s="36"/>
      <c r="I10" s="133" t="s">
        <v>22</v>
      </c>
      <c r="J10" s="136" t="str">
        <f>'Rekapitulace stavby'!AN8</f>
        <v>3. 4. 2025</v>
      </c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3" t="s">
        <v>24</v>
      </c>
      <c r="E12" s="36"/>
      <c r="F12" s="36"/>
      <c r="G12" s="36"/>
      <c r="H12" s="36"/>
      <c r="I12" s="133" t="s">
        <v>25</v>
      </c>
      <c r="J12" s="135" t="s">
        <v>26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8" customHeight="1">
      <c r="A13" s="36"/>
      <c r="B13" s="42"/>
      <c r="C13" s="36"/>
      <c r="D13" s="36"/>
      <c r="E13" s="135" t="s">
        <v>27</v>
      </c>
      <c r="F13" s="36"/>
      <c r="G13" s="36"/>
      <c r="H13" s="36"/>
      <c r="I13" s="133" t="s">
        <v>28</v>
      </c>
      <c r="J13" s="135" t="s">
        <v>29</v>
      </c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2" customHeight="1">
      <c r="A15" s="36"/>
      <c r="B15" s="42"/>
      <c r="C15" s="36"/>
      <c r="D15" s="133" t="s">
        <v>30</v>
      </c>
      <c r="E15" s="36"/>
      <c r="F15" s="36"/>
      <c r="G15" s="36"/>
      <c r="H15" s="36"/>
      <c r="I15" s="133" t="s">
        <v>25</v>
      </c>
      <c r="J15" s="31" t="str">
        <f>'Rekapitulace stavby'!AN13</f>
        <v>Vyplň údaj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35"/>
      <c r="G16" s="135"/>
      <c r="H16" s="135"/>
      <c r="I16" s="133" t="s">
        <v>28</v>
      </c>
      <c r="J16" s="31" t="str">
        <f>'Rekapitulace stavby'!AN14</f>
        <v>Vyplň údaj</v>
      </c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2" customHeight="1">
      <c r="A18" s="36"/>
      <c r="B18" s="42"/>
      <c r="C18" s="36"/>
      <c r="D18" s="133" t="s">
        <v>32</v>
      </c>
      <c r="E18" s="36"/>
      <c r="F18" s="36"/>
      <c r="G18" s="36"/>
      <c r="H18" s="36"/>
      <c r="I18" s="133" t="s">
        <v>25</v>
      </c>
      <c r="J18" s="135" t="s">
        <v>1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18" customHeight="1">
      <c r="A19" s="36"/>
      <c r="B19" s="42"/>
      <c r="C19" s="36"/>
      <c r="D19" s="36"/>
      <c r="E19" s="135" t="s">
        <v>33</v>
      </c>
      <c r="F19" s="36"/>
      <c r="G19" s="36"/>
      <c r="H19" s="36"/>
      <c r="I19" s="133" t="s">
        <v>28</v>
      </c>
      <c r="J19" s="135" t="s">
        <v>1</v>
      </c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2" customHeight="1">
      <c r="A21" s="36"/>
      <c r="B21" s="42"/>
      <c r="C21" s="36"/>
      <c r="D21" s="133" t="s">
        <v>35</v>
      </c>
      <c r="E21" s="36"/>
      <c r="F21" s="36"/>
      <c r="G21" s="36"/>
      <c r="H21" s="36"/>
      <c r="I21" s="133" t="s">
        <v>25</v>
      </c>
      <c r="J21" s="135" t="s">
        <v>36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18" customHeight="1">
      <c r="A22" s="36"/>
      <c r="B22" s="42"/>
      <c r="C22" s="36"/>
      <c r="D22" s="36"/>
      <c r="E22" s="135" t="s">
        <v>37</v>
      </c>
      <c r="F22" s="36"/>
      <c r="G22" s="36"/>
      <c r="H22" s="36"/>
      <c r="I22" s="133" t="s">
        <v>28</v>
      </c>
      <c r="J22" s="135" t="s">
        <v>38</v>
      </c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2" customHeight="1">
      <c r="A24" s="36"/>
      <c r="B24" s="42"/>
      <c r="C24" s="36"/>
      <c r="D24" s="133" t="s">
        <v>39</v>
      </c>
      <c r="E24" s="36"/>
      <c r="F24" s="36"/>
      <c r="G24" s="36"/>
      <c r="H24" s="36"/>
      <c r="I24" s="36"/>
      <c r="J24" s="36"/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8" customFormat="1" ht="71.25" customHeight="1">
      <c r="A25" s="137"/>
      <c r="B25" s="138"/>
      <c r="C25" s="137"/>
      <c r="D25" s="137"/>
      <c r="E25" s="139" t="s">
        <v>40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2" customFormat="1" ht="6.96" customHeight="1">
      <c r="A27" s="36"/>
      <c r="B27" s="42"/>
      <c r="C27" s="36"/>
      <c r="D27" s="141"/>
      <c r="E27" s="141"/>
      <c r="F27" s="141"/>
      <c r="G27" s="141"/>
      <c r="H27" s="141"/>
      <c r="I27" s="141"/>
      <c r="J27" s="141"/>
      <c r="K27" s="141"/>
      <c r="L27" s="61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="2" customFormat="1" ht="25.44" customHeight="1">
      <c r="A28" s="36"/>
      <c r="B28" s="42"/>
      <c r="C28" s="36"/>
      <c r="D28" s="142" t="s">
        <v>41</v>
      </c>
      <c r="E28" s="36"/>
      <c r="F28" s="36"/>
      <c r="G28" s="36"/>
      <c r="H28" s="36"/>
      <c r="I28" s="36"/>
      <c r="J28" s="143">
        <f>ROUND(J117, 2)</f>
        <v>0</v>
      </c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1"/>
      <c r="E29" s="141"/>
      <c r="F29" s="141"/>
      <c r="G29" s="141"/>
      <c r="H29" s="141"/>
      <c r="I29" s="141"/>
      <c r="J29" s="141"/>
      <c r="K29" s="141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42"/>
      <c r="C30" s="36"/>
      <c r="D30" s="36"/>
      <c r="E30" s="36"/>
      <c r="F30" s="144" t="s">
        <v>43</v>
      </c>
      <c r="G30" s="36"/>
      <c r="H30" s="36"/>
      <c r="I30" s="144" t="s">
        <v>42</v>
      </c>
      <c r="J30" s="144" t="s">
        <v>44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42"/>
      <c r="C31" s="36"/>
      <c r="D31" s="145" t="s">
        <v>45</v>
      </c>
      <c r="E31" s="133" t="s">
        <v>46</v>
      </c>
      <c r="F31" s="146">
        <f>ROUND((SUM(BE117:BE148)),  2)</f>
        <v>0</v>
      </c>
      <c r="G31" s="36"/>
      <c r="H31" s="36"/>
      <c r="I31" s="147">
        <v>0.20999999999999999</v>
      </c>
      <c r="J31" s="146">
        <f>ROUND(((SUM(BE117:BE148))*I31),  2)</f>
        <v>0</v>
      </c>
      <c r="K31" s="36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133" t="s">
        <v>47</v>
      </c>
      <c r="F32" s="146">
        <f>ROUND((SUM(BF117:BF148)),  2)</f>
        <v>0</v>
      </c>
      <c r="G32" s="36"/>
      <c r="H32" s="36"/>
      <c r="I32" s="147">
        <v>0.12</v>
      </c>
      <c r="J32" s="146">
        <f>ROUND(((SUM(BF117:BF148))*I32),  2)</f>
        <v>0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36"/>
      <c r="E33" s="133" t="s">
        <v>48</v>
      </c>
      <c r="F33" s="146">
        <f>ROUND((SUM(BG117:BG148)),  2)</f>
        <v>0</v>
      </c>
      <c r="G33" s="36"/>
      <c r="H33" s="36"/>
      <c r="I33" s="147">
        <v>0.20999999999999999</v>
      </c>
      <c r="J33" s="146">
        <f>0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133" t="s">
        <v>49</v>
      </c>
      <c r="F34" s="146">
        <f>ROUND((SUM(BH117:BH148)),  2)</f>
        <v>0</v>
      </c>
      <c r="G34" s="36"/>
      <c r="H34" s="36"/>
      <c r="I34" s="147">
        <v>0.12</v>
      </c>
      <c r="J34" s="146">
        <f>0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3" t="s">
        <v>50</v>
      </c>
      <c r="F35" s="146">
        <f>ROUND((SUM(BI117:BI148)),  2)</f>
        <v>0</v>
      </c>
      <c r="G35" s="36"/>
      <c r="H35" s="36"/>
      <c r="I35" s="147">
        <v>0</v>
      </c>
      <c r="J35" s="146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="2" customFormat="1" ht="25.44" customHeight="1">
      <c r="A37" s="36"/>
      <c r="B37" s="42"/>
      <c r="C37" s="148"/>
      <c r="D37" s="149" t="s">
        <v>51</v>
      </c>
      <c r="E37" s="150"/>
      <c r="F37" s="150"/>
      <c r="G37" s="151" t="s">
        <v>52</v>
      </c>
      <c r="H37" s="152" t="s">
        <v>53</v>
      </c>
      <c r="I37" s="150"/>
      <c r="J37" s="153">
        <f>SUM(J28:J35)</f>
        <v>0</v>
      </c>
      <c r="K37" s="154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14.4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1" customFormat="1" ht="14.4" customHeight="1">
      <c r="B39" s="18"/>
      <c r="L39" s="18"/>
    </row>
    <row r="40" s="1" customFormat="1" ht="14.4" customHeight="1">
      <c r="B40" s="18"/>
      <c r="L40" s="18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55" t="s">
        <v>54</v>
      </c>
      <c r="E50" s="156"/>
      <c r="F50" s="156"/>
      <c r="G50" s="155" t="s">
        <v>55</v>
      </c>
      <c r="H50" s="156"/>
      <c r="I50" s="156"/>
      <c r="J50" s="156"/>
      <c r="K50" s="156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57" t="s">
        <v>56</v>
      </c>
      <c r="E61" s="158"/>
      <c r="F61" s="159" t="s">
        <v>57</v>
      </c>
      <c r="G61" s="157" t="s">
        <v>56</v>
      </c>
      <c r="H61" s="158"/>
      <c r="I61" s="158"/>
      <c r="J61" s="160" t="s">
        <v>57</v>
      </c>
      <c r="K61" s="158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55" t="s">
        <v>58</v>
      </c>
      <c r="E65" s="161"/>
      <c r="F65" s="161"/>
      <c r="G65" s="155" t="s">
        <v>59</v>
      </c>
      <c r="H65" s="161"/>
      <c r="I65" s="161"/>
      <c r="J65" s="161"/>
      <c r="K65" s="161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57" t="s">
        <v>56</v>
      </c>
      <c r="E76" s="158"/>
      <c r="F76" s="159" t="s">
        <v>57</v>
      </c>
      <c r="G76" s="157" t="s">
        <v>56</v>
      </c>
      <c r="H76" s="158"/>
      <c r="I76" s="158"/>
      <c r="J76" s="160" t="s">
        <v>57</v>
      </c>
      <c r="K76" s="158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64"/>
      <c r="C81" s="165"/>
      <c r="D81" s="165"/>
      <c r="E81" s="165"/>
      <c r="F81" s="165"/>
      <c r="G81" s="165"/>
      <c r="H81" s="165"/>
      <c r="I81" s="165"/>
      <c r="J81" s="165"/>
      <c r="K81" s="165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90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74" t="str">
        <f>E7</f>
        <v>Instalace trampolín před 1. ZŠ Cheb</v>
      </c>
      <c r="F85" s="38"/>
      <c r="G85" s="38"/>
      <c r="H85" s="38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20</v>
      </c>
      <c r="D87" s="38"/>
      <c r="E87" s="38"/>
      <c r="F87" s="25" t="str">
        <f>F10</f>
        <v>Cheb</v>
      </c>
      <c r="G87" s="38"/>
      <c r="H87" s="38"/>
      <c r="I87" s="30" t="s">
        <v>22</v>
      </c>
      <c r="J87" s="77" t="str">
        <f>IF(J10="","",J10)</f>
        <v>3. 4. 2025</v>
      </c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5.15" customHeight="1">
      <c r="A89" s="36"/>
      <c r="B89" s="37"/>
      <c r="C89" s="30" t="s">
        <v>24</v>
      </c>
      <c r="D89" s="38"/>
      <c r="E89" s="38"/>
      <c r="F89" s="25" t="str">
        <f>E13</f>
        <v>Město Cheb, nám. Krále Jiřího z Poděbrad 1/14</v>
      </c>
      <c r="G89" s="38"/>
      <c r="H89" s="38"/>
      <c r="I89" s="30" t="s">
        <v>32</v>
      </c>
      <c r="J89" s="34" t="str">
        <f>E19</f>
        <v>Jiří Nováček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40.05" customHeight="1">
      <c r="A90" s="36"/>
      <c r="B90" s="37"/>
      <c r="C90" s="30" t="s">
        <v>30</v>
      </c>
      <c r="D90" s="38"/>
      <c r="E90" s="38"/>
      <c r="F90" s="25" t="str">
        <f>IF(E16="","",E16)</f>
        <v>Vyplň údaj</v>
      </c>
      <c r="G90" s="38"/>
      <c r="H90" s="38"/>
      <c r="I90" s="30" t="s">
        <v>35</v>
      </c>
      <c r="J90" s="34" t="str">
        <f>E22</f>
        <v>ELECTROSUN, s.r.o., Americká 960/1, 350 02 Cheb</v>
      </c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0.32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29.28" customHeight="1">
      <c r="A92" s="36"/>
      <c r="B92" s="37"/>
      <c r="C92" s="166" t="s">
        <v>91</v>
      </c>
      <c r="D92" s="167"/>
      <c r="E92" s="167"/>
      <c r="F92" s="167"/>
      <c r="G92" s="167"/>
      <c r="H92" s="167"/>
      <c r="I92" s="167"/>
      <c r="J92" s="168" t="s">
        <v>92</v>
      </c>
      <c r="K92" s="167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2.8" customHeight="1">
      <c r="A94" s="36"/>
      <c r="B94" s="37"/>
      <c r="C94" s="169" t="s">
        <v>93</v>
      </c>
      <c r="D94" s="38"/>
      <c r="E94" s="38"/>
      <c r="F94" s="38"/>
      <c r="G94" s="38"/>
      <c r="H94" s="38"/>
      <c r="I94" s="38"/>
      <c r="J94" s="108">
        <f>J117</f>
        <v>0</v>
      </c>
      <c r="K94" s="38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U94" s="15" t="s">
        <v>94</v>
      </c>
    </row>
    <row r="95" s="9" customFormat="1" ht="24.96" customHeight="1">
      <c r="A95" s="9"/>
      <c r="B95" s="170"/>
      <c r="C95" s="171"/>
      <c r="D95" s="172" t="s">
        <v>95</v>
      </c>
      <c r="E95" s="173"/>
      <c r="F95" s="173"/>
      <c r="G95" s="173"/>
      <c r="H95" s="173"/>
      <c r="I95" s="173"/>
      <c r="J95" s="174">
        <f>J118</f>
        <v>0</v>
      </c>
      <c r="K95" s="171"/>
      <c r="L95" s="17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6"/>
      <c r="C96" s="177"/>
      <c r="D96" s="178" t="s">
        <v>96</v>
      </c>
      <c r="E96" s="179"/>
      <c r="F96" s="179"/>
      <c r="G96" s="179"/>
      <c r="H96" s="179"/>
      <c r="I96" s="179"/>
      <c r="J96" s="180">
        <f>J119</f>
        <v>0</v>
      </c>
      <c r="K96" s="177"/>
      <c r="L96" s="181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6"/>
      <c r="C97" s="177"/>
      <c r="D97" s="178" t="s">
        <v>97</v>
      </c>
      <c r="E97" s="179"/>
      <c r="F97" s="179"/>
      <c r="G97" s="179"/>
      <c r="H97" s="179"/>
      <c r="I97" s="179"/>
      <c r="J97" s="180">
        <f>J126</f>
        <v>0</v>
      </c>
      <c r="K97" s="177"/>
      <c r="L97" s="18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6"/>
      <c r="C98" s="177"/>
      <c r="D98" s="178" t="s">
        <v>98</v>
      </c>
      <c r="E98" s="179"/>
      <c r="F98" s="179"/>
      <c r="G98" s="179"/>
      <c r="H98" s="179"/>
      <c r="I98" s="179"/>
      <c r="J98" s="180">
        <f>J137</f>
        <v>0</v>
      </c>
      <c r="K98" s="177"/>
      <c r="L98" s="18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6"/>
      <c r="C99" s="177"/>
      <c r="D99" s="178" t="s">
        <v>99</v>
      </c>
      <c r="E99" s="179"/>
      <c r="F99" s="179"/>
      <c r="G99" s="179"/>
      <c r="H99" s="179"/>
      <c r="I99" s="179"/>
      <c r="J99" s="180">
        <f>J146</f>
        <v>0</v>
      </c>
      <c r="K99" s="177"/>
      <c r="L99" s="18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61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="2" customFormat="1" ht="6.96" customHeight="1">
      <c r="A101" s="36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61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="2" customFormat="1" ht="6.96" customHeight="1">
      <c r="A105" s="36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4.96" customHeight="1">
      <c r="A106" s="36"/>
      <c r="B106" s="37"/>
      <c r="C106" s="21" t="s">
        <v>100</v>
      </c>
      <c r="D106" s="38"/>
      <c r="E106" s="38"/>
      <c r="F106" s="38"/>
      <c r="G106" s="38"/>
      <c r="H106" s="38"/>
      <c r="I106" s="38"/>
      <c r="J106" s="38"/>
      <c r="K106" s="38"/>
      <c r="L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12" customHeight="1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6.5" customHeight="1">
      <c r="A109" s="36"/>
      <c r="B109" s="37"/>
      <c r="C109" s="38"/>
      <c r="D109" s="38"/>
      <c r="E109" s="74" t="str">
        <f>E7</f>
        <v>Instalace trampolín před 1. ZŠ Cheb</v>
      </c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20</v>
      </c>
      <c r="D111" s="38"/>
      <c r="E111" s="38"/>
      <c r="F111" s="25" t="str">
        <f>F10</f>
        <v>Cheb</v>
      </c>
      <c r="G111" s="38"/>
      <c r="H111" s="38"/>
      <c r="I111" s="30" t="s">
        <v>22</v>
      </c>
      <c r="J111" s="77" t="str">
        <f>IF(J10="","",J10)</f>
        <v>3. 4. 2025</v>
      </c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5.15" customHeight="1">
      <c r="A113" s="36"/>
      <c r="B113" s="37"/>
      <c r="C113" s="30" t="s">
        <v>24</v>
      </c>
      <c r="D113" s="38"/>
      <c r="E113" s="38"/>
      <c r="F113" s="25" t="str">
        <f>E13</f>
        <v>Město Cheb, nám. Krále Jiřího z Poděbrad 1/14</v>
      </c>
      <c r="G113" s="38"/>
      <c r="H113" s="38"/>
      <c r="I113" s="30" t="s">
        <v>32</v>
      </c>
      <c r="J113" s="34" t="str">
        <f>E19</f>
        <v>Jiří Nováček</v>
      </c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40.05" customHeight="1">
      <c r="A114" s="36"/>
      <c r="B114" s="37"/>
      <c r="C114" s="30" t="s">
        <v>30</v>
      </c>
      <c r="D114" s="38"/>
      <c r="E114" s="38"/>
      <c r="F114" s="25" t="str">
        <f>IF(E16="","",E16)</f>
        <v>Vyplň údaj</v>
      </c>
      <c r="G114" s="38"/>
      <c r="H114" s="38"/>
      <c r="I114" s="30" t="s">
        <v>35</v>
      </c>
      <c r="J114" s="34" t="str">
        <f>E22</f>
        <v>ELECTROSUN, s.r.o., Americká 960/1, 350 02 Cheb</v>
      </c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0.32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11" customFormat="1" ht="29.28" customHeight="1">
      <c r="A116" s="182"/>
      <c r="B116" s="183"/>
      <c r="C116" s="184" t="s">
        <v>101</v>
      </c>
      <c r="D116" s="185" t="s">
        <v>66</v>
      </c>
      <c r="E116" s="185" t="s">
        <v>62</v>
      </c>
      <c r="F116" s="185" t="s">
        <v>63</v>
      </c>
      <c r="G116" s="185" t="s">
        <v>102</v>
      </c>
      <c r="H116" s="185" t="s">
        <v>103</v>
      </c>
      <c r="I116" s="185" t="s">
        <v>104</v>
      </c>
      <c r="J116" s="186" t="s">
        <v>92</v>
      </c>
      <c r="K116" s="187" t="s">
        <v>105</v>
      </c>
      <c r="L116" s="188"/>
      <c r="M116" s="98" t="s">
        <v>1</v>
      </c>
      <c r="N116" s="99" t="s">
        <v>45</v>
      </c>
      <c r="O116" s="99" t="s">
        <v>106</v>
      </c>
      <c r="P116" s="99" t="s">
        <v>107</v>
      </c>
      <c r="Q116" s="99" t="s">
        <v>108</v>
      </c>
      <c r="R116" s="99" t="s">
        <v>109</v>
      </c>
      <c r="S116" s="99" t="s">
        <v>110</v>
      </c>
      <c r="T116" s="100" t="s">
        <v>111</v>
      </c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2"/>
      <c r="AE116" s="182"/>
    </row>
    <row r="117" s="2" customFormat="1" ht="22.8" customHeight="1">
      <c r="A117" s="36"/>
      <c r="B117" s="37"/>
      <c r="C117" s="105" t="s">
        <v>112</v>
      </c>
      <c r="D117" s="38"/>
      <c r="E117" s="38"/>
      <c r="F117" s="38"/>
      <c r="G117" s="38"/>
      <c r="H117" s="38"/>
      <c r="I117" s="38"/>
      <c r="J117" s="189">
        <f>BK117</f>
        <v>0</v>
      </c>
      <c r="K117" s="38"/>
      <c r="L117" s="42"/>
      <c r="M117" s="101"/>
      <c r="N117" s="190"/>
      <c r="O117" s="102"/>
      <c r="P117" s="191">
        <f>P118</f>
        <v>0</v>
      </c>
      <c r="Q117" s="102"/>
      <c r="R117" s="191">
        <f>R118</f>
        <v>4.8857999999999997</v>
      </c>
      <c r="S117" s="102"/>
      <c r="T117" s="192">
        <f>T118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5" t="s">
        <v>80</v>
      </c>
      <c r="AU117" s="15" t="s">
        <v>94</v>
      </c>
      <c r="BK117" s="193">
        <f>BK118</f>
        <v>0</v>
      </c>
    </row>
    <row r="118" s="12" customFormat="1" ht="25.92" customHeight="1">
      <c r="A118" s="12"/>
      <c r="B118" s="194"/>
      <c r="C118" s="195"/>
      <c r="D118" s="196" t="s">
        <v>80</v>
      </c>
      <c r="E118" s="197" t="s">
        <v>113</v>
      </c>
      <c r="F118" s="197" t="s">
        <v>114</v>
      </c>
      <c r="G118" s="195"/>
      <c r="H118" s="195"/>
      <c r="I118" s="198"/>
      <c r="J118" s="199">
        <f>BK118</f>
        <v>0</v>
      </c>
      <c r="K118" s="195"/>
      <c r="L118" s="200"/>
      <c r="M118" s="201"/>
      <c r="N118" s="202"/>
      <c r="O118" s="202"/>
      <c r="P118" s="203">
        <f>P119+P126+P137+P146</f>
        <v>0</v>
      </c>
      <c r="Q118" s="202"/>
      <c r="R118" s="203">
        <f>R119+R126+R137+R146</f>
        <v>4.8857999999999997</v>
      </c>
      <c r="S118" s="202"/>
      <c r="T118" s="204">
        <f>T119+T126+T137+T146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5" t="s">
        <v>86</v>
      </c>
      <c r="AT118" s="206" t="s">
        <v>80</v>
      </c>
      <c r="AU118" s="206" t="s">
        <v>81</v>
      </c>
      <c r="AY118" s="205" t="s">
        <v>115</v>
      </c>
      <c r="BK118" s="207">
        <f>BK119+BK126+BK137+BK146</f>
        <v>0</v>
      </c>
    </row>
    <row r="119" s="12" customFormat="1" ht="22.8" customHeight="1">
      <c r="A119" s="12"/>
      <c r="B119" s="194"/>
      <c r="C119" s="195"/>
      <c r="D119" s="196" t="s">
        <v>80</v>
      </c>
      <c r="E119" s="208" t="s">
        <v>86</v>
      </c>
      <c r="F119" s="208" t="s">
        <v>116</v>
      </c>
      <c r="G119" s="195"/>
      <c r="H119" s="195"/>
      <c r="I119" s="198"/>
      <c r="J119" s="209">
        <f>BK119</f>
        <v>0</v>
      </c>
      <c r="K119" s="195"/>
      <c r="L119" s="200"/>
      <c r="M119" s="201"/>
      <c r="N119" s="202"/>
      <c r="O119" s="202"/>
      <c r="P119" s="203">
        <f>SUM(P120:P125)</f>
        <v>0</v>
      </c>
      <c r="Q119" s="202"/>
      <c r="R119" s="203">
        <f>SUM(R120:R125)</f>
        <v>0</v>
      </c>
      <c r="S119" s="202"/>
      <c r="T119" s="204">
        <f>SUM(T120:T125)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5" t="s">
        <v>86</v>
      </c>
      <c r="AT119" s="206" t="s">
        <v>80</v>
      </c>
      <c r="AU119" s="206" t="s">
        <v>86</v>
      </c>
      <c r="AY119" s="205" t="s">
        <v>115</v>
      </c>
      <c r="BK119" s="207">
        <f>SUM(BK120:BK125)</f>
        <v>0</v>
      </c>
    </row>
    <row r="120" s="2" customFormat="1" ht="24.15" customHeight="1">
      <c r="A120" s="36"/>
      <c r="B120" s="37"/>
      <c r="C120" s="210" t="s">
        <v>117</v>
      </c>
      <c r="D120" s="210" t="s">
        <v>118</v>
      </c>
      <c r="E120" s="211" t="s">
        <v>119</v>
      </c>
      <c r="F120" s="212" t="s">
        <v>120</v>
      </c>
      <c r="G120" s="213" t="s">
        <v>121</v>
      </c>
      <c r="H120" s="214">
        <v>111.8</v>
      </c>
      <c r="I120" s="215"/>
      <c r="J120" s="216">
        <f>ROUND(I120*H120,2)</f>
        <v>0</v>
      </c>
      <c r="K120" s="217"/>
      <c r="L120" s="42"/>
      <c r="M120" s="218" t="s">
        <v>1</v>
      </c>
      <c r="N120" s="219" t="s">
        <v>46</v>
      </c>
      <c r="O120" s="89"/>
      <c r="P120" s="220">
        <f>O120*H120</f>
        <v>0</v>
      </c>
      <c r="Q120" s="220">
        <v>0</v>
      </c>
      <c r="R120" s="220">
        <f>Q120*H120</f>
        <v>0</v>
      </c>
      <c r="S120" s="220">
        <v>0</v>
      </c>
      <c r="T120" s="221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222" t="s">
        <v>122</v>
      </c>
      <c r="AT120" s="222" t="s">
        <v>118</v>
      </c>
      <c r="AU120" s="222" t="s">
        <v>88</v>
      </c>
      <c r="AY120" s="15" t="s">
        <v>115</v>
      </c>
      <c r="BE120" s="223">
        <f>IF(N120="základní",J120,0)</f>
        <v>0</v>
      </c>
      <c r="BF120" s="223">
        <f>IF(N120="snížená",J120,0)</f>
        <v>0</v>
      </c>
      <c r="BG120" s="223">
        <f>IF(N120="zákl. přenesená",J120,0)</f>
        <v>0</v>
      </c>
      <c r="BH120" s="223">
        <f>IF(N120="sníž. přenesená",J120,0)</f>
        <v>0</v>
      </c>
      <c r="BI120" s="223">
        <f>IF(N120="nulová",J120,0)</f>
        <v>0</v>
      </c>
      <c r="BJ120" s="15" t="s">
        <v>86</v>
      </c>
      <c r="BK120" s="223">
        <f>ROUND(I120*H120,2)</f>
        <v>0</v>
      </c>
      <c r="BL120" s="15" t="s">
        <v>122</v>
      </c>
      <c r="BM120" s="222" t="s">
        <v>123</v>
      </c>
    </row>
    <row r="121" s="2" customFormat="1">
      <c r="A121" s="36"/>
      <c r="B121" s="37"/>
      <c r="C121" s="38"/>
      <c r="D121" s="224" t="s">
        <v>124</v>
      </c>
      <c r="E121" s="38"/>
      <c r="F121" s="225" t="s">
        <v>125</v>
      </c>
      <c r="G121" s="38"/>
      <c r="H121" s="38"/>
      <c r="I121" s="226"/>
      <c r="J121" s="38"/>
      <c r="K121" s="38"/>
      <c r="L121" s="42"/>
      <c r="M121" s="227"/>
      <c r="N121" s="228"/>
      <c r="O121" s="89"/>
      <c r="P121" s="89"/>
      <c r="Q121" s="89"/>
      <c r="R121" s="89"/>
      <c r="S121" s="89"/>
      <c r="T121" s="90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124</v>
      </c>
      <c r="AU121" s="15" t="s">
        <v>88</v>
      </c>
    </row>
    <row r="122" s="2" customFormat="1" ht="33" customHeight="1">
      <c r="A122" s="36"/>
      <c r="B122" s="37"/>
      <c r="C122" s="210" t="s">
        <v>122</v>
      </c>
      <c r="D122" s="210" t="s">
        <v>118</v>
      </c>
      <c r="E122" s="211" t="s">
        <v>126</v>
      </c>
      <c r="F122" s="212" t="s">
        <v>127</v>
      </c>
      <c r="G122" s="213" t="s">
        <v>128</v>
      </c>
      <c r="H122" s="214">
        <v>15.093</v>
      </c>
      <c r="I122" s="215"/>
      <c r="J122" s="216">
        <f>ROUND(I122*H122,2)</f>
        <v>0</v>
      </c>
      <c r="K122" s="217"/>
      <c r="L122" s="42"/>
      <c r="M122" s="218" t="s">
        <v>1</v>
      </c>
      <c r="N122" s="219" t="s">
        <v>46</v>
      </c>
      <c r="O122" s="89"/>
      <c r="P122" s="220">
        <f>O122*H122</f>
        <v>0</v>
      </c>
      <c r="Q122" s="220">
        <v>0</v>
      </c>
      <c r="R122" s="220">
        <f>Q122*H122</f>
        <v>0</v>
      </c>
      <c r="S122" s="220">
        <v>0</v>
      </c>
      <c r="T122" s="221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22" t="s">
        <v>122</v>
      </c>
      <c r="AT122" s="222" t="s">
        <v>118</v>
      </c>
      <c r="AU122" s="222" t="s">
        <v>88</v>
      </c>
      <c r="AY122" s="15" t="s">
        <v>115</v>
      </c>
      <c r="BE122" s="223">
        <f>IF(N122="základní",J122,0)</f>
        <v>0</v>
      </c>
      <c r="BF122" s="223">
        <f>IF(N122="snížená",J122,0)</f>
        <v>0</v>
      </c>
      <c r="BG122" s="223">
        <f>IF(N122="zákl. přenesená",J122,0)</f>
        <v>0</v>
      </c>
      <c r="BH122" s="223">
        <f>IF(N122="sníž. přenesená",J122,0)</f>
        <v>0</v>
      </c>
      <c r="BI122" s="223">
        <f>IF(N122="nulová",J122,0)</f>
        <v>0</v>
      </c>
      <c r="BJ122" s="15" t="s">
        <v>86</v>
      </c>
      <c r="BK122" s="223">
        <f>ROUND(I122*H122,2)</f>
        <v>0</v>
      </c>
      <c r="BL122" s="15" t="s">
        <v>122</v>
      </c>
      <c r="BM122" s="222" t="s">
        <v>129</v>
      </c>
    </row>
    <row r="123" s="2" customFormat="1" ht="16.5" customHeight="1">
      <c r="A123" s="36"/>
      <c r="B123" s="37"/>
      <c r="C123" s="210" t="s">
        <v>130</v>
      </c>
      <c r="D123" s="210" t="s">
        <v>118</v>
      </c>
      <c r="E123" s="211" t="s">
        <v>131</v>
      </c>
      <c r="F123" s="212" t="s">
        <v>132</v>
      </c>
      <c r="G123" s="213" t="s">
        <v>121</v>
      </c>
      <c r="H123" s="214">
        <v>111.806</v>
      </c>
      <c r="I123" s="215"/>
      <c r="J123" s="216">
        <f>ROUND(I123*H123,2)</f>
        <v>0</v>
      </c>
      <c r="K123" s="217"/>
      <c r="L123" s="42"/>
      <c r="M123" s="218" t="s">
        <v>1</v>
      </c>
      <c r="N123" s="219" t="s">
        <v>46</v>
      </c>
      <c r="O123" s="89"/>
      <c r="P123" s="220">
        <f>O123*H123</f>
        <v>0</v>
      </c>
      <c r="Q123" s="220">
        <v>0</v>
      </c>
      <c r="R123" s="220">
        <f>Q123*H123</f>
        <v>0</v>
      </c>
      <c r="S123" s="220">
        <v>0</v>
      </c>
      <c r="T123" s="221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22" t="s">
        <v>122</v>
      </c>
      <c r="AT123" s="222" t="s">
        <v>118</v>
      </c>
      <c r="AU123" s="222" t="s">
        <v>88</v>
      </c>
      <c r="AY123" s="15" t="s">
        <v>115</v>
      </c>
      <c r="BE123" s="223">
        <f>IF(N123="základní",J123,0)</f>
        <v>0</v>
      </c>
      <c r="BF123" s="223">
        <f>IF(N123="snížená",J123,0)</f>
        <v>0</v>
      </c>
      <c r="BG123" s="223">
        <f>IF(N123="zákl. přenesená",J123,0)</f>
        <v>0</v>
      </c>
      <c r="BH123" s="223">
        <f>IF(N123="sníž. přenesená",J123,0)</f>
        <v>0</v>
      </c>
      <c r="BI123" s="223">
        <f>IF(N123="nulová",J123,0)</f>
        <v>0</v>
      </c>
      <c r="BJ123" s="15" t="s">
        <v>86</v>
      </c>
      <c r="BK123" s="223">
        <f>ROUND(I123*H123,2)</f>
        <v>0</v>
      </c>
      <c r="BL123" s="15" t="s">
        <v>122</v>
      </c>
      <c r="BM123" s="222" t="s">
        <v>133</v>
      </c>
    </row>
    <row r="124" s="2" customFormat="1" ht="33" customHeight="1">
      <c r="A124" s="36"/>
      <c r="B124" s="37"/>
      <c r="C124" s="210" t="s">
        <v>134</v>
      </c>
      <c r="D124" s="210" t="s">
        <v>118</v>
      </c>
      <c r="E124" s="211" t="s">
        <v>135</v>
      </c>
      <c r="F124" s="212" t="s">
        <v>136</v>
      </c>
      <c r="G124" s="213" t="s">
        <v>121</v>
      </c>
      <c r="H124" s="214">
        <v>15</v>
      </c>
      <c r="I124" s="215"/>
      <c r="J124" s="216">
        <f>ROUND(I124*H124,2)</f>
        <v>0</v>
      </c>
      <c r="K124" s="217"/>
      <c r="L124" s="42"/>
      <c r="M124" s="218" t="s">
        <v>1</v>
      </c>
      <c r="N124" s="219" t="s">
        <v>46</v>
      </c>
      <c r="O124" s="89"/>
      <c r="P124" s="220">
        <f>O124*H124</f>
        <v>0</v>
      </c>
      <c r="Q124" s="220">
        <v>0</v>
      </c>
      <c r="R124" s="220">
        <f>Q124*H124</f>
        <v>0</v>
      </c>
      <c r="S124" s="220">
        <v>0</v>
      </c>
      <c r="T124" s="221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22" t="s">
        <v>122</v>
      </c>
      <c r="AT124" s="222" t="s">
        <v>118</v>
      </c>
      <c r="AU124" s="222" t="s">
        <v>88</v>
      </c>
      <c r="AY124" s="15" t="s">
        <v>115</v>
      </c>
      <c r="BE124" s="223">
        <f>IF(N124="základní",J124,0)</f>
        <v>0</v>
      </c>
      <c r="BF124" s="223">
        <f>IF(N124="snížená",J124,0)</f>
        <v>0</v>
      </c>
      <c r="BG124" s="223">
        <f>IF(N124="zákl. přenesená",J124,0)</f>
        <v>0</v>
      </c>
      <c r="BH124" s="223">
        <f>IF(N124="sníž. přenesená",J124,0)</f>
        <v>0</v>
      </c>
      <c r="BI124" s="223">
        <f>IF(N124="nulová",J124,0)</f>
        <v>0</v>
      </c>
      <c r="BJ124" s="15" t="s">
        <v>86</v>
      </c>
      <c r="BK124" s="223">
        <f>ROUND(I124*H124,2)</f>
        <v>0</v>
      </c>
      <c r="BL124" s="15" t="s">
        <v>122</v>
      </c>
      <c r="BM124" s="222" t="s">
        <v>137</v>
      </c>
    </row>
    <row r="125" s="2" customFormat="1">
      <c r="A125" s="36"/>
      <c r="B125" s="37"/>
      <c r="C125" s="38"/>
      <c r="D125" s="224" t="s">
        <v>124</v>
      </c>
      <c r="E125" s="38"/>
      <c r="F125" s="225" t="s">
        <v>138</v>
      </c>
      <c r="G125" s="38"/>
      <c r="H125" s="38"/>
      <c r="I125" s="226"/>
      <c r="J125" s="38"/>
      <c r="K125" s="38"/>
      <c r="L125" s="42"/>
      <c r="M125" s="227"/>
      <c r="N125" s="228"/>
      <c r="O125" s="89"/>
      <c r="P125" s="89"/>
      <c r="Q125" s="89"/>
      <c r="R125" s="89"/>
      <c r="S125" s="89"/>
      <c r="T125" s="90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124</v>
      </c>
      <c r="AU125" s="15" t="s">
        <v>88</v>
      </c>
    </row>
    <row r="126" s="12" customFormat="1" ht="22.8" customHeight="1">
      <c r="A126" s="12"/>
      <c r="B126" s="194"/>
      <c r="C126" s="195"/>
      <c r="D126" s="196" t="s">
        <v>80</v>
      </c>
      <c r="E126" s="208" t="s">
        <v>139</v>
      </c>
      <c r="F126" s="208" t="s">
        <v>140</v>
      </c>
      <c r="G126" s="195"/>
      <c r="H126" s="195"/>
      <c r="I126" s="198"/>
      <c r="J126" s="209">
        <f>BK126</f>
        <v>0</v>
      </c>
      <c r="K126" s="195"/>
      <c r="L126" s="200"/>
      <c r="M126" s="201"/>
      <c r="N126" s="202"/>
      <c r="O126" s="202"/>
      <c r="P126" s="203">
        <f>SUM(P127:P136)</f>
        <v>0</v>
      </c>
      <c r="Q126" s="202"/>
      <c r="R126" s="203">
        <f>SUM(R127:R136)</f>
        <v>0</v>
      </c>
      <c r="S126" s="202"/>
      <c r="T126" s="204">
        <f>SUM(T127:T136)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5" t="s">
        <v>86</v>
      </c>
      <c r="AT126" s="206" t="s">
        <v>80</v>
      </c>
      <c r="AU126" s="206" t="s">
        <v>86</v>
      </c>
      <c r="AY126" s="205" t="s">
        <v>115</v>
      </c>
      <c r="BK126" s="207">
        <f>SUM(BK127:BK136)</f>
        <v>0</v>
      </c>
    </row>
    <row r="127" s="2" customFormat="1" ht="24.15" customHeight="1">
      <c r="A127" s="36"/>
      <c r="B127" s="37"/>
      <c r="C127" s="210" t="s">
        <v>141</v>
      </c>
      <c r="D127" s="210" t="s">
        <v>118</v>
      </c>
      <c r="E127" s="211" t="s">
        <v>142</v>
      </c>
      <c r="F127" s="212" t="s">
        <v>143</v>
      </c>
      <c r="G127" s="213" t="s">
        <v>121</v>
      </c>
      <c r="H127" s="214">
        <v>92</v>
      </c>
      <c r="I127" s="215"/>
      <c r="J127" s="216">
        <f>ROUND(I127*H127,2)</f>
        <v>0</v>
      </c>
      <c r="K127" s="217"/>
      <c r="L127" s="42"/>
      <c r="M127" s="218" t="s">
        <v>1</v>
      </c>
      <c r="N127" s="219" t="s">
        <v>46</v>
      </c>
      <c r="O127" s="89"/>
      <c r="P127" s="220">
        <f>O127*H127</f>
        <v>0</v>
      </c>
      <c r="Q127" s="220">
        <v>0</v>
      </c>
      <c r="R127" s="220">
        <f>Q127*H127</f>
        <v>0</v>
      </c>
      <c r="S127" s="220">
        <v>0</v>
      </c>
      <c r="T127" s="221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2" t="s">
        <v>122</v>
      </c>
      <c r="AT127" s="222" t="s">
        <v>118</v>
      </c>
      <c r="AU127" s="222" t="s">
        <v>88</v>
      </c>
      <c r="AY127" s="15" t="s">
        <v>115</v>
      </c>
      <c r="BE127" s="223">
        <f>IF(N127="základní",J127,0)</f>
        <v>0</v>
      </c>
      <c r="BF127" s="223">
        <f>IF(N127="snížená",J127,0)</f>
        <v>0</v>
      </c>
      <c r="BG127" s="223">
        <f>IF(N127="zákl. přenesená",J127,0)</f>
        <v>0</v>
      </c>
      <c r="BH127" s="223">
        <f>IF(N127="sníž. přenesená",J127,0)</f>
        <v>0</v>
      </c>
      <c r="BI127" s="223">
        <f>IF(N127="nulová",J127,0)</f>
        <v>0</v>
      </c>
      <c r="BJ127" s="15" t="s">
        <v>86</v>
      </c>
      <c r="BK127" s="223">
        <f>ROUND(I127*H127,2)</f>
        <v>0</v>
      </c>
      <c r="BL127" s="15" t="s">
        <v>122</v>
      </c>
      <c r="BM127" s="222" t="s">
        <v>144</v>
      </c>
    </row>
    <row r="128" s="2" customFormat="1" ht="24.15" customHeight="1">
      <c r="A128" s="36"/>
      <c r="B128" s="37"/>
      <c r="C128" s="210" t="s">
        <v>145</v>
      </c>
      <c r="D128" s="210" t="s">
        <v>118</v>
      </c>
      <c r="E128" s="211" t="s">
        <v>146</v>
      </c>
      <c r="F128" s="212" t="s">
        <v>147</v>
      </c>
      <c r="G128" s="213" t="s">
        <v>121</v>
      </c>
      <c r="H128" s="214">
        <v>92</v>
      </c>
      <c r="I128" s="215"/>
      <c r="J128" s="216">
        <f>ROUND(I128*H128,2)</f>
        <v>0</v>
      </c>
      <c r="K128" s="217"/>
      <c r="L128" s="42"/>
      <c r="M128" s="218" t="s">
        <v>1</v>
      </c>
      <c r="N128" s="219" t="s">
        <v>46</v>
      </c>
      <c r="O128" s="89"/>
      <c r="P128" s="220">
        <f>O128*H128</f>
        <v>0</v>
      </c>
      <c r="Q128" s="220">
        <v>0</v>
      </c>
      <c r="R128" s="220">
        <f>Q128*H128</f>
        <v>0</v>
      </c>
      <c r="S128" s="220">
        <v>0</v>
      </c>
      <c r="T128" s="221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2" t="s">
        <v>122</v>
      </c>
      <c r="AT128" s="222" t="s">
        <v>118</v>
      </c>
      <c r="AU128" s="222" t="s">
        <v>88</v>
      </c>
      <c r="AY128" s="15" t="s">
        <v>115</v>
      </c>
      <c r="BE128" s="223">
        <f>IF(N128="základní",J128,0)</f>
        <v>0</v>
      </c>
      <c r="BF128" s="223">
        <f>IF(N128="snížená",J128,0)</f>
        <v>0</v>
      </c>
      <c r="BG128" s="223">
        <f>IF(N128="zákl. přenesená",J128,0)</f>
        <v>0</v>
      </c>
      <c r="BH128" s="223">
        <f>IF(N128="sníž. přenesená",J128,0)</f>
        <v>0</v>
      </c>
      <c r="BI128" s="223">
        <f>IF(N128="nulová",J128,0)</f>
        <v>0</v>
      </c>
      <c r="BJ128" s="15" t="s">
        <v>86</v>
      </c>
      <c r="BK128" s="223">
        <f>ROUND(I128*H128,2)</f>
        <v>0</v>
      </c>
      <c r="BL128" s="15" t="s">
        <v>122</v>
      </c>
      <c r="BM128" s="222" t="s">
        <v>148</v>
      </c>
    </row>
    <row r="129" s="2" customFormat="1" ht="24.15" customHeight="1">
      <c r="A129" s="36"/>
      <c r="B129" s="37"/>
      <c r="C129" s="210" t="s">
        <v>149</v>
      </c>
      <c r="D129" s="210" t="s">
        <v>118</v>
      </c>
      <c r="E129" s="211" t="s">
        <v>150</v>
      </c>
      <c r="F129" s="212" t="s">
        <v>151</v>
      </c>
      <c r="G129" s="213" t="s">
        <v>121</v>
      </c>
      <c r="H129" s="214">
        <v>96.599999999999994</v>
      </c>
      <c r="I129" s="215"/>
      <c r="J129" s="216">
        <f>ROUND(I129*H129,2)</f>
        <v>0</v>
      </c>
      <c r="K129" s="217"/>
      <c r="L129" s="42"/>
      <c r="M129" s="218" t="s">
        <v>1</v>
      </c>
      <c r="N129" s="219" t="s">
        <v>46</v>
      </c>
      <c r="O129" s="89"/>
      <c r="P129" s="220">
        <f>O129*H129</f>
        <v>0</v>
      </c>
      <c r="Q129" s="220">
        <v>0</v>
      </c>
      <c r="R129" s="220">
        <f>Q129*H129</f>
        <v>0</v>
      </c>
      <c r="S129" s="220">
        <v>0</v>
      </c>
      <c r="T129" s="221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2" t="s">
        <v>122</v>
      </c>
      <c r="AT129" s="222" t="s">
        <v>118</v>
      </c>
      <c r="AU129" s="222" t="s">
        <v>88</v>
      </c>
      <c r="AY129" s="15" t="s">
        <v>115</v>
      </c>
      <c r="BE129" s="223">
        <f>IF(N129="základní",J129,0)</f>
        <v>0</v>
      </c>
      <c r="BF129" s="223">
        <f>IF(N129="snížená",J129,0)</f>
        <v>0</v>
      </c>
      <c r="BG129" s="223">
        <f>IF(N129="zákl. přenesená",J129,0)</f>
        <v>0</v>
      </c>
      <c r="BH129" s="223">
        <f>IF(N129="sníž. přenesená",J129,0)</f>
        <v>0</v>
      </c>
      <c r="BI129" s="223">
        <f>IF(N129="nulová",J129,0)</f>
        <v>0</v>
      </c>
      <c r="BJ129" s="15" t="s">
        <v>86</v>
      </c>
      <c r="BK129" s="223">
        <f>ROUND(I129*H129,2)</f>
        <v>0</v>
      </c>
      <c r="BL129" s="15" t="s">
        <v>122</v>
      </c>
      <c r="BM129" s="222" t="s">
        <v>152</v>
      </c>
    </row>
    <row r="130" s="13" customFormat="1">
      <c r="A130" s="13"/>
      <c r="B130" s="229"/>
      <c r="C130" s="230"/>
      <c r="D130" s="224" t="s">
        <v>153</v>
      </c>
      <c r="E130" s="231" t="s">
        <v>1</v>
      </c>
      <c r="F130" s="232" t="s">
        <v>154</v>
      </c>
      <c r="G130" s="230"/>
      <c r="H130" s="233">
        <v>96.599999999999994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9" t="s">
        <v>153</v>
      </c>
      <c r="AU130" s="239" t="s">
        <v>88</v>
      </c>
      <c r="AV130" s="13" t="s">
        <v>88</v>
      </c>
      <c r="AW130" s="13" t="s">
        <v>34</v>
      </c>
      <c r="AX130" s="13" t="s">
        <v>86</v>
      </c>
      <c r="AY130" s="239" t="s">
        <v>115</v>
      </c>
    </row>
    <row r="131" s="2" customFormat="1" ht="24.15" customHeight="1">
      <c r="A131" s="36"/>
      <c r="B131" s="37"/>
      <c r="C131" s="210" t="s">
        <v>155</v>
      </c>
      <c r="D131" s="210" t="s">
        <v>118</v>
      </c>
      <c r="E131" s="211" t="s">
        <v>156</v>
      </c>
      <c r="F131" s="212" t="s">
        <v>157</v>
      </c>
      <c r="G131" s="213" t="s">
        <v>121</v>
      </c>
      <c r="H131" s="214">
        <v>101.2</v>
      </c>
      <c r="I131" s="215"/>
      <c r="J131" s="216">
        <f>ROUND(I131*H131,2)</f>
        <v>0</v>
      </c>
      <c r="K131" s="217"/>
      <c r="L131" s="42"/>
      <c r="M131" s="218" t="s">
        <v>1</v>
      </c>
      <c r="N131" s="219" t="s">
        <v>46</v>
      </c>
      <c r="O131" s="89"/>
      <c r="P131" s="220">
        <f>O131*H131</f>
        <v>0</v>
      </c>
      <c r="Q131" s="220">
        <v>0</v>
      </c>
      <c r="R131" s="220">
        <f>Q131*H131</f>
        <v>0</v>
      </c>
      <c r="S131" s="220">
        <v>0</v>
      </c>
      <c r="T131" s="221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2" t="s">
        <v>122</v>
      </c>
      <c r="AT131" s="222" t="s">
        <v>118</v>
      </c>
      <c r="AU131" s="222" t="s">
        <v>88</v>
      </c>
      <c r="AY131" s="15" t="s">
        <v>115</v>
      </c>
      <c r="BE131" s="223">
        <f>IF(N131="základní",J131,0)</f>
        <v>0</v>
      </c>
      <c r="BF131" s="223">
        <f>IF(N131="snížená",J131,0)</f>
        <v>0</v>
      </c>
      <c r="BG131" s="223">
        <f>IF(N131="zákl. přenesená",J131,0)</f>
        <v>0</v>
      </c>
      <c r="BH131" s="223">
        <f>IF(N131="sníž. přenesená",J131,0)</f>
        <v>0</v>
      </c>
      <c r="BI131" s="223">
        <f>IF(N131="nulová",J131,0)</f>
        <v>0</v>
      </c>
      <c r="BJ131" s="15" t="s">
        <v>86</v>
      </c>
      <c r="BK131" s="223">
        <f>ROUND(I131*H131,2)</f>
        <v>0</v>
      </c>
      <c r="BL131" s="15" t="s">
        <v>122</v>
      </c>
      <c r="BM131" s="222" t="s">
        <v>158</v>
      </c>
    </row>
    <row r="132" s="13" customFormat="1">
      <c r="A132" s="13"/>
      <c r="B132" s="229"/>
      <c r="C132" s="230"/>
      <c r="D132" s="224" t="s">
        <v>153</v>
      </c>
      <c r="E132" s="231" t="s">
        <v>1</v>
      </c>
      <c r="F132" s="232" t="s">
        <v>159</v>
      </c>
      <c r="G132" s="230"/>
      <c r="H132" s="233">
        <v>101.2</v>
      </c>
      <c r="I132" s="234"/>
      <c r="J132" s="230"/>
      <c r="K132" s="230"/>
      <c r="L132" s="235"/>
      <c r="M132" s="236"/>
      <c r="N132" s="237"/>
      <c r="O132" s="237"/>
      <c r="P132" s="237"/>
      <c r="Q132" s="237"/>
      <c r="R132" s="237"/>
      <c r="S132" s="237"/>
      <c r="T132" s="23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9" t="s">
        <v>153</v>
      </c>
      <c r="AU132" s="239" t="s">
        <v>88</v>
      </c>
      <c r="AV132" s="13" t="s">
        <v>88</v>
      </c>
      <c r="AW132" s="13" t="s">
        <v>34</v>
      </c>
      <c r="AX132" s="13" t="s">
        <v>86</v>
      </c>
      <c r="AY132" s="239" t="s">
        <v>115</v>
      </c>
    </row>
    <row r="133" s="2" customFormat="1" ht="21.75" customHeight="1">
      <c r="A133" s="36"/>
      <c r="B133" s="37"/>
      <c r="C133" s="210" t="s">
        <v>8</v>
      </c>
      <c r="D133" s="210" t="s">
        <v>118</v>
      </c>
      <c r="E133" s="211" t="s">
        <v>160</v>
      </c>
      <c r="F133" s="212" t="s">
        <v>161</v>
      </c>
      <c r="G133" s="213" t="s">
        <v>162</v>
      </c>
      <c r="H133" s="214">
        <v>2</v>
      </c>
      <c r="I133" s="215"/>
      <c r="J133" s="216">
        <f>ROUND(I133*H133,2)</f>
        <v>0</v>
      </c>
      <c r="K133" s="217"/>
      <c r="L133" s="42"/>
      <c r="M133" s="218" t="s">
        <v>1</v>
      </c>
      <c r="N133" s="219" t="s">
        <v>46</v>
      </c>
      <c r="O133" s="89"/>
      <c r="P133" s="220">
        <f>O133*H133</f>
        <v>0</v>
      </c>
      <c r="Q133" s="220">
        <v>0</v>
      </c>
      <c r="R133" s="220">
        <f>Q133*H133</f>
        <v>0</v>
      </c>
      <c r="S133" s="220">
        <v>0</v>
      </c>
      <c r="T133" s="221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2" t="s">
        <v>122</v>
      </c>
      <c r="AT133" s="222" t="s">
        <v>118</v>
      </c>
      <c r="AU133" s="222" t="s">
        <v>88</v>
      </c>
      <c r="AY133" s="15" t="s">
        <v>115</v>
      </c>
      <c r="BE133" s="223">
        <f>IF(N133="základní",J133,0)</f>
        <v>0</v>
      </c>
      <c r="BF133" s="223">
        <f>IF(N133="snížená",J133,0)</f>
        <v>0</v>
      </c>
      <c r="BG133" s="223">
        <f>IF(N133="zákl. přenesená",J133,0)</f>
        <v>0</v>
      </c>
      <c r="BH133" s="223">
        <f>IF(N133="sníž. přenesená",J133,0)</f>
        <v>0</v>
      </c>
      <c r="BI133" s="223">
        <f>IF(N133="nulová",J133,0)</f>
        <v>0</v>
      </c>
      <c r="BJ133" s="15" t="s">
        <v>86</v>
      </c>
      <c r="BK133" s="223">
        <f>ROUND(I133*H133,2)</f>
        <v>0</v>
      </c>
      <c r="BL133" s="15" t="s">
        <v>122</v>
      </c>
      <c r="BM133" s="222" t="s">
        <v>163</v>
      </c>
    </row>
    <row r="134" s="2" customFormat="1">
      <c r="A134" s="36"/>
      <c r="B134" s="37"/>
      <c r="C134" s="38"/>
      <c r="D134" s="224" t="s">
        <v>124</v>
      </c>
      <c r="E134" s="38"/>
      <c r="F134" s="225" t="s">
        <v>164</v>
      </c>
      <c r="G134" s="38"/>
      <c r="H134" s="38"/>
      <c r="I134" s="226"/>
      <c r="J134" s="38"/>
      <c r="K134" s="38"/>
      <c r="L134" s="42"/>
      <c r="M134" s="227"/>
      <c r="N134" s="228"/>
      <c r="O134" s="89"/>
      <c r="P134" s="89"/>
      <c r="Q134" s="89"/>
      <c r="R134" s="89"/>
      <c r="S134" s="89"/>
      <c r="T134" s="90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5" t="s">
        <v>124</v>
      </c>
      <c r="AU134" s="15" t="s">
        <v>88</v>
      </c>
    </row>
    <row r="135" s="2" customFormat="1" ht="16.5" customHeight="1">
      <c r="A135" s="36"/>
      <c r="B135" s="37"/>
      <c r="C135" s="210" t="s">
        <v>165</v>
      </c>
      <c r="D135" s="210" t="s">
        <v>118</v>
      </c>
      <c r="E135" s="211" t="s">
        <v>166</v>
      </c>
      <c r="F135" s="212" t="s">
        <v>167</v>
      </c>
      <c r="G135" s="213" t="s">
        <v>162</v>
      </c>
      <c r="H135" s="214">
        <v>2</v>
      </c>
      <c r="I135" s="215"/>
      <c r="J135" s="216">
        <f>ROUND(I135*H135,2)</f>
        <v>0</v>
      </c>
      <c r="K135" s="217"/>
      <c r="L135" s="42"/>
      <c r="M135" s="218" t="s">
        <v>1</v>
      </c>
      <c r="N135" s="219" t="s">
        <v>46</v>
      </c>
      <c r="O135" s="89"/>
      <c r="P135" s="220">
        <f>O135*H135</f>
        <v>0</v>
      </c>
      <c r="Q135" s="220">
        <v>0</v>
      </c>
      <c r="R135" s="220">
        <f>Q135*H135</f>
        <v>0</v>
      </c>
      <c r="S135" s="220">
        <v>0</v>
      </c>
      <c r="T135" s="221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2" t="s">
        <v>122</v>
      </c>
      <c r="AT135" s="222" t="s">
        <v>118</v>
      </c>
      <c r="AU135" s="222" t="s">
        <v>88</v>
      </c>
      <c r="AY135" s="15" t="s">
        <v>115</v>
      </c>
      <c r="BE135" s="223">
        <f>IF(N135="základní",J135,0)</f>
        <v>0</v>
      </c>
      <c r="BF135" s="223">
        <f>IF(N135="snížená",J135,0)</f>
        <v>0</v>
      </c>
      <c r="BG135" s="223">
        <f>IF(N135="zákl. přenesená",J135,0)</f>
        <v>0</v>
      </c>
      <c r="BH135" s="223">
        <f>IF(N135="sníž. přenesená",J135,0)</f>
        <v>0</v>
      </c>
      <c r="BI135" s="223">
        <f>IF(N135="nulová",J135,0)</f>
        <v>0</v>
      </c>
      <c r="BJ135" s="15" t="s">
        <v>86</v>
      </c>
      <c r="BK135" s="223">
        <f>ROUND(I135*H135,2)</f>
        <v>0</v>
      </c>
      <c r="BL135" s="15" t="s">
        <v>122</v>
      </c>
      <c r="BM135" s="222" t="s">
        <v>168</v>
      </c>
    </row>
    <row r="136" s="2" customFormat="1">
      <c r="A136" s="36"/>
      <c r="B136" s="37"/>
      <c r="C136" s="38"/>
      <c r="D136" s="224" t="s">
        <v>124</v>
      </c>
      <c r="E136" s="38"/>
      <c r="F136" s="225" t="s">
        <v>164</v>
      </c>
      <c r="G136" s="38"/>
      <c r="H136" s="38"/>
      <c r="I136" s="226"/>
      <c r="J136" s="38"/>
      <c r="K136" s="38"/>
      <c r="L136" s="42"/>
      <c r="M136" s="227"/>
      <c r="N136" s="228"/>
      <c r="O136" s="89"/>
      <c r="P136" s="89"/>
      <c r="Q136" s="89"/>
      <c r="R136" s="89"/>
      <c r="S136" s="89"/>
      <c r="T136" s="90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124</v>
      </c>
      <c r="AU136" s="15" t="s">
        <v>88</v>
      </c>
    </row>
    <row r="137" s="12" customFormat="1" ht="22.8" customHeight="1">
      <c r="A137" s="12"/>
      <c r="B137" s="194"/>
      <c r="C137" s="195"/>
      <c r="D137" s="196" t="s">
        <v>80</v>
      </c>
      <c r="E137" s="208" t="s">
        <v>149</v>
      </c>
      <c r="F137" s="208" t="s">
        <v>169</v>
      </c>
      <c r="G137" s="195"/>
      <c r="H137" s="195"/>
      <c r="I137" s="198"/>
      <c r="J137" s="209">
        <f>BK137</f>
        <v>0</v>
      </c>
      <c r="K137" s="195"/>
      <c r="L137" s="200"/>
      <c r="M137" s="201"/>
      <c r="N137" s="202"/>
      <c r="O137" s="202"/>
      <c r="P137" s="203">
        <f>SUM(P138:P145)</f>
        <v>0</v>
      </c>
      <c r="Q137" s="202"/>
      <c r="R137" s="203">
        <f>SUM(R138:R145)</f>
        <v>4.8857999999999997</v>
      </c>
      <c r="S137" s="202"/>
      <c r="T137" s="204">
        <f>SUM(T138:T145)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5" t="s">
        <v>86</v>
      </c>
      <c r="AT137" s="206" t="s">
        <v>80</v>
      </c>
      <c r="AU137" s="206" t="s">
        <v>86</v>
      </c>
      <c r="AY137" s="205" t="s">
        <v>115</v>
      </c>
      <c r="BK137" s="207">
        <f>SUM(BK138:BK145)</f>
        <v>0</v>
      </c>
    </row>
    <row r="138" s="2" customFormat="1" ht="33" customHeight="1">
      <c r="A138" s="36"/>
      <c r="B138" s="37"/>
      <c r="C138" s="210" t="s">
        <v>86</v>
      </c>
      <c r="D138" s="210" t="s">
        <v>118</v>
      </c>
      <c r="E138" s="211" t="s">
        <v>170</v>
      </c>
      <c r="F138" s="212" t="s">
        <v>171</v>
      </c>
      <c r="G138" s="213" t="s">
        <v>172</v>
      </c>
      <c r="H138" s="214">
        <v>30</v>
      </c>
      <c r="I138" s="215"/>
      <c r="J138" s="216">
        <f>ROUND(I138*H138,2)</f>
        <v>0</v>
      </c>
      <c r="K138" s="217"/>
      <c r="L138" s="42"/>
      <c r="M138" s="218" t="s">
        <v>1</v>
      </c>
      <c r="N138" s="219" t="s">
        <v>46</v>
      </c>
      <c r="O138" s="89"/>
      <c r="P138" s="220">
        <f>O138*H138</f>
        <v>0</v>
      </c>
      <c r="Q138" s="220">
        <v>0.14041999999999999</v>
      </c>
      <c r="R138" s="220">
        <f>Q138*H138</f>
        <v>4.2126000000000001</v>
      </c>
      <c r="S138" s="220">
        <v>0</v>
      </c>
      <c r="T138" s="221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2" t="s">
        <v>122</v>
      </c>
      <c r="AT138" s="222" t="s">
        <v>118</v>
      </c>
      <c r="AU138" s="222" t="s">
        <v>88</v>
      </c>
      <c r="AY138" s="15" t="s">
        <v>115</v>
      </c>
      <c r="BE138" s="223">
        <f>IF(N138="základní",J138,0)</f>
        <v>0</v>
      </c>
      <c r="BF138" s="223">
        <f>IF(N138="snížená",J138,0)</f>
        <v>0</v>
      </c>
      <c r="BG138" s="223">
        <f>IF(N138="zákl. přenesená",J138,0)</f>
        <v>0</v>
      </c>
      <c r="BH138" s="223">
        <f>IF(N138="sníž. přenesená",J138,0)</f>
        <v>0</v>
      </c>
      <c r="BI138" s="223">
        <f>IF(N138="nulová",J138,0)</f>
        <v>0</v>
      </c>
      <c r="BJ138" s="15" t="s">
        <v>86</v>
      </c>
      <c r="BK138" s="223">
        <f>ROUND(I138*H138,2)</f>
        <v>0</v>
      </c>
      <c r="BL138" s="15" t="s">
        <v>122</v>
      </c>
      <c r="BM138" s="222" t="s">
        <v>173</v>
      </c>
    </row>
    <row r="139" s="2" customFormat="1" ht="16.5" customHeight="1">
      <c r="A139" s="36"/>
      <c r="B139" s="37"/>
      <c r="C139" s="240" t="s">
        <v>88</v>
      </c>
      <c r="D139" s="240" t="s">
        <v>174</v>
      </c>
      <c r="E139" s="241" t="s">
        <v>175</v>
      </c>
      <c r="F139" s="242" t="s">
        <v>176</v>
      </c>
      <c r="G139" s="243" t="s">
        <v>172</v>
      </c>
      <c r="H139" s="244">
        <v>30.600000000000001</v>
      </c>
      <c r="I139" s="245"/>
      <c r="J139" s="246">
        <f>ROUND(I139*H139,2)</f>
        <v>0</v>
      </c>
      <c r="K139" s="247"/>
      <c r="L139" s="248"/>
      <c r="M139" s="249" t="s">
        <v>1</v>
      </c>
      <c r="N139" s="250" t="s">
        <v>46</v>
      </c>
      <c r="O139" s="89"/>
      <c r="P139" s="220">
        <f>O139*H139</f>
        <v>0</v>
      </c>
      <c r="Q139" s="220">
        <v>0.021999999999999999</v>
      </c>
      <c r="R139" s="220">
        <f>Q139*H139</f>
        <v>0.67320000000000002</v>
      </c>
      <c r="S139" s="220">
        <v>0</v>
      </c>
      <c r="T139" s="221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2" t="s">
        <v>155</v>
      </c>
      <c r="AT139" s="222" t="s">
        <v>174</v>
      </c>
      <c r="AU139" s="222" t="s">
        <v>88</v>
      </c>
      <c r="AY139" s="15" t="s">
        <v>115</v>
      </c>
      <c r="BE139" s="223">
        <f>IF(N139="základní",J139,0)</f>
        <v>0</v>
      </c>
      <c r="BF139" s="223">
        <f>IF(N139="snížená",J139,0)</f>
        <v>0</v>
      </c>
      <c r="BG139" s="223">
        <f>IF(N139="zákl. přenesená",J139,0)</f>
        <v>0</v>
      </c>
      <c r="BH139" s="223">
        <f>IF(N139="sníž. přenesená",J139,0)</f>
        <v>0</v>
      </c>
      <c r="BI139" s="223">
        <f>IF(N139="nulová",J139,0)</f>
        <v>0</v>
      </c>
      <c r="BJ139" s="15" t="s">
        <v>86</v>
      </c>
      <c r="BK139" s="223">
        <f>ROUND(I139*H139,2)</f>
        <v>0</v>
      </c>
      <c r="BL139" s="15" t="s">
        <v>122</v>
      </c>
      <c r="BM139" s="222" t="s">
        <v>177</v>
      </c>
    </row>
    <row r="140" s="13" customFormat="1">
      <c r="A140" s="13"/>
      <c r="B140" s="229"/>
      <c r="C140" s="230"/>
      <c r="D140" s="224" t="s">
        <v>153</v>
      </c>
      <c r="E140" s="230"/>
      <c r="F140" s="232" t="s">
        <v>178</v>
      </c>
      <c r="G140" s="230"/>
      <c r="H140" s="233">
        <v>30.600000000000001</v>
      </c>
      <c r="I140" s="234"/>
      <c r="J140" s="230"/>
      <c r="K140" s="230"/>
      <c r="L140" s="235"/>
      <c r="M140" s="236"/>
      <c r="N140" s="237"/>
      <c r="O140" s="237"/>
      <c r="P140" s="237"/>
      <c r="Q140" s="237"/>
      <c r="R140" s="237"/>
      <c r="S140" s="237"/>
      <c r="T140" s="23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9" t="s">
        <v>153</v>
      </c>
      <c r="AU140" s="239" t="s">
        <v>88</v>
      </c>
      <c r="AV140" s="13" t="s">
        <v>88</v>
      </c>
      <c r="AW140" s="13" t="s">
        <v>4</v>
      </c>
      <c r="AX140" s="13" t="s">
        <v>86</v>
      </c>
      <c r="AY140" s="239" t="s">
        <v>115</v>
      </c>
    </row>
    <row r="141" s="2" customFormat="1" ht="21.75" customHeight="1">
      <c r="A141" s="36"/>
      <c r="B141" s="37"/>
      <c r="C141" s="210" t="s">
        <v>179</v>
      </c>
      <c r="D141" s="210" t="s">
        <v>118</v>
      </c>
      <c r="E141" s="211" t="s">
        <v>180</v>
      </c>
      <c r="F141" s="212" t="s">
        <v>181</v>
      </c>
      <c r="G141" s="213" t="s">
        <v>182</v>
      </c>
      <c r="H141" s="214">
        <v>25.658000000000001</v>
      </c>
      <c r="I141" s="215"/>
      <c r="J141" s="216">
        <f>ROUND(I141*H141,2)</f>
        <v>0</v>
      </c>
      <c r="K141" s="217"/>
      <c r="L141" s="42"/>
      <c r="M141" s="218" t="s">
        <v>1</v>
      </c>
      <c r="N141" s="219" t="s">
        <v>46</v>
      </c>
      <c r="O141" s="89"/>
      <c r="P141" s="220">
        <f>O141*H141</f>
        <v>0</v>
      </c>
      <c r="Q141" s="220">
        <v>0</v>
      </c>
      <c r="R141" s="220">
        <f>Q141*H141</f>
        <v>0</v>
      </c>
      <c r="S141" s="220">
        <v>0</v>
      </c>
      <c r="T141" s="221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2" t="s">
        <v>122</v>
      </c>
      <c r="AT141" s="222" t="s">
        <v>118</v>
      </c>
      <c r="AU141" s="222" t="s">
        <v>88</v>
      </c>
      <c r="AY141" s="15" t="s">
        <v>115</v>
      </c>
      <c r="BE141" s="223">
        <f>IF(N141="základní",J141,0)</f>
        <v>0</v>
      </c>
      <c r="BF141" s="223">
        <f>IF(N141="snížená",J141,0)</f>
        <v>0</v>
      </c>
      <c r="BG141" s="223">
        <f>IF(N141="zákl. přenesená",J141,0)</f>
        <v>0</v>
      </c>
      <c r="BH141" s="223">
        <f>IF(N141="sníž. přenesená",J141,0)</f>
        <v>0</v>
      </c>
      <c r="BI141" s="223">
        <f>IF(N141="nulová",J141,0)</f>
        <v>0</v>
      </c>
      <c r="BJ141" s="15" t="s">
        <v>86</v>
      </c>
      <c r="BK141" s="223">
        <f>ROUND(I141*H141,2)</f>
        <v>0</v>
      </c>
      <c r="BL141" s="15" t="s">
        <v>122</v>
      </c>
      <c r="BM141" s="222" t="s">
        <v>183</v>
      </c>
    </row>
    <row r="142" s="2" customFormat="1" ht="24.15" customHeight="1">
      <c r="A142" s="36"/>
      <c r="B142" s="37"/>
      <c r="C142" s="210" t="s">
        <v>184</v>
      </c>
      <c r="D142" s="210" t="s">
        <v>118</v>
      </c>
      <c r="E142" s="211" t="s">
        <v>185</v>
      </c>
      <c r="F142" s="212" t="s">
        <v>186</v>
      </c>
      <c r="G142" s="213" t="s">
        <v>182</v>
      </c>
      <c r="H142" s="214">
        <v>179.606</v>
      </c>
      <c r="I142" s="215"/>
      <c r="J142" s="216">
        <f>ROUND(I142*H142,2)</f>
        <v>0</v>
      </c>
      <c r="K142" s="217"/>
      <c r="L142" s="42"/>
      <c r="M142" s="218" t="s">
        <v>1</v>
      </c>
      <c r="N142" s="219" t="s">
        <v>46</v>
      </c>
      <c r="O142" s="89"/>
      <c r="P142" s="220">
        <f>O142*H142</f>
        <v>0</v>
      </c>
      <c r="Q142" s="220">
        <v>0</v>
      </c>
      <c r="R142" s="220">
        <f>Q142*H142</f>
        <v>0</v>
      </c>
      <c r="S142" s="220">
        <v>0</v>
      </c>
      <c r="T142" s="221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2" t="s">
        <v>122</v>
      </c>
      <c r="AT142" s="222" t="s">
        <v>118</v>
      </c>
      <c r="AU142" s="222" t="s">
        <v>88</v>
      </c>
      <c r="AY142" s="15" t="s">
        <v>115</v>
      </c>
      <c r="BE142" s="223">
        <f>IF(N142="základní",J142,0)</f>
        <v>0</v>
      </c>
      <c r="BF142" s="223">
        <f>IF(N142="snížená",J142,0)</f>
        <v>0</v>
      </c>
      <c r="BG142" s="223">
        <f>IF(N142="zákl. přenesená",J142,0)</f>
        <v>0</v>
      </c>
      <c r="BH142" s="223">
        <f>IF(N142="sníž. přenesená",J142,0)</f>
        <v>0</v>
      </c>
      <c r="BI142" s="223">
        <f>IF(N142="nulová",J142,0)</f>
        <v>0</v>
      </c>
      <c r="BJ142" s="15" t="s">
        <v>86</v>
      </c>
      <c r="BK142" s="223">
        <f>ROUND(I142*H142,2)</f>
        <v>0</v>
      </c>
      <c r="BL142" s="15" t="s">
        <v>122</v>
      </c>
      <c r="BM142" s="222" t="s">
        <v>187</v>
      </c>
    </row>
    <row r="143" s="13" customFormat="1">
      <c r="A143" s="13"/>
      <c r="B143" s="229"/>
      <c r="C143" s="230"/>
      <c r="D143" s="224" t="s">
        <v>153</v>
      </c>
      <c r="E143" s="231" t="s">
        <v>1</v>
      </c>
      <c r="F143" s="232" t="s">
        <v>188</v>
      </c>
      <c r="G143" s="230"/>
      <c r="H143" s="233">
        <v>179.606</v>
      </c>
      <c r="I143" s="234"/>
      <c r="J143" s="230"/>
      <c r="K143" s="230"/>
      <c r="L143" s="235"/>
      <c r="M143" s="236"/>
      <c r="N143" s="237"/>
      <c r="O143" s="237"/>
      <c r="P143" s="237"/>
      <c r="Q143" s="237"/>
      <c r="R143" s="237"/>
      <c r="S143" s="237"/>
      <c r="T143" s="23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9" t="s">
        <v>153</v>
      </c>
      <c r="AU143" s="239" t="s">
        <v>88</v>
      </c>
      <c r="AV143" s="13" t="s">
        <v>88</v>
      </c>
      <c r="AW143" s="13" t="s">
        <v>34</v>
      </c>
      <c r="AX143" s="13" t="s">
        <v>86</v>
      </c>
      <c r="AY143" s="239" t="s">
        <v>115</v>
      </c>
    </row>
    <row r="144" s="2" customFormat="1" ht="24.15" customHeight="1">
      <c r="A144" s="36"/>
      <c r="B144" s="37"/>
      <c r="C144" s="210" t="s">
        <v>189</v>
      </c>
      <c r="D144" s="210" t="s">
        <v>118</v>
      </c>
      <c r="E144" s="211" t="s">
        <v>190</v>
      </c>
      <c r="F144" s="212" t="s">
        <v>191</v>
      </c>
      <c r="G144" s="213" t="s">
        <v>182</v>
      </c>
      <c r="H144" s="214">
        <v>25.658000000000001</v>
      </c>
      <c r="I144" s="215"/>
      <c r="J144" s="216">
        <f>ROUND(I144*H144,2)</f>
        <v>0</v>
      </c>
      <c r="K144" s="217"/>
      <c r="L144" s="42"/>
      <c r="M144" s="218" t="s">
        <v>1</v>
      </c>
      <c r="N144" s="219" t="s">
        <v>46</v>
      </c>
      <c r="O144" s="89"/>
      <c r="P144" s="220">
        <f>O144*H144</f>
        <v>0</v>
      </c>
      <c r="Q144" s="220">
        <v>0</v>
      </c>
      <c r="R144" s="220">
        <f>Q144*H144</f>
        <v>0</v>
      </c>
      <c r="S144" s="220">
        <v>0</v>
      </c>
      <c r="T144" s="221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2" t="s">
        <v>122</v>
      </c>
      <c r="AT144" s="222" t="s">
        <v>118</v>
      </c>
      <c r="AU144" s="222" t="s">
        <v>88</v>
      </c>
      <c r="AY144" s="15" t="s">
        <v>115</v>
      </c>
      <c r="BE144" s="223">
        <f>IF(N144="základní",J144,0)</f>
        <v>0</v>
      </c>
      <c r="BF144" s="223">
        <f>IF(N144="snížená",J144,0)</f>
        <v>0</v>
      </c>
      <c r="BG144" s="223">
        <f>IF(N144="zákl. přenesená",J144,0)</f>
        <v>0</v>
      </c>
      <c r="BH144" s="223">
        <f>IF(N144="sníž. přenesená",J144,0)</f>
        <v>0</v>
      </c>
      <c r="BI144" s="223">
        <f>IF(N144="nulová",J144,0)</f>
        <v>0</v>
      </c>
      <c r="BJ144" s="15" t="s">
        <v>86</v>
      </c>
      <c r="BK144" s="223">
        <f>ROUND(I144*H144,2)</f>
        <v>0</v>
      </c>
      <c r="BL144" s="15" t="s">
        <v>122</v>
      </c>
      <c r="BM144" s="222" t="s">
        <v>192</v>
      </c>
    </row>
    <row r="145" s="2" customFormat="1" ht="24.15" customHeight="1">
      <c r="A145" s="36"/>
      <c r="B145" s="37"/>
      <c r="C145" s="210" t="s">
        <v>193</v>
      </c>
      <c r="D145" s="210" t="s">
        <v>118</v>
      </c>
      <c r="E145" s="211" t="s">
        <v>194</v>
      </c>
      <c r="F145" s="212" t="s">
        <v>195</v>
      </c>
      <c r="G145" s="213" t="s">
        <v>182</v>
      </c>
      <c r="H145" s="214">
        <v>25.658000000000001</v>
      </c>
      <c r="I145" s="215"/>
      <c r="J145" s="216">
        <f>ROUND(I145*H145,2)</f>
        <v>0</v>
      </c>
      <c r="K145" s="217"/>
      <c r="L145" s="42"/>
      <c r="M145" s="218" t="s">
        <v>1</v>
      </c>
      <c r="N145" s="219" t="s">
        <v>46</v>
      </c>
      <c r="O145" s="89"/>
      <c r="P145" s="220">
        <f>O145*H145</f>
        <v>0</v>
      </c>
      <c r="Q145" s="220">
        <v>0</v>
      </c>
      <c r="R145" s="220">
        <f>Q145*H145</f>
        <v>0</v>
      </c>
      <c r="S145" s="220">
        <v>0</v>
      </c>
      <c r="T145" s="221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22" t="s">
        <v>122</v>
      </c>
      <c r="AT145" s="222" t="s">
        <v>118</v>
      </c>
      <c r="AU145" s="222" t="s">
        <v>88</v>
      </c>
      <c r="AY145" s="15" t="s">
        <v>115</v>
      </c>
      <c r="BE145" s="223">
        <f>IF(N145="základní",J145,0)</f>
        <v>0</v>
      </c>
      <c r="BF145" s="223">
        <f>IF(N145="snížená",J145,0)</f>
        <v>0</v>
      </c>
      <c r="BG145" s="223">
        <f>IF(N145="zákl. přenesená",J145,0)</f>
        <v>0</v>
      </c>
      <c r="BH145" s="223">
        <f>IF(N145="sníž. přenesená",J145,0)</f>
        <v>0</v>
      </c>
      <c r="BI145" s="223">
        <f>IF(N145="nulová",J145,0)</f>
        <v>0</v>
      </c>
      <c r="BJ145" s="15" t="s">
        <v>86</v>
      </c>
      <c r="BK145" s="223">
        <f>ROUND(I145*H145,2)</f>
        <v>0</v>
      </c>
      <c r="BL145" s="15" t="s">
        <v>122</v>
      </c>
      <c r="BM145" s="222" t="s">
        <v>196</v>
      </c>
    </row>
    <row r="146" s="12" customFormat="1" ht="22.8" customHeight="1">
      <c r="A146" s="12"/>
      <c r="B146" s="194"/>
      <c r="C146" s="195"/>
      <c r="D146" s="196" t="s">
        <v>80</v>
      </c>
      <c r="E146" s="208" t="s">
        <v>197</v>
      </c>
      <c r="F146" s="208" t="s">
        <v>198</v>
      </c>
      <c r="G146" s="195"/>
      <c r="H146" s="195"/>
      <c r="I146" s="198"/>
      <c r="J146" s="209">
        <f>BK146</f>
        <v>0</v>
      </c>
      <c r="K146" s="195"/>
      <c r="L146" s="200"/>
      <c r="M146" s="201"/>
      <c r="N146" s="202"/>
      <c r="O146" s="202"/>
      <c r="P146" s="203">
        <f>SUM(P147:P148)</f>
        <v>0</v>
      </c>
      <c r="Q146" s="202"/>
      <c r="R146" s="203">
        <f>SUM(R147:R148)</f>
        <v>0</v>
      </c>
      <c r="S146" s="202"/>
      <c r="T146" s="204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5" t="s">
        <v>139</v>
      </c>
      <c r="AT146" s="206" t="s">
        <v>80</v>
      </c>
      <c r="AU146" s="206" t="s">
        <v>86</v>
      </c>
      <c r="AY146" s="205" t="s">
        <v>115</v>
      </c>
      <c r="BK146" s="207">
        <f>SUM(BK147:BK148)</f>
        <v>0</v>
      </c>
    </row>
    <row r="147" s="2" customFormat="1" ht="16.5" customHeight="1">
      <c r="A147" s="36"/>
      <c r="B147" s="37"/>
      <c r="C147" s="210" t="s">
        <v>199</v>
      </c>
      <c r="D147" s="210" t="s">
        <v>118</v>
      </c>
      <c r="E147" s="211" t="s">
        <v>200</v>
      </c>
      <c r="F147" s="212" t="s">
        <v>201</v>
      </c>
      <c r="G147" s="213" t="s">
        <v>202</v>
      </c>
      <c r="H147" s="214">
        <v>1</v>
      </c>
      <c r="I147" s="215"/>
      <c r="J147" s="216">
        <f>ROUND(I147*H147,2)</f>
        <v>0</v>
      </c>
      <c r="K147" s="217"/>
      <c r="L147" s="42"/>
      <c r="M147" s="218" t="s">
        <v>1</v>
      </c>
      <c r="N147" s="219" t="s">
        <v>46</v>
      </c>
      <c r="O147" s="89"/>
      <c r="P147" s="220">
        <f>O147*H147</f>
        <v>0</v>
      </c>
      <c r="Q147" s="220">
        <v>0</v>
      </c>
      <c r="R147" s="220">
        <f>Q147*H147</f>
        <v>0</v>
      </c>
      <c r="S147" s="220">
        <v>0</v>
      </c>
      <c r="T147" s="221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2" t="s">
        <v>203</v>
      </c>
      <c r="AT147" s="222" t="s">
        <v>118</v>
      </c>
      <c r="AU147" s="222" t="s">
        <v>88</v>
      </c>
      <c r="AY147" s="15" t="s">
        <v>115</v>
      </c>
      <c r="BE147" s="223">
        <f>IF(N147="základní",J147,0)</f>
        <v>0</v>
      </c>
      <c r="BF147" s="223">
        <f>IF(N147="snížená",J147,0)</f>
        <v>0</v>
      </c>
      <c r="BG147" s="223">
        <f>IF(N147="zákl. přenesená",J147,0)</f>
        <v>0</v>
      </c>
      <c r="BH147" s="223">
        <f>IF(N147="sníž. přenesená",J147,0)</f>
        <v>0</v>
      </c>
      <c r="BI147" s="223">
        <f>IF(N147="nulová",J147,0)</f>
        <v>0</v>
      </c>
      <c r="BJ147" s="15" t="s">
        <v>86</v>
      </c>
      <c r="BK147" s="223">
        <f>ROUND(I147*H147,2)</f>
        <v>0</v>
      </c>
      <c r="BL147" s="15" t="s">
        <v>203</v>
      </c>
      <c r="BM147" s="222" t="s">
        <v>204</v>
      </c>
    </row>
    <row r="148" s="2" customFormat="1">
      <c r="A148" s="36"/>
      <c r="B148" s="37"/>
      <c r="C148" s="38"/>
      <c r="D148" s="224" t="s">
        <v>124</v>
      </c>
      <c r="E148" s="38"/>
      <c r="F148" s="225" t="s">
        <v>205</v>
      </c>
      <c r="G148" s="38"/>
      <c r="H148" s="38"/>
      <c r="I148" s="226"/>
      <c r="J148" s="38"/>
      <c r="K148" s="38"/>
      <c r="L148" s="42"/>
      <c r="M148" s="251"/>
      <c r="N148" s="252"/>
      <c r="O148" s="253"/>
      <c r="P148" s="253"/>
      <c r="Q148" s="253"/>
      <c r="R148" s="253"/>
      <c r="S148" s="253"/>
      <c r="T148" s="254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124</v>
      </c>
      <c r="AU148" s="15" t="s">
        <v>88</v>
      </c>
    </row>
    <row r="149" s="2" customFormat="1" ht="6.96" customHeight="1">
      <c r="A149" s="36"/>
      <c r="B149" s="64"/>
      <c r="C149" s="65"/>
      <c r="D149" s="65"/>
      <c r="E149" s="65"/>
      <c r="F149" s="65"/>
      <c r="G149" s="65"/>
      <c r="H149" s="65"/>
      <c r="I149" s="65"/>
      <c r="J149" s="65"/>
      <c r="K149" s="65"/>
      <c r="L149" s="42"/>
      <c r="M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</row>
  </sheetData>
  <sheetProtection sheet="1" autoFilter="0" formatColumns="0" formatRows="0" objects="1" scenarios="1" spinCount="100000" saltValue="UWGuCWFxZXjLygwKBoY6Q9HqFkTPUZ4kZTpO+tNCtvagQihf3oRmFsTZltLzV0TxgzGq3q1/KScafq+m+tW7SQ==" hashValue="kevZOV/7vuXCrV9FF0VpclU2OuDqAT8aWSJah1mSHWHzoUxdYLfX+tkb42/3vP207vmmMqhpc3znMqNnONEseA==" algorithmName="SHA-512" password="CC35"/>
  <autoFilter ref="C116:K148"/>
  <mergeCells count="6">
    <mergeCell ref="E7:H7"/>
    <mergeCell ref="E16:H16"/>
    <mergeCell ref="E25:H25"/>
    <mergeCell ref="E85:H85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Voborník</dc:creator>
  <cp:lastModifiedBy>Martin Voborník</cp:lastModifiedBy>
  <dcterms:created xsi:type="dcterms:W3CDTF">2025-04-03T08:41:20Z</dcterms:created>
  <dcterms:modified xsi:type="dcterms:W3CDTF">2025-04-03T08:41:21Z</dcterms:modified>
</cp:coreProperties>
</file>