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aus\Documents\KoHo - Realizace PD_SoD\2025\06 Oprava povrchu komunikace Vodní\Zadávací řízení\"/>
    </mc:Choice>
  </mc:AlternateContent>
  <xr:revisionPtr revIDLastSave="0" documentId="8_{6AEBFA15-9CB5-4EA4-BDA8-1EBFD39396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01 - Vodní ul." sheetId="2" r:id="rId2"/>
    <sheet name="02 - Havlíčkova ul." sheetId="3" r:id="rId3"/>
  </sheets>
  <definedNames>
    <definedName name="_xlnm._FilterDatabase" localSheetId="1" hidden="1">'01 - Vodní ul.'!$C$122:$K$152</definedName>
    <definedName name="_xlnm._FilterDatabase" localSheetId="2" hidden="1">'02 - Havlíčkova ul.'!$C$122:$K$149</definedName>
    <definedName name="_xlnm.Print_Titles" localSheetId="1">'01 - Vodní ul.'!$122:$122</definedName>
    <definedName name="_xlnm.Print_Titles" localSheetId="2">'02 - Havlíčkova ul.'!$122:$122</definedName>
    <definedName name="_xlnm.Print_Titles" localSheetId="0">'Rekapitulace stavby'!$92:$92</definedName>
    <definedName name="_xlnm.Print_Area" localSheetId="1">'01 - Vodní ul.'!$C$4:$J$76,'01 - Vodní ul.'!$C$82:$J$104,'01 - Vodní ul.'!$C$110:$J$152</definedName>
    <definedName name="_xlnm.Print_Area" localSheetId="2">'02 - Havlíčkova ul.'!$C$4:$J$76,'02 - Havlíčkova ul.'!$C$82:$J$104,'02 - Havlíčkova ul.'!$C$110:$J$149</definedName>
    <definedName name="_xlnm.Print_Area" localSheetId="0">'Rekapitulace stavby'!$D$4:$AO$76,'Rekapitulace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49" i="3"/>
  <c r="BH149" i="3"/>
  <c r="BG149" i="3"/>
  <c r="BF149" i="3"/>
  <c r="T149" i="3"/>
  <c r="T148" i="3"/>
  <c r="R149" i="3"/>
  <c r="R148" i="3"/>
  <c r="P149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F119" i="3"/>
  <c r="F117" i="3"/>
  <c r="E115" i="3"/>
  <c r="F91" i="3"/>
  <c r="F89" i="3"/>
  <c r="E87" i="3"/>
  <c r="J24" i="3"/>
  <c r="E24" i="3"/>
  <c r="J120" i="3" s="1"/>
  <c r="J23" i="3"/>
  <c r="J21" i="3"/>
  <c r="E21" i="3"/>
  <c r="J91" i="3" s="1"/>
  <c r="J20" i="3"/>
  <c r="J18" i="3"/>
  <c r="E18" i="3"/>
  <c r="F120" i="3" s="1"/>
  <c r="J17" i="3"/>
  <c r="J12" i="3"/>
  <c r="J89" i="3"/>
  <c r="E7" i="3"/>
  <c r="E113" i="3"/>
  <c r="J37" i="2"/>
  <c r="J36" i="2"/>
  <c r="AY95" i="1" s="1"/>
  <c r="J35" i="2"/>
  <c r="AX95" i="1"/>
  <c r="BI152" i="2"/>
  <c r="BH152" i="2"/>
  <c r="BG152" i="2"/>
  <c r="BF152" i="2"/>
  <c r="T152" i="2"/>
  <c r="T151" i="2" s="1"/>
  <c r="R152" i="2"/>
  <c r="R151" i="2"/>
  <c r="P152" i="2"/>
  <c r="P151" i="2" s="1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F119" i="2"/>
  <c r="F117" i="2"/>
  <c r="E115" i="2"/>
  <c r="F91" i="2"/>
  <c r="F89" i="2"/>
  <c r="E87" i="2"/>
  <c r="J24" i="2"/>
  <c r="E24" i="2"/>
  <c r="J120" i="2" s="1"/>
  <c r="J23" i="2"/>
  <c r="J21" i="2"/>
  <c r="E21" i="2"/>
  <c r="J119" i="2" s="1"/>
  <c r="J20" i="2"/>
  <c r="J18" i="2"/>
  <c r="E18" i="2"/>
  <c r="F120" i="2" s="1"/>
  <c r="J17" i="2"/>
  <c r="J12" i="2"/>
  <c r="J117" i="2"/>
  <c r="E7" i="2"/>
  <c r="E113" i="2"/>
  <c r="L90" i="1"/>
  <c r="AM90" i="1"/>
  <c r="AM89" i="1"/>
  <c r="L89" i="1"/>
  <c r="AM87" i="1"/>
  <c r="L87" i="1"/>
  <c r="L85" i="1"/>
  <c r="L84" i="1"/>
  <c r="J150" i="2"/>
  <c r="J149" i="2"/>
  <c r="J145" i="2"/>
  <c r="BK142" i="2"/>
  <c r="J139" i="2"/>
  <c r="J136" i="2"/>
  <c r="BK134" i="2"/>
  <c r="J132" i="2"/>
  <c r="BK130" i="2"/>
  <c r="J128" i="2"/>
  <c r="BK126" i="2"/>
  <c r="F35" i="2"/>
  <c r="BK133" i="3"/>
  <c r="BK138" i="3"/>
  <c r="J152" i="2"/>
  <c r="BK149" i="2"/>
  <c r="BK146" i="2"/>
  <c r="BK144" i="2"/>
  <c r="BK143" i="2"/>
  <c r="J142" i="2"/>
  <c r="BK140" i="2"/>
  <c r="J138" i="3"/>
  <c r="J130" i="3"/>
  <c r="J126" i="3"/>
  <c r="J146" i="2"/>
  <c r="J141" i="2"/>
  <c r="J138" i="2"/>
  <c r="J135" i="2"/>
  <c r="BK132" i="2"/>
  <c r="BK131" i="2"/>
  <c r="J130" i="2"/>
  <c r="BK127" i="2"/>
  <c r="J126" i="2"/>
  <c r="J149" i="3"/>
  <c r="BK146" i="3"/>
  <c r="J139" i="3"/>
  <c r="BK143" i="3"/>
  <c r="J135" i="3"/>
  <c r="J129" i="3"/>
  <c r="BK130" i="3"/>
  <c r="BK150" i="2"/>
  <c r="J148" i="2"/>
  <c r="J144" i="2"/>
  <c r="BK141" i="2"/>
  <c r="BK138" i="2"/>
  <c r="BK135" i="2"/>
  <c r="J134" i="2"/>
  <c r="J131" i="2"/>
  <c r="BK128" i="2"/>
  <c r="J127" i="2"/>
  <c r="AS94" i="1"/>
  <c r="BK141" i="3"/>
  <c r="BK127" i="3"/>
  <c r="J140" i="3"/>
  <c r="BK129" i="3"/>
  <c r="BK126" i="3"/>
  <c r="F34" i="2"/>
  <c r="J140" i="2"/>
  <c r="BK147" i="3"/>
  <c r="J142" i="3"/>
  <c r="J133" i="3"/>
  <c r="J147" i="3"/>
  <c r="J141" i="3"/>
  <c r="BK131" i="3"/>
  <c r="J134" i="3"/>
  <c r="BK152" i="2"/>
  <c r="BK148" i="2"/>
  <c r="BK145" i="2"/>
  <c r="J143" i="2"/>
  <c r="BK139" i="2"/>
  <c r="BK136" i="2"/>
  <c r="F37" i="2"/>
  <c r="J34" i="2"/>
  <c r="J146" i="3"/>
  <c r="BK140" i="3"/>
  <c r="J145" i="3"/>
  <c r="BK142" i="3"/>
  <c r="BK134" i="3"/>
  <c r="J127" i="3"/>
  <c r="J137" i="3"/>
  <c r="F36" i="2"/>
  <c r="BK149" i="3"/>
  <c r="BK145" i="3"/>
  <c r="J131" i="3"/>
  <c r="J143" i="3"/>
  <c r="BK137" i="3"/>
  <c r="BK139" i="3"/>
  <c r="BK135" i="3"/>
  <c r="T128" i="3" l="1"/>
  <c r="R136" i="3"/>
  <c r="BK125" i="2"/>
  <c r="J125" i="2"/>
  <c r="J98" i="2"/>
  <c r="BK129" i="2"/>
  <c r="J129" i="2"/>
  <c r="J99" i="2"/>
  <c r="P129" i="2"/>
  <c r="P124" i="2" s="1"/>
  <c r="P123" i="2" s="1"/>
  <c r="AU95" i="1" s="1"/>
  <c r="BK133" i="2"/>
  <c r="J133" i="2" s="1"/>
  <c r="J100" i="2" s="1"/>
  <c r="BK137" i="2"/>
  <c r="J137" i="2"/>
  <c r="J101" i="2"/>
  <c r="P137" i="2"/>
  <c r="BK147" i="2"/>
  <c r="J147" i="2" s="1"/>
  <c r="J102" i="2" s="1"/>
  <c r="P147" i="2"/>
  <c r="P125" i="3"/>
  <c r="R128" i="3"/>
  <c r="P136" i="3"/>
  <c r="BK144" i="3"/>
  <c r="J144" i="3"/>
  <c r="J102" i="3" s="1"/>
  <c r="T125" i="2"/>
  <c r="R129" i="2"/>
  <c r="T133" i="2"/>
  <c r="R137" i="2"/>
  <c r="T147" i="2"/>
  <c r="P128" i="3"/>
  <c r="R132" i="3"/>
  <c r="T144" i="3"/>
  <c r="P125" i="2"/>
  <c r="P133" i="2"/>
  <c r="R125" i="3"/>
  <c r="T132" i="3"/>
  <c r="P144" i="3"/>
  <c r="BK125" i="3"/>
  <c r="T125" i="3"/>
  <c r="BK132" i="3"/>
  <c r="J132" i="3"/>
  <c r="J100" i="3"/>
  <c r="BK136" i="3"/>
  <c r="J136" i="3"/>
  <c r="J101" i="3" s="1"/>
  <c r="T136" i="3"/>
  <c r="R125" i="2"/>
  <c r="T129" i="2"/>
  <c r="R133" i="2"/>
  <c r="T137" i="2"/>
  <c r="R147" i="2"/>
  <c r="BK128" i="3"/>
  <c r="J128" i="3" s="1"/>
  <c r="J99" i="3" s="1"/>
  <c r="P132" i="3"/>
  <c r="R144" i="3"/>
  <c r="BK151" i="2"/>
  <c r="J151" i="2"/>
  <c r="J103" i="2"/>
  <c r="BK148" i="3"/>
  <c r="J148" i="3" s="1"/>
  <c r="J103" i="3" s="1"/>
  <c r="J92" i="3"/>
  <c r="BE133" i="3"/>
  <c r="F92" i="3"/>
  <c r="J117" i="3"/>
  <c r="BE127" i="3"/>
  <c r="BE131" i="3"/>
  <c r="BE135" i="3"/>
  <c r="J119" i="3"/>
  <c r="E85" i="3"/>
  <c r="BE126" i="3"/>
  <c r="BE129" i="3"/>
  <c r="BE130" i="3"/>
  <c r="BE139" i="3"/>
  <c r="BE141" i="3"/>
  <c r="BE142" i="3"/>
  <c r="BE143" i="3"/>
  <c r="BE145" i="3"/>
  <c r="BE146" i="3"/>
  <c r="BE134" i="3"/>
  <c r="BE137" i="3"/>
  <c r="BE138" i="3"/>
  <c r="BE140" i="3"/>
  <c r="BE147" i="3"/>
  <c r="BE149" i="3"/>
  <c r="AW95" i="1"/>
  <c r="E85" i="2"/>
  <c r="J89" i="2"/>
  <c r="J91" i="2"/>
  <c r="F92" i="2"/>
  <c r="J92" i="2"/>
  <c r="BE126" i="2"/>
  <c r="BE127" i="2"/>
  <c r="BE128" i="2"/>
  <c r="BE130" i="2"/>
  <c r="BE131" i="2"/>
  <c r="BE132" i="2"/>
  <c r="BE134" i="2"/>
  <c r="BE135" i="2"/>
  <c r="BE136" i="2"/>
  <c r="BE138" i="2"/>
  <c r="BE139" i="2"/>
  <c r="BE140" i="2"/>
  <c r="BE141" i="2"/>
  <c r="BE142" i="2"/>
  <c r="BE143" i="2"/>
  <c r="BE144" i="2"/>
  <c r="BE145" i="2"/>
  <c r="BE146" i="2"/>
  <c r="BE148" i="2"/>
  <c r="BE149" i="2"/>
  <c r="BE150" i="2"/>
  <c r="BE152" i="2"/>
  <c r="BB95" i="1"/>
  <c r="BB94" i="1" s="1"/>
  <c r="W31" i="1" s="1"/>
  <c r="BC95" i="1"/>
  <c r="BC94" i="1" s="1"/>
  <c r="W32" i="1" s="1"/>
  <c r="BA95" i="1"/>
  <c r="BD95" i="1"/>
  <c r="F35" i="3"/>
  <c r="BB96" i="1"/>
  <c r="J34" i="3"/>
  <c r="AW96" i="1"/>
  <c r="F34" i="3"/>
  <c r="BA96" i="1" s="1"/>
  <c r="BA94" i="1" s="1"/>
  <c r="W30" i="1" s="1"/>
  <c r="F36" i="3"/>
  <c r="BC96" i="1"/>
  <c r="F37" i="3"/>
  <c r="BD96" i="1" s="1"/>
  <c r="BD94" i="1" s="1"/>
  <c r="W33" i="1" s="1"/>
  <c r="R124" i="2" l="1"/>
  <c r="R123" i="2" s="1"/>
  <c r="P124" i="3"/>
  <c r="P123" i="3"/>
  <c r="AU96" i="1"/>
  <c r="T124" i="3"/>
  <c r="T123" i="3"/>
  <c r="R124" i="3"/>
  <c r="R123" i="3" s="1"/>
  <c r="T124" i="2"/>
  <c r="T123" i="2"/>
  <c r="BK124" i="3"/>
  <c r="BK123" i="3"/>
  <c r="J123" i="3"/>
  <c r="J96" i="3"/>
  <c r="J125" i="3"/>
  <c r="J98" i="3" s="1"/>
  <c r="BK124" i="2"/>
  <c r="BK123" i="2"/>
  <c r="J123" i="2"/>
  <c r="J96" i="2"/>
  <c r="AU94" i="1"/>
  <c r="J33" i="2"/>
  <c r="AV95" i="1"/>
  <c r="AT95" i="1"/>
  <c r="F33" i="3"/>
  <c r="AZ96" i="1"/>
  <c r="J33" i="3"/>
  <c r="AV96" i="1"/>
  <c r="AT96" i="1"/>
  <c r="F33" i="2"/>
  <c r="AZ95" i="1"/>
  <c r="AX94" i="1"/>
  <c r="AW94" i="1"/>
  <c r="AK30" i="1"/>
  <c r="AY94" i="1"/>
  <c r="J124" i="2" l="1"/>
  <c r="J97" i="2"/>
  <c r="J124" i="3"/>
  <c r="J97" i="3"/>
  <c r="J30" i="3"/>
  <c r="AG96" i="1" s="1"/>
  <c r="J30" i="2"/>
  <c r="AG95" i="1"/>
  <c r="AZ94" i="1"/>
  <c r="W29" i="1" s="1"/>
  <c r="J39" i="2" l="1"/>
  <c r="J39" i="3"/>
  <c r="AN95" i="1"/>
  <c r="AN96" i="1"/>
  <c r="AG94" i="1"/>
  <c r="AK26" i="1"/>
  <c r="AK35" i="1" s="1"/>
  <c r="AV94" i="1"/>
  <c r="AK29" i="1"/>
  <c r="AT94" i="1" l="1"/>
  <c r="AN94" i="1"/>
</calcChain>
</file>

<file path=xl/sharedStrings.xml><?xml version="1.0" encoding="utf-8"?>
<sst xmlns="http://schemas.openxmlformats.org/spreadsheetml/2006/main" count="1035" uniqueCount="240">
  <si>
    <t>Export Komplet</t>
  </si>
  <si>
    <t/>
  </si>
  <si>
    <t>2.0</t>
  </si>
  <si>
    <t>ZAMOK</t>
  </si>
  <si>
    <t>False</t>
  </si>
  <si>
    <t>{7b916f68-e73b-47c4-b9e3-b02e923fb82d}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</si>
  <si>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</si>
  <si>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</si>
  <si>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</si>
  <si>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</si>
  <si>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</si>
  <si>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</si>
  <si>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</si>
  <si>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</si>
  <si>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03_2025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</si>
  <si>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</si>
  <si>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</si>
  <si>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VOP ul. Vodní a ul. Havlíčkova, Cheb</t>
  </si>
  <si>
    <t>KSO:</t>
  </si>
  <si>
    <t>CC-CZ:</t>
  </si>
  <si>
    <t>Místo:</t>
  </si>
  <si>
    <t>Cheb</t>
  </si>
  <si>
    <t>Datum:</t>
  </si>
  <si>
    <t>24. 1. 2025</t>
  </si>
  <si>
    <t>Zadavatel:</t>
  </si>
  <si>
    <t>IČ:</t>
  </si>
  <si>
    <t>Město Cheb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</si>
  <si>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</si>
  <si>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</si>
  <si>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</si>
  <si>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</si>
  <si>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</si>
  <si>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</si>
  <si>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</si>
  <si>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</si>
  <si>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</si>
  <si>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</si>
  <si>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</si>
  <si>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</si>
  <si>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</si>
  <si>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</si>
  <si>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</si>
  <si>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</si>
  <si>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</si>
  <si>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</si>
  <si>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</si>
  <si>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</si>
  <si>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</si>
  <si>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</si>
  <si>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</si>
  <si>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</si>
  <si>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</si>
  <si>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</si>
  <si>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</si>
  <si>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</si>
  <si>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</si>
  <si>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</si>
  <si>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</si>
  <si>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</si>
  <si>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</si>
  <si>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</si>
  <si>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</si>
  <si>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</si>
  <si>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</si>
  <si>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</si>
  <si>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</si>
  <si>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</si>
  <si>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</si>
  <si>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</si>
  <si>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</si>
  <si>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</si>
  <si>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</si>
  <si>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</si>
  <si>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</si>
  <si>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</si>
  <si>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</si>
  <si>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</si>
  <si>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</si>
  <si>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</si>
  <si>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</si>
  <si>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</si>
  <si>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Vodní ul.</t>
  </si>
  <si>
    <t>STA</t>
  </si>
  <si>
    <t>1</t>
  </si>
  <si>
    <t>{bf7f290b-ca35-4e20-8b86-c1020075a844}</t>
  </si>
  <si>
    <t>2</t>
  </si>
  <si>
    <t>02</t>
  </si>
  <si>
    <t>Havlíčkova ul.</t>
  </si>
  <si>
    <t>{5145b728-1f15-4fef-876b-2c39d9167db6}</t>
  </si>
  <si>
    <t>KRYCÍ LIST SOUPISU PRACÍ</t>
  </si>
  <si>
    <t>Objekt:</t>
  </si>
  <si>
    <t>01 - Vodní ul.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</si>
  <si>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</si>
  <si>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</si>
  <si>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</si>
  <si>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</si>
  <si>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</si>
  <si>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</si>
  <si>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</si>
  <si>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</si>
  <si>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</si>
  <si>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</si>
  <si>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</si>
  <si>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</si>
  <si>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</si>
  <si>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</si>
  <si>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</si>
  <si>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</si>
  <si>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</si>
  <si>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</si>
  <si>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</si>
  <si>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</si>
  <si>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</si>
  <si>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</si>
  <si>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</si>
  <si>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</si>
  <si>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</si>
  <si>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</si>
  <si>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</si>
  <si>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</si>
  <si>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</si>
  <si>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</si>
  <si>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113154353</t>
  </si>
  <si>
    <t>Frézování živičného krytu tl 50 mm pruh š přes 0,5 do 1 m pl přes 1000 do 10000 m2 s překážkami v trase</t>
  </si>
  <si>
    <t>m2</t>
  </si>
  <si>
    <t>4</t>
  </si>
  <si>
    <t>-161191189</t>
  </si>
  <si>
    <t>11</t>
  </si>
  <si>
    <t>113154514</t>
  </si>
  <si>
    <t>Frézování živičného krytu tl 60 mm pruh š do 0,5 m pl do 500 m2</t>
  </si>
  <si>
    <t>-2144475873</t>
  </si>
  <si>
    <t>17</t>
  </si>
  <si>
    <t>113201112</t>
  </si>
  <si>
    <t>Vytrhání obrub silničních ležatých</t>
  </si>
  <si>
    <t>m</t>
  </si>
  <si>
    <t>311088408</t>
  </si>
  <si>
    <t>5</t>
  </si>
  <si>
    <t>Komunikace pozemní</t>
  </si>
  <si>
    <t>573231108</t>
  </si>
  <si>
    <t>Postřik živičný spojovací ze silniční emulze v množství 0,50 kg/m2</t>
  </si>
  <si>
    <t>-545072170</t>
  </si>
  <si>
    <t>10</t>
  </si>
  <si>
    <t>577144141</t>
  </si>
  <si>
    <t>Asfaltový beton vrstva obrusná ACO 11 (ABS) tl 50 mm š přes 3 m z modifikovaného asfaltu</t>
  </si>
  <si>
    <t>1953487261</t>
  </si>
  <si>
    <t>577155131</t>
  </si>
  <si>
    <t>Asfaltový beton vrstva obrusná ACO 16 (ABH) tl 60 mm š do 3 m z modifikovaného asfaltu</t>
  </si>
  <si>
    <t>1407124694</t>
  </si>
  <si>
    <t>8</t>
  </si>
  <si>
    <t>Trubní vedení</t>
  </si>
  <si>
    <t>899132121</t>
  </si>
  <si>
    <t>Výměna (výšková úprava) poklopu kanalizačního pevného s ošetřením podkladu hloubky do 25 cm</t>
  </si>
  <si>
    <t>kus</t>
  </si>
  <si>
    <t>634133302</t>
  </si>
  <si>
    <t>899132212</t>
  </si>
  <si>
    <t>Výměna (výšková úprava) poklopu vodovodního samonivelačního nebo pevného šoupátkového</t>
  </si>
  <si>
    <t>-2046703548</t>
  </si>
  <si>
    <t>7</t>
  </si>
  <si>
    <t>899133211</t>
  </si>
  <si>
    <t>Výměna (výšková úprava) vtokové mříže uliční vpusti s použitím betonových vyrovnávacích prvků</t>
  </si>
  <si>
    <t>787806888</t>
  </si>
  <si>
    <t>9</t>
  </si>
  <si>
    <t>Ostatní konstrukce a práce, bourání</t>
  </si>
  <si>
    <t>19</t>
  </si>
  <si>
    <t>915111111</t>
  </si>
  <si>
    <t>Vodorovné dopravní značení dělící čáry souvislé š 125 mm základní bílá barva</t>
  </si>
  <si>
    <t>454665004</t>
  </si>
  <si>
    <t>23</t>
  </si>
  <si>
    <t>915131111</t>
  </si>
  <si>
    <t>Vodorovné dopravní značení přechody pro chodce, šipky, symboly základní bílá barva</t>
  </si>
  <si>
    <t>-369908900</t>
  </si>
  <si>
    <t>20</t>
  </si>
  <si>
    <t>915211111</t>
  </si>
  <si>
    <t>Vodorovné dopravní značení dělící čáry souvislé š 125 mm bílý plast</t>
  </si>
  <si>
    <t>-2100109694</t>
  </si>
  <si>
    <t>24</t>
  </si>
  <si>
    <t>915231111</t>
  </si>
  <si>
    <t>Vodorovné dopravní značení přechody pro chodce, šipky, symboly bílý plast</t>
  </si>
  <si>
    <t>-1068173775</t>
  </si>
  <si>
    <t>915611111</t>
  </si>
  <si>
    <t>Předznačení vodorovného liniového značení</t>
  </si>
  <si>
    <t>-268249163</t>
  </si>
  <si>
    <t>22</t>
  </si>
  <si>
    <t>915621111</t>
  </si>
  <si>
    <t>Předznačení vodorovného plošného značení</t>
  </si>
  <si>
    <t>428091661</t>
  </si>
  <si>
    <t>14</t>
  </si>
  <si>
    <t>916131213</t>
  </si>
  <si>
    <t>Osazení silničního obrubníku betonového stojatého s boční opěrou do lože z betonu prostého</t>
  </si>
  <si>
    <t>1960307554</t>
  </si>
  <si>
    <t>15</t>
  </si>
  <si>
    <t>M</t>
  </si>
  <si>
    <t>59217031</t>
  </si>
  <si>
    <t>obrubník silniční betonový 1000x150x250mm</t>
  </si>
  <si>
    <t>-973765660</t>
  </si>
  <si>
    <t>16</t>
  </si>
  <si>
    <t>919735111</t>
  </si>
  <si>
    <t>Řezání stávajícího živičného krytu hl do 50 mm</t>
  </si>
  <si>
    <t>225125723</t>
  </si>
  <si>
    <t>997</t>
  </si>
  <si>
    <t>Přesun sutě</t>
  </si>
  <si>
    <t>997221551</t>
  </si>
  <si>
    <t>Vodorovná doprava suti ze sypkých materiálů do 1 km</t>
  </si>
  <si>
    <t>t</t>
  </si>
  <si>
    <t>-1366769118</t>
  </si>
  <si>
    <t>997221559</t>
  </si>
  <si>
    <t>Příplatek ZKD 1 km u vodorovné dopravy suti ze sypkých materiálů</t>
  </si>
  <si>
    <t>1303259360</t>
  </si>
  <si>
    <t>13</t>
  </si>
  <si>
    <t>997221611</t>
  </si>
  <si>
    <t>Nakládání suti na dopravní prostředky pro vodorovnou dopravu</t>
  </si>
  <si>
    <t>-43095085</t>
  </si>
  <si>
    <t>998</t>
  </si>
  <si>
    <t>Přesun hmot</t>
  </si>
  <si>
    <t>18</t>
  </si>
  <si>
    <t>998225111</t>
  </si>
  <si>
    <t>Přesun hmot pro pozemní komunikace s krytem z kamene, monolitickým betonovým nebo živičným</t>
  </si>
  <si>
    <t>642342421</t>
  </si>
  <si>
    <t>02 - Havlíčkova ul.</t>
  </si>
  <si>
    <t>914406756</t>
  </si>
  <si>
    <t>-1019423659</t>
  </si>
  <si>
    <t>3</t>
  </si>
  <si>
    <t>1553430041</t>
  </si>
  <si>
    <t>1410735720</t>
  </si>
  <si>
    <t>-1597658737</t>
  </si>
  <si>
    <t>6</t>
  </si>
  <si>
    <t>-886623082</t>
  </si>
  <si>
    <t>1387764031</t>
  </si>
  <si>
    <t>-2097533259</t>
  </si>
  <si>
    <t>-607967700</t>
  </si>
  <si>
    <t>-94840996</t>
  </si>
  <si>
    <t>-83759047</t>
  </si>
  <si>
    <t>-909257622</t>
  </si>
  <si>
    <t>248946001</t>
  </si>
  <si>
    <t>-1251026656</t>
  </si>
  <si>
    <t>-1279201078</t>
  </si>
  <si>
    <t>-639855480</t>
  </si>
  <si>
    <t>762569500</t>
  </si>
  <si>
    <t>370357333</t>
  </si>
  <si>
    <t>512510221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</si>
</sst>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>
      <alignment horizontal="center" vertical="center"/>
    </xf>
    <xf numFmtId="49" fontId="31" fillId="0" borderId="22" xfId="0" applyNumberFormat="1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center" vertical="center" wrapText="1"/>
    </xf>
    <xf numFmtId="167" fontId="31" fillId="0" borderId="22" xfId="0" applyNumberFormat="1" applyFont="1" applyBorder="1" applyAlignment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topLeftCell="A42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6.950000000000003" customHeight="1"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62" t="s">
        <v>14</v>
      </c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R5" s="16"/>
      <c r="BE5" s="159" t="s">
        <v>15</v>
      </c>
      <c r="BS5" s="13" t="s">
        <v>6</v>
      </c>
    </row>
    <row r="6" spans="1:74" ht="36.950000000000003" customHeight="1">
      <c r="B6" s="16"/>
      <c r="D6" s="22" t="s">
        <v>16</v>
      </c>
      <c r="K6" s="164" t="s">
        <v>17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R6" s="16"/>
      <c r="BE6" s="160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60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60"/>
      <c r="BS8" s="13" t="s">
        <v>6</v>
      </c>
    </row>
    <row r="9" spans="1:74" ht="14.45" customHeight="1">
      <c r="B9" s="16"/>
      <c r="AR9" s="16"/>
      <c r="BE9" s="160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60"/>
      <c r="BS10" s="13" t="s">
        <v>6</v>
      </c>
    </row>
    <row r="11" spans="1:74" ht="18.399999999999999" customHeight="1">
      <c r="B11" s="16"/>
      <c r="E11" s="21" t="s">
        <v>26</v>
      </c>
      <c r="AK11" s="23" t="s">
        <v>27</v>
      </c>
      <c r="AN11" s="21" t="s">
        <v>1</v>
      </c>
      <c r="AR11" s="16"/>
      <c r="BE11" s="160"/>
      <c r="BS11" s="13" t="s">
        <v>6</v>
      </c>
    </row>
    <row r="12" spans="1:74" ht="6.95" customHeight="1">
      <c r="B12" s="16"/>
      <c r="AR12" s="16"/>
      <c r="BE12" s="160"/>
      <c r="BS12" s="13" t="s">
        <v>6</v>
      </c>
    </row>
    <row r="13" spans="1:74" ht="12" customHeight="1">
      <c r="B13" s="16"/>
      <c r="D13" s="23" t="s">
        <v>28</v>
      </c>
      <c r="AK13" s="23" t="s">
        <v>25</v>
      </c>
      <c r="AN13" s="25" t="s">
        <v>29</v>
      </c>
      <c r="AR13" s="16"/>
      <c r="BE13" s="160"/>
      <c r="BS13" s="13" t="s">
        <v>6</v>
      </c>
    </row>
    <row r="14" spans="1:74" ht="12.75">
      <c r="B14" s="16"/>
      <c r="E14" s="165" t="s">
        <v>29</v>
      </c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23" t="s">
        <v>27</v>
      </c>
      <c r="AN14" s="25" t="s">
        <v>29</v>
      </c>
      <c r="AR14" s="16"/>
      <c r="BE14" s="160"/>
      <c r="BS14" s="13" t="s">
        <v>6</v>
      </c>
    </row>
    <row r="15" spans="1:74" ht="6.95" customHeight="1">
      <c r="B15" s="16"/>
      <c r="AR15" s="16"/>
      <c r="BE15" s="160"/>
      <c r="BS15" s="13" t="s">
        <v>4</v>
      </c>
    </row>
    <row r="16" spans="1:74" ht="12" customHeight="1">
      <c r="B16" s="16"/>
      <c r="D16" s="23" t="s">
        <v>30</v>
      </c>
      <c r="AK16" s="23" t="s">
        <v>25</v>
      </c>
      <c r="AN16" s="21" t="s">
        <v>1</v>
      </c>
      <c r="AR16" s="16"/>
      <c r="BE16" s="160"/>
      <c r="BS16" s="13" t="s">
        <v>4</v>
      </c>
    </row>
    <row r="17" spans="2:71" ht="18.399999999999999" customHeight="1">
      <c r="B17" s="16"/>
      <c r="E17" s="21" t="s">
        <v>31</v>
      </c>
      <c r="AK17" s="23" t="s">
        <v>27</v>
      </c>
      <c r="AN17" s="21" t="s">
        <v>1</v>
      </c>
      <c r="AR17" s="16"/>
      <c r="BE17" s="160"/>
      <c r="BS17" s="13" t="s">
        <v>32</v>
      </c>
    </row>
    <row r="18" spans="2:71" ht="6.95" customHeight="1">
      <c r="B18" s="16"/>
      <c r="AR18" s="16"/>
      <c r="BE18" s="160"/>
      <c r="BS18" s="13" t="s">
        <v>6</v>
      </c>
    </row>
    <row r="19" spans="2:71" ht="12" customHeight="1">
      <c r="B19" s="16"/>
      <c r="D19" s="23" t="s">
        <v>33</v>
      </c>
      <c r="AK19" s="23" t="s">
        <v>25</v>
      </c>
      <c r="AN19" s="21" t="s">
        <v>1</v>
      </c>
      <c r="AR19" s="16"/>
      <c r="BE19" s="160"/>
      <c r="BS19" s="13" t="s">
        <v>6</v>
      </c>
    </row>
    <row r="20" spans="2:71" ht="18.399999999999999" customHeight="1">
      <c r="B20" s="16"/>
      <c r="E20" s="21" t="s">
        <v>31</v>
      </c>
      <c r="AK20" s="23" t="s">
        <v>27</v>
      </c>
      <c r="AN20" s="21" t="s">
        <v>1</v>
      </c>
      <c r="AR20" s="16"/>
      <c r="BE20" s="160"/>
      <c r="BS20" s="13" t="s">
        <v>32</v>
      </c>
    </row>
    <row r="21" spans="2:71" ht="6.95" customHeight="1">
      <c r="B21" s="16"/>
      <c r="AR21" s="16"/>
      <c r="BE21" s="160"/>
    </row>
    <row r="22" spans="2:71" ht="12" customHeight="1">
      <c r="B22" s="16"/>
      <c r="D22" s="23" t="s">
        <v>34</v>
      </c>
      <c r="AR22" s="16"/>
      <c r="BE22" s="160"/>
    </row>
    <row r="23" spans="2:71" ht="16.5" customHeight="1">
      <c r="B23" s="16"/>
      <c r="E23" s="167" t="s">
        <v>1</v>
      </c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R23" s="16"/>
      <c r="BE23" s="160"/>
    </row>
    <row r="24" spans="2:71" ht="6.95" customHeight="1">
      <c r="B24" s="16"/>
      <c r="AR24" s="16"/>
      <c r="BE24" s="160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0"/>
    </row>
    <row r="26" spans="2:71" s="1" customFormat="1" ht="25.9" customHeight="1">
      <c r="B26" s="28"/>
      <c r="D26" s="29" t="s">
        <v>35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68">
        <f>ROUND(AG94,2)</f>
        <v>0</v>
      </c>
      <c r="AL26" s="169"/>
      <c r="AM26" s="169"/>
      <c r="AN26" s="169"/>
      <c r="AO26" s="169"/>
      <c r="AR26" s="28"/>
      <c r="BE26" s="160"/>
    </row>
    <row r="27" spans="2:71" s="1" customFormat="1" ht="6.95" customHeight="1">
      <c r="B27" s="28"/>
      <c r="AR27" s="28"/>
      <c r="BE27" s="160"/>
    </row>
    <row r="28" spans="2:71" s="1" customFormat="1" ht="12.75">
      <c r="B28" s="28"/>
      <c r="L28" s="170" t="s">
        <v>36</v>
      </c>
      <c r="M28" s="170"/>
      <c r="N28" s="170"/>
      <c r="O28" s="170"/>
      <c r="P28" s="170"/>
      <c r="W28" s="170" t="s">
        <v>37</v>
      </c>
      <c r="X28" s="170"/>
      <c r="Y28" s="170"/>
      <c r="Z28" s="170"/>
      <c r="AA28" s="170"/>
      <c r="AB28" s="170"/>
      <c r="AC28" s="170"/>
      <c r="AD28" s="170"/>
      <c r="AE28" s="170"/>
      <c r="AK28" s="170" t="s">
        <v>38</v>
      </c>
      <c r="AL28" s="170"/>
      <c r="AM28" s="170"/>
      <c r="AN28" s="170"/>
      <c r="AO28" s="170"/>
      <c r="AR28" s="28"/>
      <c r="BE28" s="160"/>
    </row>
    <row r="29" spans="2:71" s="2" customFormat="1" ht="14.45" customHeight="1">
      <c r="B29" s="32"/>
      <c r="D29" s="23" t="s">
        <v>39</v>
      </c>
      <c r="F29" s="23" t="s">
        <v>40</v>
      </c>
      <c r="L29" s="173">
        <v>0.21</v>
      </c>
      <c r="M29" s="172"/>
      <c r="N29" s="172"/>
      <c r="O29" s="172"/>
      <c r="P29" s="172"/>
      <c r="W29" s="171">
        <f>ROUND(AZ94, 2)</f>
        <v>0</v>
      </c>
      <c r="X29" s="172"/>
      <c r="Y29" s="172"/>
      <c r="Z29" s="172"/>
      <c r="AA29" s="172"/>
      <c r="AB29" s="172"/>
      <c r="AC29" s="172"/>
      <c r="AD29" s="172"/>
      <c r="AE29" s="172"/>
      <c r="AK29" s="171">
        <f>ROUND(AV94, 2)</f>
        <v>0</v>
      </c>
      <c r="AL29" s="172"/>
      <c r="AM29" s="172"/>
      <c r="AN29" s="172"/>
      <c r="AO29" s="172"/>
      <c r="AR29" s="32"/>
      <c r="BE29" s="161"/>
    </row>
    <row r="30" spans="2:71" s="2" customFormat="1" ht="14.45" customHeight="1">
      <c r="B30" s="32"/>
      <c r="F30" s="23" t="s">
        <v>41</v>
      </c>
      <c r="L30" s="173">
        <v>0.12</v>
      </c>
      <c r="M30" s="172"/>
      <c r="N30" s="172"/>
      <c r="O30" s="172"/>
      <c r="P30" s="172"/>
      <c r="W30" s="171">
        <f>ROUND(BA94, 2)</f>
        <v>0</v>
      </c>
      <c r="X30" s="172"/>
      <c r="Y30" s="172"/>
      <c r="Z30" s="172"/>
      <c r="AA30" s="172"/>
      <c r="AB30" s="172"/>
      <c r="AC30" s="172"/>
      <c r="AD30" s="172"/>
      <c r="AE30" s="172"/>
      <c r="AK30" s="171">
        <f>ROUND(AW94, 2)</f>
        <v>0</v>
      </c>
      <c r="AL30" s="172"/>
      <c r="AM30" s="172"/>
      <c r="AN30" s="172"/>
      <c r="AO30" s="172"/>
      <c r="AR30" s="32"/>
      <c r="BE30" s="161"/>
    </row>
    <row r="31" spans="2:71" s="2" customFormat="1" ht="14.45" hidden="1" customHeight="1">
      <c r="B31" s="32"/>
      <c r="F31" s="23" t="s">
        <v>42</v>
      </c>
      <c r="L31" s="173">
        <v>0.21</v>
      </c>
      <c r="M31" s="172"/>
      <c r="N31" s="172"/>
      <c r="O31" s="172"/>
      <c r="P31" s="172"/>
      <c r="W31" s="171">
        <f>ROUND(BB94, 2)</f>
        <v>0</v>
      </c>
      <c r="X31" s="172"/>
      <c r="Y31" s="172"/>
      <c r="Z31" s="172"/>
      <c r="AA31" s="172"/>
      <c r="AB31" s="172"/>
      <c r="AC31" s="172"/>
      <c r="AD31" s="172"/>
      <c r="AE31" s="172"/>
      <c r="AK31" s="171">
        <v>0</v>
      </c>
      <c r="AL31" s="172"/>
      <c r="AM31" s="172"/>
      <c r="AN31" s="172"/>
      <c r="AO31" s="172"/>
      <c r="AR31" s="32"/>
      <c r="BE31" s="161"/>
    </row>
    <row r="32" spans="2:71" s="2" customFormat="1" ht="14.45" hidden="1" customHeight="1">
      <c r="B32" s="32"/>
      <c r="F32" s="23" t="s">
        <v>43</v>
      </c>
      <c r="L32" s="173">
        <v>0.12</v>
      </c>
      <c r="M32" s="172"/>
      <c r="N32" s="172"/>
      <c r="O32" s="172"/>
      <c r="P32" s="172"/>
      <c r="W32" s="171">
        <f>ROUND(BC94, 2)</f>
        <v>0</v>
      </c>
      <c r="X32" s="172"/>
      <c r="Y32" s="172"/>
      <c r="Z32" s="172"/>
      <c r="AA32" s="172"/>
      <c r="AB32" s="172"/>
      <c r="AC32" s="172"/>
      <c r="AD32" s="172"/>
      <c r="AE32" s="172"/>
      <c r="AK32" s="171">
        <v>0</v>
      </c>
      <c r="AL32" s="172"/>
      <c r="AM32" s="172"/>
      <c r="AN32" s="172"/>
      <c r="AO32" s="172"/>
      <c r="AR32" s="32"/>
      <c r="BE32" s="161"/>
    </row>
    <row r="33" spans="2:57" s="2" customFormat="1" ht="14.45" hidden="1" customHeight="1">
      <c r="B33" s="32"/>
      <c r="F33" s="23" t="s">
        <v>44</v>
      </c>
      <c r="L33" s="173">
        <v>0</v>
      </c>
      <c r="M33" s="172"/>
      <c r="N33" s="172"/>
      <c r="O33" s="172"/>
      <c r="P33" s="172"/>
      <c r="W33" s="171">
        <f>ROUND(BD94, 2)</f>
        <v>0</v>
      </c>
      <c r="X33" s="172"/>
      <c r="Y33" s="172"/>
      <c r="Z33" s="172"/>
      <c r="AA33" s="172"/>
      <c r="AB33" s="172"/>
      <c r="AC33" s="172"/>
      <c r="AD33" s="172"/>
      <c r="AE33" s="172"/>
      <c r="AK33" s="171">
        <v>0</v>
      </c>
      <c r="AL33" s="172"/>
      <c r="AM33" s="172"/>
      <c r="AN33" s="172"/>
      <c r="AO33" s="172"/>
      <c r="AR33" s="32"/>
      <c r="BE33" s="161"/>
    </row>
    <row r="34" spans="2:57" s="1" customFormat="1" ht="6.95" customHeight="1">
      <c r="B34" s="28"/>
      <c r="AR34" s="28"/>
      <c r="BE34" s="160"/>
    </row>
    <row r="35" spans="2:57" s="1" customFormat="1" ht="25.9" customHeight="1">
      <c r="B35" s="28"/>
      <c r="C35" s="33"/>
      <c r="D35" s="34" t="s">
        <v>45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46</v>
      </c>
      <c r="U35" s="35"/>
      <c r="V35" s="35"/>
      <c r="W35" s="35"/>
      <c r="X35" s="174" t="s">
        <v>47</v>
      </c>
      <c r="Y35" s="175"/>
      <c r="Z35" s="175"/>
      <c r="AA35" s="175"/>
      <c r="AB35" s="175"/>
      <c r="AC35" s="35"/>
      <c r="AD35" s="35"/>
      <c r="AE35" s="35"/>
      <c r="AF35" s="35"/>
      <c r="AG35" s="35"/>
      <c r="AH35" s="35"/>
      <c r="AI35" s="35"/>
      <c r="AJ35" s="35"/>
      <c r="AK35" s="176">
        <f>SUM(AK26:AK33)</f>
        <v>0</v>
      </c>
      <c r="AL35" s="175"/>
      <c r="AM35" s="175"/>
      <c r="AN35" s="175"/>
      <c r="AO35" s="177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48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49</v>
      </c>
      <c r="AI49" s="38"/>
      <c r="AJ49" s="38"/>
      <c r="AK49" s="38"/>
      <c r="AL49" s="38"/>
      <c r="AM49" s="38"/>
      <c r="AN49" s="38"/>
      <c r="AO49" s="38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39" t="s">
        <v>50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51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50</v>
      </c>
      <c r="AI60" s="30"/>
      <c r="AJ60" s="30"/>
      <c r="AK60" s="30"/>
      <c r="AL60" s="30"/>
      <c r="AM60" s="39" t="s">
        <v>51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37" t="s">
        <v>52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53</v>
      </c>
      <c r="AI64" s="38"/>
      <c r="AJ64" s="38"/>
      <c r="AK64" s="38"/>
      <c r="AL64" s="38"/>
      <c r="AM64" s="38"/>
      <c r="AN64" s="38"/>
      <c r="AO64" s="38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39" t="s">
        <v>50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51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50</v>
      </c>
      <c r="AI75" s="30"/>
      <c r="AJ75" s="30"/>
      <c r="AK75" s="30"/>
      <c r="AL75" s="30"/>
      <c r="AM75" s="39" t="s">
        <v>51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17" t="s">
        <v>54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03_2025</v>
      </c>
      <c r="AR84" s="44"/>
    </row>
    <row r="85" spans="1:91" s="4" customFormat="1" ht="36.950000000000003" customHeight="1">
      <c r="B85" s="45"/>
      <c r="C85" s="46" t="s">
        <v>16</v>
      </c>
      <c r="L85" s="178" t="str">
        <f>K6</f>
        <v>VOP ul. Vodní a ul. Havlíčkova, Cheb</v>
      </c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>Cheb</v>
      </c>
      <c r="AI87" s="23" t="s">
        <v>22</v>
      </c>
      <c r="AM87" s="180" t="str">
        <f>IF(AN8= "","",AN8)</f>
        <v>24. 1. 2025</v>
      </c>
      <c r="AN87" s="180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24</v>
      </c>
      <c r="L89" s="3" t="str">
        <f>IF(E11= "","",E11)</f>
        <v>Město Cheb</v>
      </c>
      <c r="AI89" s="23" t="s">
        <v>30</v>
      </c>
      <c r="AM89" s="181" t="str">
        <f>IF(E17="","",E17)</f>
        <v xml:space="preserve"> </v>
      </c>
      <c r="AN89" s="182"/>
      <c r="AO89" s="182"/>
      <c r="AP89" s="182"/>
      <c r="AR89" s="28"/>
      <c r="AS89" s="183" t="s">
        <v>55</v>
      </c>
      <c r="AT89" s="184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3" t="s">
        <v>28</v>
      </c>
      <c r="L90" s="3" t="str">
        <f>IF(E14= "Vyplň údaj","",E14)</f>
        <v/>
      </c>
      <c r="AI90" s="23" t="s">
        <v>33</v>
      </c>
      <c r="AM90" s="181" t="str">
        <f>IF(E20="","",E20)</f>
        <v xml:space="preserve"> </v>
      </c>
      <c r="AN90" s="182"/>
      <c r="AO90" s="182"/>
      <c r="AP90" s="182"/>
      <c r="AR90" s="28"/>
      <c r="AS90" s="185"/>
      <c r="AT90" s="186"/>
      <c r="BD90" s="52"/>
    </row>
    <row r="91" spans="1:91" s="1" customFormat="1" ht="10.9" customHeight="1">
      <c r="B91" s="28"/>
      <c r="AR91" s="28"/>
      <c r="AS91" s="185"/>
      <c r="AT91" s="186"/>
      <c r="BD91" s="52"/>
    </row>
    <row r="92" spans="1:91" s="1" customFormat="1" ht="29.25" customHeight="1">
      <c r="B92" s="28"/>
      <c r="C92" s="187" t="s">
        <v>56</v>
      </c>
      <c r="D92" s="188"/>
      <c r="E92" s="188"/>
      <c r="F92" s="188"/>
      <c r="G92" s="188"/>
      <c r="H92" s="53"/>
      <c r="I92" s="189" t="s">
        <v>57</v>
      </c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90" t="s">
        <v>58</v>
      </c>
      <c r="AH92" s="188"/>
      <c r="AI92" s="188"/>
      <c r="AJ92" s="188"/>
      <c r="AK92" s="188"/>
      <c r="AL92" s="188"/>
      <c r="AM92" s="188"/>
      <c r="AN92" s="189" t="s">
        <v>59</v>
      </c>
      <c r="AO92" s="188"/>
      <c r="AP92" s="191"/>
      <c r="AQ92" s="54" t="s">
        <v>60</v>
      </c>
      <c r="AR92" s="28"/>
      <c r="AS92" s="55" t="s">
        <v>61</v>
      </c>
      <c r="AT92" s="56" t="s">
        <v>62</v>
      </c>
      <c r="AU92" s="56" t="s">
        <v>63</v>
      </c>
      <c r="AV92" s="56" t="s">
        <v>64</v>
      </c>
      <c r="AW92" s="56" t="s">
        <v>65</v>
      </c>
      <c r="AX92" s="56" t="s">
        <v>66</v>
      </c>
      <c r="AY92" s="56" t="s">
        <v>67</v>
      </c>
      <c r="AZ92" s="56" t="s">
        <v>68</v>
      </c>
      <c r="BA92" s="56" t="s">
        <v>69</v>
      </c>
      <c r="BB92" s="56" t="s">
        <v>70</v>
      </c>
      <c r="BC92" s="56" t="s">
        <v>71</v>
      </c>
      <c r="BD92" s="57" t="s">
        <v>72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73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5">
        <f>ROUND(SUM(AG95:AG96),2)</f>
        <v>0</v>
      </c>
      <c r="AH94" s="195"/>
      <c r="AI94" s="195"/>
      <c r="AJ94" s="195"/>
      <c r="AK94" s="195"/>
      <c r="AL94" s="195"/>
      <c r="AM94" s="195"/>
      <c r="AN94" s="196">
        <f>SUM(AG94,AT94)</f>
        <v>0</v>
      </c>
      <c r="AO94" s="196"/>
      <c r="AP94" s="196"/>
      <c r="AQ94" s="63" t="s">
        <v>1</v>
      </c>
      <c r="AR94" s="59"/>
      <c r="AS94" s="64">
        <f>ROUND(SUM(AS95:AS96),2)</f>
        <v>0</v>
      </c>
      <c r="AT94" s="65">
        <f>ROUND(SUM(AV94:AW94),2)</f>
        <v>0</v>
      </c>
      <c r="AU94" s="66">
        <f>ROUND(SUM(AU95:AU96),5)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ROUND(SUM(AZ95:AZ96),2)</f>
        <v>0</v>
      </c>
      <c r="BA94" s="65">
        <f>ROUND(SUM(BA95:BA96),2)</f>
        <v>0</v>
      </c>
      <c r="BB94" s="65">
        <f>ROUND(SUM(BB95:BB96),2)</f>
        <v>0</v>
      </c>
      <c r="BC94" s="65">
        <f>ROUND(SUM(BC95:BC96),2)</f>
        <v>0</v>
      </c>
      <c r="BD94" s="67">
        <f>ROUND(SUM(BD95:BD96),2)</f>
        <v>0</v>
      </c>
      <c r="BS94" s="68" t="s">
        <v>74</v>
      </c>
      <c r="BT94" s="68" t="s">
        <v>75</v>
      </c>
      <c r="BU94" s="69" t="s">
        <v>76</v>
      </c>
      <c r="BV94" s="68" t="s">
        <v>77</v>
      </c>
      <c r="BW94" s="68" t="s">
        <v>5</v>
      </c>
      <c r="BX94" s="68" t="s">
        <v>78</v>
      </c>
      <c r="CL94" s="68" t="s">
        <v>1</v>
      </c>
    </row>
    <row r="95" spans="1:91" s="6" customFormat="1" ht="16.5" customHeight="1">
      <c r="A95" s="70" t="s">
        <v>79</v>
      </c>
      <c r="B95" s="71"/>
      <c r="C95" s="72"/>
      <c r="D95" s="194" t="s">
        <v>80</v>
      </c>
      <c r="E95" s="194"/>
      <c r="F95" s="194"/>
      <c r="G95" s="194"/>
      <c r="H95" s="194"/>
      <c r="I95" s="73"/>
      <c r="J95" s="194" t="s">
        <v>81</v>
      </c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2">
        <f>'01 - Vodní ul.'!J30</f>
        <v>0</v>
      </c>
      <c r="AH95" s="193"/>
      <c r="AI95" s="193"/>
      <c r="AJ95" s="193"/>
      <c r="AK95" s="193"/>
      <c r="AL95" s="193"/>
      <c r="AM95" s="193"/>
      <c r="AN95" s="192">
        <f>SUM(AG95,AT95)</f>
        <v>0</v>
      </c>
      <c r="AO95" s="193"/>
      <c r="AP95" s="193"/>
      <c r="AQ95" s="74" t="s">
        <v>82</v>
      </c>
      <c r="AR95" s="71"/>
      <c r="AS95" s="75">
        <v>0</v>
      </c>
      <c r="AT95" s="76">
        <f>ROUND(SUM(AV95:AW95),2)</f>
        <v>0</v>
      </c>
      <c r="AU95" s="77">
        <f>'01 - Vodní ul.'!P123</f>
        <v>0</v>
      </c>
      <c r="AV95" s="76">
        <f>'01 - Vodní ul.'!J33</f>
        <v>0</v>
      </c>
      <c r="AW95" s="76">
        <f>'01 - Vodní ul.'!J34</f>
        <v>0</v>
      </c>
      <c r="AX95" s="76">
        <f>'01 - Vodní ul.'!J35</f>
        <v>0</v>
      </c>
      <c r="AY95" s="76">
        <f>'01 - Vodní ul.'!J36</f>
        <v>0</v>
      </c>
      <c r="AZ95" s="76">
        <f>'01 - Vodní ul.'!F33</f>
        <v>0</v>
      </c>
      <c r="BA95" s="76">
        <f>'01 - Vodní ul.'!F34</f>
        <v>0</v>
      </c>
      <c r="BB95" s="76">
        <f>'01 - Vodní ul.'!F35</f>
        <v>0</v>
      </c>
      <c r="BC95" s="76">
        <f>'01 - Vodní ul.'!F36</f>
        <v>0</v>
      </c>
      <c r="BD95" s="78">
        <f>'01 - Vodní ul.'!F37</f>
        <v>0</v>
      </c>
      <c r="BT95" s="79" t="s">
        <v>83</v>
      </c>
      <c r="BV95" s="79" t="s">
        <v>77</v>
      </c>
      <c r="BW95" s="79" t="s">
        <v>84</v>
      </c>
      <c r="BX95" s="79" t="s">
        <v>5</v>
      </c>
      <c r="CL95" s="79" t="s">
        <v>1</v>
      </c>
      <c r="CM95" s="79" t="s">
        <v>85</v>
      </c>
    </row>
    <row r="96" spans="1:91" s="6" customFormat="1" ht="16.5" customHeight="1">
      <c r="A96" s="70" t="s">
        <v>79</v>
      </c>
      <c r="B96" s="71"/>
      <c r="C96" s="72"/>
      <c r="D96" s="194" t="s">
        <v>86</v>
      </c>
      <c r="E96" s="194"/>
      <c r="F96" s="194"/>
      <c r="G96" s="194"/>
      <c r="H96" s="194"/>
      <c r="I96" s="73"/>
      <c r="J96" s="194" t="s">
        <v>87</v>
      </c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2">
        <f>'02 - Havlíčkova ul.'!J30</f>
        <v>0</v>
      </c>
      <c r="AH96" s="193"/>
      <c r="AI96" s="193"/>
      <c r="AJ96" s="193"/>
      <c r="AK96" s="193"/>
      <c r="AL96" s="193"/>
      <c r="AM96" s="193"/>
      <c r="AN96" s="192">
        <f>SUM(AG96,AT96)</f>
        <v>0</v>
      </c>
      <c r="AO96" s="193"/>
      <c r="AP96" s="193"/>
      <c r="AQ96" s="74" t="s">
        <v>82</v>
      </c>
      <c r="AR96" s="71"/>
      <c r="AS96" s="80">
        <v>0</v>
      </c>
      <c r="AT96" s="81">
        <f>ROUND(SUM(AV96:AW96),2)</f>
        <v>0</v>
      </c>
      <c r="AU96" s="82">
        <f>'02 - Havlíčkova ul.'!P123</f>
        <v>0</v>
      </c>
      <c r="AV96" s="81">
        <f>'02 - Havlíčkova ul.'!J33</f>
        <v>0</v>
      </c>
      <c r="AW96" s="81">
        <f>'02 - Havlíčkova ul.'!J34</f>
        <v>0</v>
      </c>
      <c r="AX96" s="81">
        <f>'02 - Havlíčkova ul.'!J35</f>
        <v>0</v>
      </c>
      <c r="AY96" s="81">
        <f>'02 - Havlíčkova ul.'!J36</f>
        <v>0</v>
      </c>
      <c r="AZ96" s="81">
        <f>'02 - Havlíčkova ul.'!F33</f>
        <v>0</v>
      </c>
      <c r="BA96" s="81">
        <f>'02 - Havlíčkova ul.'!F34</f>
        <v>0</v>
      </c>
      <c r="BB96" s="81">
        <f>'02 - Havlíčkova ul.'!F35</f>
        <v>0</v>
      </c>
      <c r="BC96" s="81">
        <f>'02 - Havlíčkova ul.'!F36</f>
        <v>0</v>
      </c>
      <c r="BD96" s="83">
        <f>'02 - Havlíčkova ul.'!F37</f>
        <v>0</v>
      </c>
      <c r="BT96" s="79" t="s">
        <v>83</v>
      </c>
      <c r="BV96" s="79" t="s">
        <v>77</v>
      </c>
      <c r="BW96" s="79" t="s">
        <v>88</v>
      </c>
      <c r="BX96" s="79" t="s">
        <v>5</v>
      </c>
      <c r="CL96" s="79" t="s">
        <v>1</v>
      </c>
      <c r="CM96" s="79" t="s">
        <v>85</v>
      </c>
    </row>
    <row r="97" spans="2:44" s="1" customFormat="1" ht="30" customHeight="1">
      <c r="B97" s="28"/>
      <c r="AR97" s="28"/>
    </row>
    <row r="98" spans="2:44" s="1" customFormat="1" ht="6.95" customHeight="1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28"/>
    </row>
  </sheetData>
  <sheetProtection algorithmName="SHA-512" hashValue="Ws02daY2fVRjDDkfzcSFnjJ2KThu+g9hYZfwFL1ydIcwGB1BIqmeqzyimrFFVsgNr9Ywak/IY7Q9IR4tehgIIg==" saltValue="VeLzF5WWoNXY12ZahOMjh+RNfjp+QOiMLcrOyAXmLYh1+1x8DoaUtx5MGTrKWnFj7sNNAcI3DdrFl2VZEth4+w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Vodní ul.'!C2" display="/" xr:uid="{00000000-0004-0000-0000-000000000000}"/>
    <hyperlink ref="A96" location="'02 - Havlíčkova ul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3" t="s">
        <v>84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89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7" t="str">
        <f>'Rekapitulace stavby'!K6</f>
        <v>VOP ul. Vodní a ul. Havlíčkova, Cheb</v>
      </c>
      <c r="F7" s="198"/>
      <c r="G7" s="198"/>
      <c r="H7" s="198"/>
      <c r="L7" s="16"/>
    </row>
    <row r="8" spans="2:46" s="1" customFormat="1" ht="12" customHeight="1">
      <c r="B8" s="28"/>
      <c r="D8" s="23" t="s">
        <v>90</v>
      </c>
      <c r="L8" s="28"/>
    </row>
    <row r="9" spans="2:46" s="1" customFormat="1" ht="16.5" customHeight="1">
      <c r="B9" s="28"/>
      <c r="E9" s="178" t="s">
        <v>91</v>
      </c>
      <c r="F9" s="199"/>
      <c r="G9" s="199"/>
      <c r="H9" s="199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24. 1. 2025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0" t="str">
        <f>'Rekapitulace stavby'!E14</f>
        <v>Vyplň údaj</v>
      </c>
      <c r="F18" s="162"/>
      <c r="G18" s="162"/>
      <c r="H18" s="162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27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27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5"/>
      <c r="E27" s="167" t="s">
        <v>1</v>
      </c>
      <c r="F27" s="167"/>
      <c r="G27" s="167"/>
      <c r="H27" s="167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35</v>
      </c>
      <c r="J30" s="62">
        <f>ROUND(J123,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1" t="s">
        <v>39</v>
      </c>
      <c r="E33" s="23" t="s">
        <v>40</v>
      </c>
      <c r="F33" s="87">
        <f>ROUND((SUM(BE123:BE152)),  2)</f>
        <v>0</v>
      </c>
      <c r="I33" s="88">
        <v>0.21</v>
      </c>
      <c r="J33" s="87">
        <f>ROUND(((SUM(BE123:BE152))*I33),  2)</f>
        <v>0</v>
      </c>
      <c r="L33" s="28"/>
    </row>
    <row r="34" spans="2:12" s="1" customFormat="1" ht="14.45" customHeight="1">
      <c r="B34" s="28"/>
      <c r="E34" s="23" t="s">
        <v>41</v>
      </c>
      <c r="F34" s="87">
        <f>ROUND((SUM(BF123:BF152)),  2)</f>
        <v>0</v>
      </c>
      <c r="I34" s="88">
        <v>0.12</v>
      </c>
      <c r="J34" s="87">
        <f>ROUND(((SUM(BF123:BF152))*I34),  2)</f>
        <v>0</v>
      </c>
      <c r="L34" s="28"/>
    </row>
    <row r="35" spans="2:12" s="1" customFormat="1" ht="14.45" hidden="1" customHeight="1">
      <c r="B35" s="28"/>
      <c r="E35" s="23" t="s">
        <v>42</v>
      </c>
      <c r="F35" s="87">
        <f>ROUND((SUM(BG123:BG152)),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7">
        <f>ROUND((SUM(BH123:BH152)),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44</v>
      </c>
      <c r="F37" s="87">
        <f>ROUND((SUM(BI123:BI152)),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45</v>
      </c>
      <c r="E39" s="53"/>
      <c r="F39" s="53"/>
      <c r="G39" s="91" t="s">
        <v>46</v>
      </c>
      <c r="H39" s="92" t="s">
        <v>47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5" t="s">
        <v>51</v>
      </c>
      <c r="G61" s="39" t="s">
        <v>50</v>
      </c>
      <c r="H61" s="30"/>
      <c r="I61" s="30"/>
      <c r="J61" s="9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5" t="s">
        <v>51</v>
      </c>
      <c r="G76" s="39" t="s">
        <v>50</v>
      </c>
      <c r="H76" s="30"/>
      <c r="I76" s="30"/>
      <c r="J76" s="96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92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97" t="str">
        <f>E7</f>
        <v>VOP ul. Vodní a ul. Havlíčkova, Cheb</v>
      </c>
      <c r="F85" s="198"/>
      <c r="G85" s="198"/>
      <c r="H85" s="198"/>
      <c r="L85" s="28"/>
    </row>
    <row r="86" spans="2:47" s="1" customFormat="1" ht="12" customHeight="1">
      <c r="B86" s="28"/>
      <c r="C86" s="23" t="s">
        <v>90</v>
      </c>
      <c r="L86" s="28"/>
    </row>
    <row r="87" spans="2:47" s="1" customFormat="1" ht="16.5" customHeight="1">
      <c r="B87" s="28"/>
      <c r="E87" s="178" t="str">
        <f>E9</f>
        <v>01 - Vodní ul.</v>
      </c>
      <c r="F87" s="199"/>
      <c r="G87" s="199"/>
      <c r="H87" s="199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>Cheb</v>
      </c>
      <c r="I89" s="23" t="s">
        <v>22</v>
      </c>
      <c r="J89" s="48" t="str">
        <f>IF(J12="","",J12)</f>
        <v>24. 1. 2025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Cheb</v>
      </c>
      <c r="I91" s="23" t="s">
        <v>30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93</v>
      </c>
      <c r="D94" s="89"/>
      <c r="E94" s="89"/>
      <c r="F94" s="89"/>
      <c r="G94" s="89"/>
      <c r="H94" s="89"/>
      <c r="I94" s="89"/>
      <c r="J94" s="98" t="s">
        <v>94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95</v>
      </c>
      <c r="J96" s="62">
        <f>J123</f>
        <v>0</v>
      </c>
      <c r="L96" s="28"/>
      <c r="AU96" s="13" t="s">
        <v>96</v>
      </c>
    </row>
    <row r="97" spans="2:12" s="8" customFormat="1" ht="24.95" customHeight="1">
      <c r="B97" s="100"/>
      <c r="D97" s="101" t="s">
        <v>97</v>
      </c>
      <c r="E97" s="102"/>
      <c r="F97" s="102"/>
      <c r="G97" s="102"/>
      <c r="H97" s="102"/>
      <c r="I97" s="102"/>
      <c r="J97" s="103">
        <f>J124</f>
        <v>0</v>
      </c>
      <c r="L97" s="100"/>
    </row>
    <row r="98" spans="2:12" s="9" customFormat="1" ht="19.899999999999999" customHeight="1">
      <c r="B98" s="104"/>
      <c r="D98" s="105" t="s">
        <v>98</v>
      </c>
      <c r="E98" s="106"/>
      <c r="F98" s="106"/>
      <c r="G98" s="106"/>
      <c r="H98" s="106"/>
      <c r="I98" s="106"/>
      <c r="J98" s="107">
        <f>J125</f>
        <v>0</v>
      </c>
      <c r="L98" s="104"/>
    </row>
    <row r="99" spans="2:12" s="9" customFormat="1" ht="19.899999999999999" customHeight="1">
      <c r="B99" s="104"/>
      <c r="D99" s="105" t="s">
        <v>99</v>
      </c>
      <c r="E99" s="106"/>
      <c r="F99" s="106"/>
      <c r="G99" s="106"/>
      <c r="H99" s="106"/>
      <c r="I99" s="106"/>
      <c r="J99" s="107">
        <f>J129</f>
        <v>0</v>
      </c>
      <c r="L99" s="104"/>
    </row>
    <row r="100" spans="2:12" s="9" customFormat="1" ht="19.899999999999999" customHeight="1">
      <c r="B100" s="104"/>
      <c r="D100" s="105" t="s">
        <v>100</v>
      </c>
      <c r="E100" s="106"/>
      <c r="F100" s="106"/>
      <c r="G100" s="106"/>
      <c r="H100" s="106"/>
      <c r="I100" s="106"/>
      <c r="J100" s="107">
        <f>J133</f>
        <v>0</v>
      </c>
      <c r="L100" s="104"/>
    </row>
    <row r="101" spans="2:12" s="9" customFormat="1" ht="19.899999999999999" customHeight="1">
      <c r="B101" s="104"/>
      <c r="D101" s="105" t="s">
        <v>101</v>
      </c>
      <c r="E101" s="106"/>
      <c r="F101" s="106"/>
      <c r="G101" s="106"/>
      <c r="H101" s="106"/>
      <c r="I101" s="106"/>
      <c r="J101" s="107">
        <f>J137</f>
        <v>0</v>
      </c>
      <c r="L101" s="104"/>
    </row>
    <row r="102" spans="2:12" s="9" customFormat="1" ht="19.899999999999999" customHeight="1">
      <c r="B102" s="104"/>
      <c r="D102" s="105" t="s">
        <v>102</v>
      </c>
      <c r="E102" s="106"/>
      <c r="F102" s="106"/>
      <c r="G102" s="106"/>
      <c r="H102" s="106"/>
      <c r="I102" s="106"/>
      <c r="J102" s="107">
        <f>J147</f>
        <v>0</v>
      </c>
      <c r="L102" s="104"/>
    </row>
    <row r="103" spans="2:12" s="9" customFormat="1" ht="19.899999999999999" customHeight="1">
      <c r="B103" s="104"/>
      <c r="D103" s="105" t="s">
        <v>103</v>
      </c>
      <c r="E103" s="106"/>
      <c r="F103" s="106"/>
      <c r="G103" s="106"/>
      <c r="H103" s="106"/>
      <c r="I103" s="106"/>
      <c r="J103" s="107">
        <f>J151</f>
        <v>0</v>
      </c>
      <c r="L103" s="104"/>
    </row>
    <row r="104" spans="2:12" s="1" customFormat="1" ht="21.75" customHeight="1">
      <c r="B104" s="28"/>
      <c r="L104" s="28"/>
    </row>
    <row r="105" spans="2:12" s="1" customFormat="1" ht="6.95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12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4.95" customHeight="1">
      <c r="B110" s="28"/>
      <c r="C110" s="17" t="s">
        <v>104</v>
      </c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16</v>
      </c>
      <c r="L112" s="28"/>
    </row>
    <row r="113" spans="2:65" s="1" customFormat="1" ht="16.5" customHeight="1">
      <c r="B113" s="28"/>
      <c r="E113" s="197" t="str">
        <f>E7</f>
        <v>VOP ul. Vodní a ul. Havlíčkova, Cheb</v>
      </c>
      <c r="F113" s="198"/>
      <c r="G113" s="198"/>
      <c r="H113" s="198"/>
      <c r="L113" s="28"/>
    </row>
    <row r="114" spans="2:65" s="1" customFormat="1" ht="12" customHeight="1">
      <c r="B114" s="28"/>
      <c r="C114" s="23" t="s">
        <v>90</v>
      </c>
      <c r="L114" s="28"/>
    </row>
    <row r="115" spans="2:65" s="1" customFormat="1" ht="16.5" customHeight="1">
      <c r="B115" s="28"/>
      <c r="E115" s="178" t="str">
        <f>E9</f>
        <v>01 - Vodní ul.</v>
      </c>
      <c r="F115" s="199"/>
      <c r="G115" s="199"/>
      <c r="H115" s="199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3" t="s">
        <v>20</v>
      </c>
      <c r="F117" s="21" t="str">
        <f>F12</f>
        <v>Cheb</v>
      </c>
      <c r="I117" s="23" t="s">
        <v>22</v>
      </c>
      <c r="J117" s="48" t="str">
        <f>IF(J12="","",J12)</f>
        <v>24. 1. 2025</v>
      </c>
      <c r="L117" s="28"/>
    </row>
    <row r="118" spans="2:65" s="1" customFormat="1" ht="6.95" customHeight="1">
      <c r="B118" s="28"/>
      <c r="L118" s="28"/>
    </row>
    <row r="119" spans="2:65" s="1" customFormat="1" ht="15.2" customHeight="1">
      <c r="B119" s="28"/>
      <c r="C119" s="23" t="s">
        <v>24</v>
      </c>
      <c r="F119" s="21" t="str">
        <f>E15</f>
        <v>Město Cheb</v>
      </c>
      <c r="I119" s="23" t="s">
        <v>30</v>
      </c>
      <c r="J119" s="26" t="str">
        <f>E21</f>
        <v xml:space="preserve"> </v>
      </c>
      <c r="L119" s="28"/>
    </row>
    <row r="120" spans="2:65" s="1" customFormat="1" ht="15.2" customHeight="1">
      <c r="B120" s="28"/>
      <c r="C120" s="23" t="s">
        <v>28</v>
      </c>
      <c r="F120" s="21" t="str">
        <f>IF(E18="","",E18)</f>
        <v>Vyplň údaj</v>
      </c>
      <c r="I120" s="23" t="s">
        <v>33</v>
      </c>
      <c r="J120" s="26" t="str">
        <f>E24</f>
        <v xml:space="preserve"> 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08"/>
      <c r="C122" s="109" t="s">
        <v>105</v>
      </c>
      <c r="D122" s="110" t="s">
        <v>60</v>
      </c>
      <c r="E122" s="110" t="s">
        <v>56</v>
      </c>
      <c r="F122" s="110" t="s">
        <v>57</v>
      </c>
      <c r="G122" s="110" t="s">
        <v>106</v>
      </c>
      <c r="H122" s="110" t="s">
        <v>107</v>
      </c>
      <c r="I122" s="110" t="s">
        <v>108</v>
      </c>
      <c r="J122" s="111" t="s">
        <v>94</v>
      </c>
      <c r="K122" s="112" t="s">
        <v>109</v>
      </c>
      <c r="L122" s="108"/>
      <c r="M122" s="55" t="s">
        <v>1</v>
      </c>
      <c r="N122" s="56" t="s">
        <v>39</v>
      </c>
      <c r="O122" s="56" t="s">
        <v>110</v>
      </c>
      <c r="P122" s="56" t="s">
        <v>111</v>
      </c>
      <c r="Q122" s="56" t="s">
        <v>112</v>
      </c>
      <c r="R122" s="56" t="s">
        <v>113</v>
      </c>
      <c r="S122" s="56" t="s">
        <v>114</v>
      </c>
      <c r="T122" s="57" t="s">
        <v>115</v>
      </c>
    </row>
    <row r="123" spans="2:65" s="1" customFormat="1" ht="22.9" customHeight="1">
      <c r="B123" s="28"/>
      <c r="C123" s="60" t="s">
        <v>116</v>
      </c>
      <c r="J123" s="113">
        <f>BK123</f>
        <v>0</v>
      </c>
      <c r="L123" s="28"/>
      <c r="M123" s="58"/>
      <c r="N123" s="49"/>
      <c r="O123" s="49"/>
      <c r="P123" s="114">
        <f>P124</f>
        <v>0</v>
      </c>
      <c r="Q123" s="49"/>
      <c r="R123" s="114">
        <f>R124</f>
        <v>13.928871000000001</v>
      </c>
      <c r="S123" s="49"/>
      <c r="T123" s="115">
        <f>T124</f>
        <v>451.29840000000007</v>
      </c>
      <c r="AT123" s="13" t="s">
        <v>74</v>
      </c>
      <c r="AU123" s="13" t="s">
        <v>96</v>
      </c>
      <c r="BK123" s="116">
        <f>BK124</f>
        <v>0</v>
      </c>
    </row>
    <row r="124" spans="2:65" s="11" customFormat="1" ht="25.9" customHeight="1">
      <c r="B124" s="117"/>
      <c r="D124" s="118" t="s">
        <v>74</v>
      </c>
      <c r="E124" s="119" t="s">
        <v>117</v>
      </c>
      <c r="F124" s="119" t="s">
        <v>118</v>
      </c>
      <c r="I124" s="120"/>
      <c r="J124" s="121">
        <f>BK124</f>
        <v>0</v>
      </c>
      <c r="L124" s="117"/>
      <c r="M124" s="122"/>
      <c r="P124" s="123">
        <f>P125+P129+P133+P137+P147+P151</f>
        <v>0</v>
      </c>
      <c r="R124" s="123">
        <f>R125+R129+R133+R137+R147+R151</f>
        <v>13.928871000000001</v>
      </c>
      <c r="T124" s="124">
        <f>T125+T129+T133+T137+T147+T151</f>
        <v>451.29840000000007</v>
      </c>
      <c r="AR124" s="118" t="s">
        <v>83</v>
      </c>
      <c r="AT124" s="125" t="s">
        <v>74</v>
      </c>
      <c r="AU124" s="125" t="s">
        <v>75</v>
      </c>
      <c r="AY124" s="118" t="s">
        <v>119</v>
      </c>
      <c r="BK124" s="126">
        <f>BK125+BK129+BK133+BK137+BK147+BK151</f>
        <v>0</v>
      </c>
    </row>
    <row r="125" spans="2:65" s="11" customFormat="1" ht="22.9" customHeight="1">
      <c r="B125" s="117"/>
      <c r="D125" s="118" t="s">
        <v>74</v>
      </c>
      <c r="E125" s="127" t="s">
        <v>83</v>
      </c>
      <c r="F125" s="127" t="s">
        <v>120</v>
      </c>
      <c r="I125" s="120"/>
      <c r="J125" s="128">
        <f>BK125</f>
        <v>0</v>
      </c>
      <c r="L125" s="117"/>
      <c r="M125" s="122"/>
      <c r="P125" s="123">
        <f>SUM(P126:P128)</f>
        <v>0</v>
      </c>
      <c r="R125" s="123">
        <f>SUM(R126:R128)</f>
        <v>0.185196</v>
      </c>
      <c r="T125" s="124">
        <f>SUM(T126:T128)</f>
        <v>444.07840000000004</v>
      </c>
      <c r="AR125" s="118" t="s">
        <v>83</v>
      </c>
      <c r="AT125" s="125" t="s">
        <v>74</v>
      </c>
      <c r="AU125" s="125" t="s">
        <v>83</v>
      </c>
      <c r="AY125" s="118" t="s">
        <v>119</v>
      </c>
      <c r="BK125" s="126">
        <f>SUM(BK126:BK128)</f>
        <v>0</v>
      </c>
    </row>
    <row r="126" spans="2:65" s="1" customFormat="1" ht="33" customHeight="1">
      <c r="B126" s="28"/>
      <c r="C126" s="129" t="s">
        <v>83</v>
      </c>
      <c r="D126" s="129" t="s">
        <v>121</v>
      </c>
      <c r="E126" s="130" t="s">
        <v>122</v>
      </c>
      <c r="F126" s="131" t="s">
        <v>123</v>
      </c>
      <c r="G126" s="132" t="s">
        <v>124</v>
      </c>
      <c r="H126" s="133">
        <v>2806</v>
      </c>
      <c r="I126" s="134"/>
      <c r="J126" s="135">
        <f>ROUND(I126*H126,2)</f>
        <v>0</v>
      </c>
      <c r="K126" s="136"/>
      <c r="L126" s="28"/>
      <c r="M126" s="137" t="s">
        <v>1</v>
      </c>
      <c r="N126" s="138" t="s">
        <v>40</v>
      </c>
      <c r="P126" s="139">
        <f>O126*H126</f>
        <v>0</v>
      </c>
      <c r="Q126" s="139">
        <v>6.0000000000000002E-5</v>
      </c>
      <c r="R126" s="139">
        <f>Q126*H126</f>
        <v>0.16836000000000001</v>
      </c>
      <c r="S126" s="139">
        <v>0.115</v>
      </c>
      <c r="T126" s="140">
        <f>S126*H126</f>
        <v>322.69</v>
      </c>
      <c r="AR126" s="141" t="s">
        <v>125</v>
      </c>
      <c r="AT126" s="141" t="s">
        <v>121</v>
      </c>
      <c r="AU126" s="141" t="s">
        <v>85</v>
      </c>
      <c r="AY126" s="13" t="s">
        <v>119</v>
      </c>
      <c r="BE126" s="142">
        <f>IF(N126="základní",J126,0)</f>
        <v>0</v>
      </c>
      <c r="BF126" s="142">
        <f>IF(N126="snížená",J126,0)</f>
        <v>0</v>
      </c>
      <c r="BG126" s="142">
        <f>IF(N126="zákl. přenesená",J126,0)</f>
        <v>0</v>
      </c>
      <c r="BH126" s="142">
        <f>IF(N126="sníž. přenesená",J126,0)</f>
        <v>0</v>
      </c>
      <c r="BI126" s="142">
        <f>IF(N126="nulová",J126,0)</f>
        <v>0</v>
      </c>
      <c r="BJ126" s="13" t="s">
        <v>83</v>
      </c>
      <c r="BK126" s="142">
        <f>ROUND(I126*H126,2)</f>
        <v>0</v>
      </c>
      <c r="BL126" s="13" t="s">
        <v>125</v>
      </c>
      <c r="BM126" s="141" t="s">
        <v>126</v>
      </c>
    </row>
    <row r="127" spans="2:65" s="1" customFormat="1" ht="24.2" customHeight="1">
      <c r="B127" s="28"/>
      <c r="C127" s="129" t="s">
        <v>127</v>
      </c>
      <c r="D127" s="129" t="s">
        <v>121</v>
      </c>
      <c r="E127" s="130" t="s">
        <v>128</v>
      </c>
      <c r="F127" s="131" t="s">
        <v>129</v>
      </c>
      <c r="G127" s="132" t="s">
        <v>124</v>
      </c>
      <c r="H127" s="133">
        <v>841.8</v>
      </c>
      <c r="I127" s="134"/>
      <c r="J127" s="135">
        <f>ROUND(I127*H127,2)</f>
        <v>0</v>
      </c>
      <c r="K127" s="136"/>
      <c r="L127" s="28"/>
      <c r="M127" s="137" t="s">
        <v>1</v>
      </c>
      <c r="N127" s="138" t="s">
        <v>40</v>
      </c>
      <c r="P127" s="139">
        <f>O127*H127</f>
        <v>0</v>
      </c>
      <c r="Q127" s="139">
        <v>2.0000000000000002E-5</v>
      </c>
      <c r="R127" s="139">
        <f>Q127*H127</f>
        <v>1.6836E-2</v>
      </c>
      <c r="S127" s="139">
        <v>0.13800000000000001</v>
      </c>
      <c r="T127" s="140">
        <f>S127*H127</f>
        <v>116.16840000000001</v>
      </c>
      <c r="AR127" s="141" t="s">
        <v>125</v>
      </c>
      <c r="AT127" s="141" t="s">
        <v>121</v>
      </c>
      <c r="AU127" s="141" t="s">
        <v>85</v>
      </c>
      <c r="AY127" s="13" t="s">
        <v>119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3" t="s">
        <v>83</v>
      </c>
      <c r="BK127" s="142">
        <f>ROUND(I127*H127,2)</f>
        <v>0</v>
      </c>
      <c r="BL127" s="13" t="s">
        <v>125</v>
      </c>
      <c r="BM127" s="141" t="s">
        <v>130</v>
      </c>
    </row>
    <row r="128" spans="2:65" s="1" customFormat="1" ht="16.5" customHeight="1">
      <c r="B128" s="28"/>
      <c r="C128" s="129" t="s">
        <v>131</v>
      </c>
      <c r="D128" s="129" t="s">
        <v>121</v>
      </c>
      <c r="E128" s="130" t="s">
        <v>132</v>
      </c>
      <c r="F128" s="131" t="s">
        <v>133</v>
      </c>
      <c r="G128" s="132" t="s">
        <v>134</v>
      </c>
      <c r="H128" s="133">
        <v>18</v>
      </c>
      <c r="I128" s="134"/>
      <c r="J128" s="135">
        <f>ROUND(I128*H128,2)</f>
        <v>0</v>
      </c>
      <c r="K128" s="136"/>
      <c r="L128" s="28"/>
      <c r="M128" s="137" t="s">
        <v>1</v>
      </c>
      <c r="N128" s="138" t="s">
        <v>40</v>
      </c>
      <c r="P128" s="139">
        <f>O128*H128</f>
        <v>0</v>
      </c>
      <c r="Q128" s="139">
        <v>0</v>
      </c>
      <c r="R128" s="139">
        <f>Q128*H128</f>
        <v>0</v>
      </c>
      <c r="S128" s="139">
        <v>0.28999999999999998</v>
      </c>
      <c r="T128" s="140">
        <f>S128*H128</f>
        <v>5.22</v>
      </c>
      <c r="AR128" s="141" t="s">
        <v>125</v>
      </c>
      <c r="AT128" s="141" t="s">
        <v>121</v>
      </c>
      <c r="AU128" s="141" t="s">
        <v>85</v>
      </c>
      <c r="AY128" s="13" t="s">
        <v>119</v>
      </c>
      <c r="BE128" s="142">
        <f>IF(N128="základní",J128,0)</f>
        <v>0</v>
      </c>
      <c r="BF128" s="142">
        <f>IF(N128="snížená",J128,0)</f>
        <v>0</v>
      </c>
      <c r="BG128" s="142">
        <f>IF(N128="zákl. přenesená",J128,0)</f>
        <v>0</v>
      </c>
      <c r="BH128" s="142">
        <f>IF(N128="sníž. přenesená",J128,0)</f>
        <v>0</v>
      </c>
      <c r="BI128" s="142">
        <f>IF(N128="nulová",J128,0)</f>
        <v>0</v>
      </c>
      <c r="BJ128" s="13" t="s">
        <v>83</v>
      </c>
      <c r="BK128" s="142">
        <f>ROUND(I128*H128,2)</f>
        <v>0</v>
      </c>
      <c r="BL128" s="13" t="s">
        <v>125</v>
      </c>
      <c r="BM128" s="141" t="s">
        <v>135</v>
      </c>
    </row>
    <row r="129" spans="2:65" s="11" customFormat="1" ht="22.9" customHeight="1">
      <c r="B129" s="117"/>
      <c r="D129" s="118" t="s">
        <v>74</v>
      </c>
      <c r="E129" s="127" t="s">
        <v>136</v>
      </c>
      <c r="F129" s="127" t="s">
        <v>137</v>
      </c>
      <c r="I129" s="120"/>
      <c r="J129" s="128">
        <f>BK129</f>
        <v>0</v>
      </c>
      <c r="L129" s="117"/>
      <c r="M129" s="122"/>
      <c r="P129" s="123">
        <f>SUM(P130:P132)</f>
        <v>0</v>
      </c>
      <c r="R129" s="123">
        <f>SUM(R130:R132)</f>
        <v>0</v>
      </c>
      <c r="T129" s="124">
        <f>SUM(T130:T132)</f>
        <v>0</v>
      </c>
      <c r="AR129" s="118" t="s">
        <v>83</v>
      </c>
      <c r="AT129" s="125" t="s">
        <v>74</v>
      </c>
      <c r="AU129" s="125" t="s">
        <v>83</v>
      </c>
      <c r="AY129" s="118" t="s">
        <v>119</v>
      </c>
      <c r="BK129" s="126">
        <f>SUM(BK130:BK132)</f>
        <v>0</v>
      </c>
    </row>
    <row r="130" spans="2:65" s="1" customFormat="1" ht="24.2" customHeight="1">
      <c r="B130" s="28"/>
      <c r="C130" s="129" t="s">
        <v>85</v>
      </c>
      <c r="D130" s="129" t="s">
        <v>121</v>
      </c>
      <c r="E130" s="130" t="s">
        <v>138</v>
      </c>
      <c r="F130" s="131" t="s">
        <v>139</v>
      </c>
      <c r="G130" s="132" t="s">
        <v>124</v>
      </c>
      <c r="H130" s="133">
        <v>3647.8</v>
      </c>
      <c r="I130" s="134"/>
      <c r="J130" s="135">
        <f>ROUND(I130*H130,2)</f>
        <v>0</v>
      </c>
      <c r="K130" s="136"/>
      <c r="L130" s="28"/>
      <c r="M130" s="137" t="s">
        <v>1</v>
      </c>
      <c r="N130" s="138" t="s">
        <v>40</v>
      </c>
      <c r="P130" s="139">
        <f>O130*H130</f>
        <v>0</v>
      </c>
      <c r="Q130" s="139">
        <v>0</v>
      </c>
      <c r="R130" s="139">
        <f>Q130*H130</f>
        <v>0</v>
      </c>
      <c r="S130" s="139">
        <v>0</v>
      </c>
      <c r="T130" s="140">
        <f>S130*H130</f>
        <v>0</v>
      </c>
      <c r="AR130" s="141" t="s">
        <v>125</v>
      </c>
      <c r="AT130" s="141" t="s">
        <v>121</v>
      </c>
      <c r="AU130" s="141" t="s">
        <v>85</v>
      </c>
      <c r="AY130" s="13" t="s">
        <v>119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3" t="s">
        <v>83</v>
      </c>
      <c r="BK130" s="142">
        <f>ROUND(I130*H130,2)</f>
        <v>0</v>
      </c>
      <c r="BL130" s="13" t="s">
        <v>125</v>
      </c>
      <c r="BM130" s="141" t="s">
        <v>140</v>
      </c>
    </row>
    <row r="131" spans="2:65" s="1" customFormat="1" ht="24.2" customHeight="1">
      <c r="B131" s="28"/>
      <c r="C131" s="129" t="s">
        <v>141</v>
      </c>
      <c r="D131" s="129" t="s">
        <v>121</v>
      </c>
      <c r="E131" s="130" t="s">
        <v>142</v>
      </c>
      <c r="F131" s="131" t="s">
        <v>143</v>
      </c>
      <c r="G131" s="132" t="s">
        <v>124</v>
      </c>
      <c r="H131" s="133">
        <v>2806</v>
      </c>
      <c r="I131" s="134"/>
      <c r="J131" s="135">
        <f>ROUND(I131*H131,2)</f>
        <v>0</v>
      </c>
      <c r="K131" s="136"/>
      <c r="L131" s="28"/>
      <c r="M131" s="137" t="s">
        <v>1</v>
      </c>
      <c r="N131" s="138" t="s">
        <v>40</v>
      </c>
      <c r="P131" s="139">
        <f>O131*H131</f>
        <v>0</v>
      </c>
      <c r="Q131" s="139">
        <v>0</v>
      </c>
      <c r="R131" s="139">
        <f>Q131*H131</f>
        <v>0</v>
      </c>
      <c r="S131" s="139">
        <v>0</v>
      </c>
      <c r="T131" s="140">
        <f>S131*H131</f>
        <v>0</v>
      </c>
      <c r="AR131" s="141" t="s">
        <v>125</v>
      </c>
      <c r="AT131" s="141" t="s">
        <v>121</v>
      </c>
      <c r="AU131" s="141" t="s">
        <v>85</v>
      </c>
      <c r="AY131" s="13" t="s">
        <v>119</v>
      </c>
      <c r="BE131" s="142">
        <f>IF(N131="základní",J131,0)</f>
        <v>0</v>
      </c>
      <c r="BF131" s="142">
        <f>IF(N131="snížená",J131,0)</f>
        <v>0</v>
      </c>
      <c r="BG131" s="142">
        <f>IF(N131="zákl. přenesená",J131,0)</f>
        <v>0</v>
      </c>
      <c r="BH131" s="142">
        <f>IF(N131="sníž. přenesená",J131,0)</f>
        <v>0</v>
      </c>
      <c r="BI131" s="142">
        <f>IF(N131="nulová",J131,0)</f>
        <v>0</v>
      </c>
      <c r="BJ131" s="13" t="s">
        <v>83</v>
      </c>
      <c r="BK131" s="142">
        <f>ROUND(I131*H131,2)</f>
        <v>0</v>
      </c>
      <c r="BL131" s="13" t="s">
        <v>125</v>
      </c>
      <c r="BM131" s="141" t="s">
        <v>144</v>
      </c>
    </row>
    <row r="132" spans="2:65" s="1" customFormat="1" ht="24.2" customHeight="1">
      <c r="B132" s="28"/>
      <c r="C132" s="129" t="s">
        <v>8</v>
      </c>
      <c r="D132" s="129" t="s">
        <v>121</v>
      </c>
      <c r="E132" s="130" t="s">
        <v>145</v>
      </c>
      <c r="F132" s="131" t="s">
        <v>146</v>
      </c>
      <c r="G132" s="132" t="s">
        <v>124</v>
      </c>
      <c r="H132" s="133">
        <v>841.8</v>
      </c>
      <c r="I132" s="134"/>
      <c r="J132" s="135">
        <f>ROUND(I132*H132,2)</f>
        <v>0</v>
      </c>
      <c r="K132" s="136"/>
      <c r="L132" s="28"/>
      <c r="M132" s="137" t="s">
        <v>1</v>
      </c>
      <c r="N132" s="138" t="s">
        <v>40</v>
      </c>
      <c r="P132" s="139">
        <f>O132*H132</f>
        <v>0</v>
      </c>
      <c r="Q132" s="139">
        <v>0</v>
      </c>
      <c r="R132" s="139">
        <f>Q132*H132</f>
        <v>0</v>
      </c>
      <c r="S132" s="139">
        <v>0</v>
      </c>
      <c r="T132" s="140">
        <f>S132*H132</f>
        <v>0</v>
      </c>
      <c r="AR132" s="141" t="s">
        <v>125</v>
      </c>
      <c r="AT132" s="141" t="s">
        <v>121</v>
      </c>
      <c r="AU132" s="141" t="s">
        <v>85</v>
      </c>
      <c r="AY132" s="13" t="s">
        <v>119</v>
      </c>
      <c r="BE132" s="142">
        <f>IF(N132="základní",J132,0)</f>
        <v>0</v>
      </c>
      <c r="BF132" s="142">
        <f>IF(N132="snížená",J132,0)</f>
        <v>0</v>
      </c>
      <c r="BG132" s="142">
        <f>IF(N132="zákl. přenesená",J132,0)</f>
        <v>0</v>
      </c>
      <c r="BH132" s="142">
        <f>IF(N132="sníž. přenesená",J132,0)</f>
        <v>0</v>
      </c>
      <c r="BI132" s="142">
        <f>IF(N132="nulová",J132,0)</f>
        <v>0</v>
      </c>
      <c r="BJ132" s="13" t="s">
        <v>83</v>
      </c>
      <c r="BK132" s="142">
        <f>ROUND(I132*H132,2)</f>
        <v>0</v>
      </c>
      <c r="BL132" s="13" t="s">
        <v>125</v>
      </c>
      <c r="BM132" s="141" t="s">
        <v>147</v>
      </c>
    </row>
    <row r="133" spans="2:65" s="11" customFormat="1" ht="22.9" customHeight="1">
      <c r="B133" s="117"/>
      <c r="D133" s="118" t="s">
        <v>74</v>
      </c>
      <c r="E133" s="127" t="s">
        <v>148</v>
      </c>
      <c r="F133" s="127" t="s">
        <v>149</v>
      </c>
      <c r="I133" s="120"/>
      <c r="J133" s="128">
        <f>BK133</f>
        <v>0</v>
      </c>
      <c r="L133" s="117"/>
      <c r="M133" s="122"/>
      <c r="P133" s="123">
        <f>SUM(P134:P136)</f>
        <v>0</v>
      </c>
      <c r="R133" s="123">
        <f>SUM(R134:R136)</f>
        <v>8.8440300000000001</v>
      </c>
      <c r="T133" s="124">
        <f>SUM(T134:T136)</f>
        <v>7.2200000000000006</v>
      </c>
      <c r="AR133" s="118" t="s">
        <v>83</v>
      </c>
      <c r="AT133" s="125" t="s">
        <v>74</v>
      </c>
      <c r="AU133" s="125" t="s">
        <v>83</v>
      </c>
      <c r="AY133" s="118" t="s">
        <v>119</v>
      </c>
      <c r="BK133" s="126">
        <f>SUM(BK134:BK136)</f>
        <v>0</v>
      </c>
    </row>
    <row r="134" spans="2:65" s="1" customFormat="1" ht="33" customHeight="1">
      <c r="B134" s="28"/>
      <c r="C134" s="129" t="s">
        <v>125</v>
      </c>
      <c r="D134" s="129" t="s">
        <v>121</v>
      </c>
      <c r="E134" s="130" t="s">
        <v>150</v>
      </c>
      <c r="F134" s="131" t="s">
        <v>151</v>
      </c>
      <c r="G134" s="132" t="s">
        <v>152</v>
      </c>
      <c r="H134" s="133">
        <v>7</v>
      </c>
      <c r="I134" s="134"/>
      <c r="J134" s="135">
        <f>ROUND(I134*H134,2)</f>
        <v>0</v>
      </c>
      <c r="K134" s="136"/>
      <c r="L134" s="28"/>
      <c r="M134" s="137" t="s">
        <v>1</v>
      </c>
      <c r="N134" s="138" t="s">
        <v>40</v>
      </c>
      <c r="P134" s="139">
        <f>O134*H134</f>
        <v>0</v>
      </c>
      <c r="Q134" s="139">
        <v>0.65847999999999995</v>
      </c>
      <c r="R134" s="139">
        <f>Q134*H134</f>
        <v>4.6093599999999997</v>
      </c>
      <c r="S134" s="139">
        <v>0.66</v>
      </c>
      <c r="T134" s="140">
        <f>S134*H134</f>
        <v>4.62</v>
      </c>
      <c r="AR134" s="141" t="s">
        <v>125</v>
      </c>
      <c r="AT134" s="141" t="s">
        <v>121</v>
      </c>
      <c r="AU134" s="141" t="s">
        <v>85</v>
      </c>
      <c r="AY134" s="13" t="s">
        <v>119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3" t="s">
        <v>83</v>
      </c>
      <c r="BK134" s="142">
        <f>ROUND(I134*H134,2)</f>
        <v>0</v>
      </c>
      <c r="BL134" s="13" t="s">
        <v>125</v>
      </c>
      <c r="BM134" s="141" t="s">
        <v>153</v>
      </c>
    </row>
    <row r="135" spans="2:65" s="1" customFormat="1" ht="24.2" customHeight="1">
      <c r="B135" s="28"/>
      <c r="C135" s="129" t="s">
        <v>136</v>
      </c>
      <c r="D135" s="129" t="s">
        <v>121</v>
      </c>
      <c r="E135" s="130" t="s">
        <v>154</v>
      </c>
      <c r="F135" s="131" t="s">
        <v>155</v>
      </c>
      <c r="G135" s="132" t="s">
        <v>152</v>
      </c>
      <c r="H135" s="133">
        <v>5</v>
      </c>
      <c r="I135" s="134"/>
      <c r="J135" s="135">
        <f>ROUND(I135*H135,2)</f>
        <v>0</v>
      </c>
      <c r="K135" s="136"/>
      <c r="L135" s="28"/>
      <c r="M135" s="137" t="s">
        <v>1</v>
      </c>
      <c r="N135" s="138" t="s">
        <v>40</v>
      </c>
      <c r="P135" s="139">
        <f>O135*H135</f>
        <v>0</v>
      </c>
      <c r="Q135" s="139">
        <v>0.10037</v>
      </c>
      <c r="R135" s="139">
        <f>Q135*H135</f>
        <v>0.50185000000000002</v>
      </c>
      <c r="S135" s="139">
        <v>0.1</v>
      </c>
      <c r="T135" s="140">
        <f>S135*H135</f>
        <v>0.5</v>
      </c>
      <c r="AR135" s="141" t="s">
        <v>125</v>
      </c>
      <c r="AT135" s="141" t="s">
        <v>121</v>
      </c>
      <c r="AU135" s="141" t="s">
        <v>85</v>
      </c>
      <c r="AY135" s="13" t="s">
        <v>119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3" t="s">
        <v>83</v>
      </c>
      <c r="BK135" s="142">
        <f>ROUND(I135*H135,2)</f>
        <v>0</v>
      </c>
      <c r="BL135" s="13" t="s">
        <v>125</v>
      </c>
      <c r="BM135" s="141" t="s">
        <v>156</v>
      </c>
    </row>
    <row r="136" spans="2:65" s="1" customFormat="1" ht="24.2" customHeight="1">
      <c r="B136" s="28"/>
      <c r="C136" s="129" t="s">
        <v>157</v>
      </c>
      <c r="D136" s="129" t="s">
        <v>121</v>
      </c>
      <c r="E136" s="130" t="s">
        <v>158</v>
      </c>
      <c r="F136" s="131" t="s">
        <v>159</v>
      </c>
      <c r="G136" s="132" t="s">
        <v>152</v>
      </c>
      <c r="H136" s="133">
        <v>7</v>
      </c>
      <c r="I136" s="134"/>
      <c r="J136" s="135">
        <f>ROUND(I136*H136,2)</f>
        <v>0</v>
      </c>
      <c r="K136" s="136"/>
      <c r="L136" s="28"/>
      <c r="M136" s="137" t="s">
        <v>1</v>
      </c>
      <c r="N136" s="138" t="s">
        <v>40</v>
      </c>
      <c r="P136" s="139">
        <f>O136*H136</f>
        <v>0</v>
      </c>
      <c r="Q136" s="139">
        <v>0.53325999999999996</v>
      </c>
      <c r="R136" s="139">
        <f>Q136*H136</f>
        <v>3.7328199999999998</v>
      </c>
      <c r="S136" s="139">
        <v>0.3</v>
      </c>
      <c r="T136" s="140">
        <f>S136*H136</f>
        <v>2.1</v>
      </c>
      <c r="AR136" s="141" t="s">
        <v>125</v>
      </c>
      <c r="AT136" s="141" t="s">
        <v>121</v>
      </c>
      <c r="AU136" s="141" t="s">
        <v>85</v>
      </c>
      <c r="AY136" s="13" t="s">
        <v>119</v>
      </c>
      <c r="BE136" s="142">
        <f>IF(N136="základní",J136,0)</f>
        <v>0</v>
      </c>
      <c r="BF136" s="142">
        <f>IF(N136="snížená",J136,0)</f>
        <v>0</v>
      </c>
      <c r="BG136" s="142">
        <f>IF(N136="zákl. přenesená",J136,0)</f>
        <v>0</v>
      </c>
      <c r="BH136" s="142">
        <f>IF(N136="sníž. přenesená",J136,0)</f>
        <v>0</v>
      </c>
      <c r="BI136" s="142">
        <f>IF(N136="nulová",J136,0)</f>
        <v>0</v>
      </c>
      <c r="BJ136" s="13" t="s">
        <v>83</v>
      </c>
      <c r="BK136" s="142">
        <f>ROUND(I136*H136,2)</f>
        <v>0</v>
      </c>
      <c r="BL136" s="13" t="s">
        <v>125</v>
      </c>
      <c r="BM136" s="141" t="s">
        <v>160</v>
      </c>
    </row>
    <row r="137" spans="2:65" s="11" customFormat="1" ht="22.9" customHeight="1">
      <c r="B137" s="117"/>
      <c r="D137" s="118" t="s">
        <v>74</v>
      </c>
      <c r="E137" s="127" t="s">
        <v>161</v>
      </c>
      <c r="F137" s="127" t="s">
        <v>162</v>
      </c>
      <c r="I137" s="120"/>
      <c r="J137" s="128">
        <f>BK137</f>
        <v>0</v>
      </c>
      <c r="L137" s="117"/>
      <c r="M137" s="122"/>
      <c r="P137" s="123">
        <f>SUM(P138:P146)</f>
        <v>0</v>
      </c>
      <c r="R137" s="123">
        <f>SUM(R138:R146)</f>
        <v>4.8996450000000005</v>
      </c>
      <c r="T137" s="124">
        <f>SUM(T138:T146)</f>
        <v>0</v>
      </c>
      <c r="AR137" s="118" t="s">
        <v>83</v>
      </c>
      <c r="AT137" s="125" t="s">
        <v>74</v>
      </c>
      <c r="AU137" s="125" t="s">
        <v>83</v>
      </c>
      <c r="AY137" s="118" t="s">
        <v>119</v>
      </c>
      <c r="BK137" s="126">
        <f>SUM(BK138:BK146)</f>
        <v>0</v>
      </c>
    </row>
    <row r="138" spans="2:65" s="1" customFormat="1" ht="24.2" customHeight="1">
      <c r="B138" s="28"/>
      <c r="C138" s="129" t="s">
        <v>163</v>
      </c>
      <c r="D138" s="129" t="s">
        <v>121</v>
      </c>
      <c r="E138" s="130" t="s">
        <v>164</v>
      </c>
      <c r="F138" s="131" t="s">
        <v>165</v>
      </c>
      <c r="G138" s="132" t="s">
        <v>134</v>
      </c>
      <c r="H138" s="133">
        <v>1003</v>
      </c>
      <c r="I138" s="134"/>
      <c r="J138" s="135">
        <f t="shared" ref="J138:J146" si="0">ROUND(I138*H138,2)</f>
        <v>0</v>
      </c>
      <c r="K138" s="136"/>
      <c r="L138" s="28"/>
      <c r="M138" s="137" t="s">
        <v>1</v>
      </c>
      <c r="N138" s="138" t="s">
        <v>40</v>
      </c>
      <c r="P138" s="139">
        <f t="shared" ref="P138:P146" si="1">O138*H138</f>
        <v>0</v>
      </c>
      <c r="Q138" s="139">
        <v>1E-4</v>
      </c>
      <c r="R138" s="139">
        <f t="shared" ref="R138:R146" si="2">Q138*H138</f>
        <v>0.1003</v>
      </c>
      <c r="S138" s="139">
        <v>0</v>
      </c>
      <c r="T138" s="140">
        <f t="shared" ref="T138:T146" si="3">S138*H138</f>
        <v>0</v>
      </c>
      <c r="AR138" s="141" t="s">
        <v>125</v>
      </c>
      <c r="AT138" s="141" t="s">
        <v>121</v>
      </c>
      <c r="AU138" s="141" t="s">
        <v>85</v>
      </c>
      <c r="AY138" s="13" t="s">
        <v>119</v>
      </c>
      <c r="BE138" s="142">
        <f t="shared" ref="BE138:BE146" si="4">IF(N138="základní",J138,0)</f>
        <v>0</v>
      </c>
      <c r="BF138" s="142">
        <f t="shared" ref="BF138:BF146" si="5">IF(N138="snížená",J138,0)</f>
        <v>0</v>
      </c>
      <c r="BG138" s="142">
        <f t="shared" ref="BG138:BG146" si="6">IF(N138="zákl. přenesená",J138,0)</f>
        <v>0</v>
      </c>
      <c r="BH138" s="142">
        <f t="shared" ref="BH138:BH146" si="7">IF(N138="sníž. přenesená",J138,0)</f>
        <v>0</v>
      </c>
      <c r="BI138" s="142">
        <f t="shared" ref="BI138:BI146" si="8">IF(N138="nulová",J138,0)</f>
        <v>0</v>
      </c>
      <c r="BJ138" s="13" t="s">
        <v>83</v>
      </c>
      <c r="BK138" s="142">
        <f t="shared" ref="BK138:BK146" si="9">ROUND(I138*H138,2)</f>
        <v>0</v>
      </c>
      <c r="BL138" s="13" t="s">
        <v>125</v>
      </c>
      <c r="BM138" s="141" t="s">
        <v>166</v>
      </c>
    </row>
    <row r="139" spans="2:65" s="1" customFormat="1" ht="24.2" customHeight="1">
      <c r="B139" s="28"/>
      <c r="C139" s="129" t="s">
        <v>167</v>
      </c>
      <c r="D139" s="129" t="s">
        <v>121</v>
      </c>
      <c r="E139" s="130" t="s">
        <v>168</v>
      </c>
      <c r="F139" s="131" t="s">
        <v>169</v>
      </c>
      <c r="G139" s="132" t="s">
        <v>124</v>
      </c>
      <c r="H139" s="133">
        <v>34.5</v>
      </c>
      <c r="I139" s="134"/>
      <c r="J139" s="135">
        <f t="shared" si="0"/>
        <v>0</v>
      </c>
      <c r="K139" s="136"/>
      <c r="L139" s="28"/>
      <c r="M139" s="137" t="s">
        <v>1</v>
      </c>
      <c r="N139" s="138" t="s">
        <v>40</v>
      </c>
      <c r="P139" s="139">
        <f t="shared" si="1"/>
        <v>0</v>
      </c>
      <c r="Q139" s="139">
        <v>1.1999999999999999E-3</v>
      </c>
      <c r="R139" s="139">
        <f t="shared" si="2"/>
        <v>4.1399999999999999E-2</v>
      </c>
      <c r="S139" s="139">
        <v>0</v>
      </c>
      <c r="T139" s="140">
        <f t="shared" si="3"/>
        <v>0</v>
      </c>
      <c r="AR139" s="141" t="s">
        <v>125</v>
      </c>
      <c r="AT139" s="141" t="s">
        <v>121</v>
      </c>
      <c r="AU139" s="141" t="s">
        <v>85</v>
      </c>
      <c r="AY139" s="13" t="s">
        <v>119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83</v>
      </c>
      <c r="BK139" s="142">
        <f t="shared" si="9"/>
        <v>0</v>
      </c>
      <c r="BL139" s="13" t="s">
        <v>125</v>
      </c>
      <c r="BM139" s="141" t="s">
        <v>170</v>
      </c>
    </row>
    <row r="140" spans="2:65" s="1" customFormat="1" ht="24.2" customHeight="1">
      <c r="B140" s="28"/>
      <c r="C140" s="129" t="s">
        <v>171</v>
      </c>
      <c r="D140" s="129" t="s">
        <v>121</v>
      </c>
      <c r="E140" s="130" t="s">
        <v>172</v>
      </c>
      <c r="F140" s="131" t="s">
        <v>173</v>
      </c>
      <c r="G140" s="132" t="s">
        <v>134</v>
      </c>
      <c r="H140" s="133">
        <v>1003</v>
      </c>
      <c r="I140" s="134"/>
      <c r="J140" s="135">
        <f t="shared" si="0"/>
        <v>0</v>
      </c>
      <c r="K140" s="136"/>
      <c r="L140" s="28"/>
      <c r="M140" s="137" t="s">
        <v>1</v>
      </c>
      <c r="N140" s="138" t="s">
        <v>40</v>
      </c>
      <c r="P140" s="139">
        <f t="shared" si="1"/>
        <v>0</v>
      </c>
      <c r="Q140" s="139">
        <v>2.0000000000000001E-4</v>
      </c>
      <c r="R140" s="139">
        <f t="shared" si="2"/>
        <v>0.2006</v>
      </c>
      <c r="S140" s="139">
        <v>0</v>
      </c>
      <c r="T140" s="140">
        <f t="shared" si="3"/>
        <v>0</v>
      </c>
      <c r="AR140" s="141" t="s">
        <v>125</v>
      </c>
      <c r="AT140" s="141" t="s">
        <v>121</v>
      </c>
      <c r="AU140" s="141" t="s">
        <v>85</v>
      </c>
      <c r="AY140" s="13" t="s">
        <v>119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83</v>
      </c>
      <c r="BK140" s="142">
        <f t="shared" si="9"/>
        <v>0</v>
      </c>
      <c r="BL140" s="13" t="s">
        <v>125</v>
      </c>
      <c r="BM140" s="141" t="s">
        <v>174</v>
      </c>
    </row>
    <row r="141" spans="2:65" s="1" customFormat="1" ht="24.2" customHeight="1">
      <c r="B141" s="28"/>
      <c r="C141" s="129" t="s">
        <v>175</v>
      </c>
      <c r="D141" s="129" t="s">
        <v>121</v>
      </c>
      <c r="E141" s="130" t="s">
        <v>176</v>
      </c>
      <c r="F141" s="131" t="s">
        <v>177</v>
      </c>
      <c r="G141" s="132" t="s">
        <v>124</v>
      </c>
      <c r="H141" s="133">
        <v>34.5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40</v>
      </c>
      <c r="P141" s="139">
        <f t="shared" si="1"/>
        <v>0</v>
      </c>
      <c r="Q141" s="139">
        <v>1.6000000000000001E-3</v>
      </c>
      <c r="R141" s="139">
        <f t="shared" si="2"/>
        <v>5.5200000000000006E-2</v>
      </c>
      <c r="S141" s="139">
        <v>0</v>
      </c>
      <c r="T141" s="140">
        <f t="shared" si="3"/>
        <v>0</v>
      </c>
      <c r="AR141" s="141" t="s">
        <v>125</v>
      </c>
      <c r="AT141" s="141" t="s">
        <v>121</v>
      </c>
      <c r="AU141" s="141" t="s">
        <v>85</v>
      </c>
      <c r="AY141" s="13" t="s">
        <v>119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83</v>
      </c>
      <c r="BK141" s="142">
        <f t="shared" si="9"/>
        <v>0</v>
      </c>
      <c r="BL141" s="13" t="s">
        <v>125</v>
      </c>
      <c r="BM141" s="141" t="s">
        <v>178</v>
      </c>
    </row>
    <row r="142" spans="2:65" s="1" customFormat="1" ht="16.5" customHeight="1">
      <c r="B142" s="28"/>
      <c r="C142" s="129" t="s">
        <v>7</v>
      </c>
      <c r="D142" s="129" t="s">
        <v>121</v>
      </c>
      <c r="E142" s="130" t="s">
        <v>179</v>
      </c>
      <c r="F142" s="131" t="s">
        <v>180</v>
      </c>
      <c r="G142" s="132" t="s">
        <v>134</v>
      </c>
      <c r="H142" s="133">
        <v>1003</v>
      </c>
      <c r="I142" s="134"/>
      <c r="J142" s="135">
        <f t="shared" si="0"/>
        <v>0</v>
      </c>
      <c r="K142" s="136"/>
      <c r="L142" s="28"/>
      <c r="M142" s="137" t="s">
        <v>1</v>
      </c>
      <c r="N142" s="138" t="s">
        <v>40</v>
      </c>
      <c r="P142" s="139">
        <f t="shared" si="1"/>
        <v>0</v>
      </c>
      <c r="Q142" s="139">
        <v>0</v>
      </c>
      <c r="R142" s="139">
        <f t="shared" si="2"/>
        <v>0</v>
      </c>
      <c r="S142" s="139">
        <v>0</v>
      </c>
      <c r="T142" s="140">
        <f t="shared" si="3"/>
        <v>0</v>
      </c>
      <c r="AR142" s="141" t="s">
        <v>125</v>
      </c>
      <c r="AT142" s="141" t="s">
        <v>121</v>
      </c>
      <c r="AU142" s="141" t="s">
        <v>85</v>
      </c>
      <c r="AY142" s="13" t="s">
        <v>119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83</v>
      </c>
      <c r="BK142" s="142">
        <f t="shared" si="9"/>
        <v>0</v>
      </c>
      <c r="BL142" s="13" t="s">
        <v>125</v>
      </c>
      <c r="BM142" s="141" t="s">
        <v>181</v>
      </c>
    </row>
    <row r="143" spans="2:65" s="1" customFormat="1" ht="16.5" customHeight="1">
      <c r="B143" s="28"/>
      <c r="C143" s="129" t="s">
        <v>182</v>
      </c>
      <c r="D143" s="129" t="s">
        <v>121</v>
      </c>
      <c r="E143" s="130" t="s">
        <v>183</v>
      </c>
      <c r="F143" s="131" t="s">
        <v>184</v>
      </c>
      <c r="G143" s="132" t="s">
        <v>124</v>
      </c>
      <c r="H143" s="133">
        <v>34.5</v>
      </c>
      <c r="I143" s="134"/>
      <c r="J143" s="135">
        <f t="shared" si="0"/>
        <v>0</v>
      </c>
      <c r="K143" s="136"/>
      <c r="L143" s="28"/>
      <c r="M143" s="137" t="s">
        <v>1</v>
      </c>
      <c r="N143" s="138" t="s">
        <v>40</v>
      </c>
      <c r="P143" s="139">
        <f t="shared" si="1"/>
        <v>0</v>
      </c>
      <c r="Q143" s="139">
        <v>1.0000000000000001E-5</v>
      </c>
      <c r="R143" s="139">
        <f t="shared" si="2"/>
        <v>3.4500000000000004E-4</v>
      </c>
      <c r="S143" s="139">
        <v>0</v>
      </c>
      <c r="T143" s="140">
        <f t="shared" si="3"/>
        <v>0</v>
      </c>
      <c r="AR143" s="141" t="s">
        <v>125</v>
      </c>
      <c r="AT143" s="141" t="s">
        <v>121</v>
      </c>
      <c r="AU143" s="141" t="s">
        <v>85</v>
      </c>
      <c r="AY143" s="13" t="s">
        <v>119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83</v>
      </c>
      <c r="BK143" s="142">
        <f t="shared" si="9"/>
        <v>0</v>
      </c>
      <c r="BL143" s="13" t="s">
        <v>125</v>
      </c>
      <c r="BM143" s="141" t="s">
        <v>185</v>
      </c>
    </row>
    <row r="144" spans="2:65" s="1" customFormat="1" ht="33" customHeight="1">
      <c r="B144" s="28"/>
      <c r="C144" s="129" t="s">
        <v>186</v>
      </c>
      <c r="D144" s="129" t="s">
        <v>121</v>
      </c>
      <c r="E144" s="130" t="s">
        <v>187</v>
      </c>
      <c r="F144" s="131" t="s">
        <v>188</v>
      </c>
      <c r="G144" s="132" t="s">
        <v>134</v>
      </c>
      <c r="H144" s="133">
        <v>18</v>
      </c>
      <c r="I144" s="134"/>
      <c r="J144" s="135">
        <f t="shared" si="0"/>
        <v>0</v>
      </c>
      <c r="K144" s="136"/>
      <c r="L144" s="28"/>
      <c r="M144" s="137" t="s">
        <v>1</v>
      </c>
      <c r="N144" s="138" t="s">
        <v>40</v>
      </c>
      <c r="P144" s="139">
        <f t="shared" si="1"/>
        <v>0</v>
      </c>
      <c r="Q144" s="139">
        <v>0.16850000000000001</v>
      </c>
      <c r="R144" s="139">
        <f t="shared" si="2"/>
        <v>3.0330000000000004</v>
      </c>
      <c r="S144" s="139">
        <v>0</v>
      </c>
      <c r="T144" s="140">
        <f t="shared" si="3"/>
        <v>0</v>
      </c>
      <c r="AR144" s="141" t="s">
        <v>125</v>
      </c>
      <c r="AT144" s="141" t="s">
        <v>121</v>
      </c>
      <c r="AU144" s="141" t="s">
        <v>85</v>
      </c>
      <c r="AY144" s="13" t="s">
        <v>119</v>
      </c>
      <c r="BE144" s="142">
        <f t="shared" si="4"/>
        <v>0</v>
      </c>
      <c r="BF144" s="142">
        <f t="shared" si="5"/>
        <v>0</v>
      </c>
      <c r="BG144" s="142">
        <f t="shared" si="6"/>
        <v>0</v>
      </c>
      <c r="BH144" s="142">
        <f t="shared" si="7"/>
        <v>0</v>
      </c>
      <c r="BI144" s="142">
        <f t="shared" si="8"/>
        <v>0</v>
      </c>
      <c r="BJ144" s="13" t="s">
        <v>83</v>
      </c>
      <c r="BK144" s="142">
        <f t="shared" si="9"/>
        <v>0</v>
      </c>
      <c r="BL144" s="13" t="s">
        <v>125</v>
      </c>
      <c r="BM144" s="141" t="s">
        <v>189</v>
      </c>
    </row>
    <row r="145" spans="2:65" s="1" customFormat="1" ht="16.5" customHeight="1">
      <c r="B145" s="28"/>
      <c r="C145" s="143" t="s">
        <v>190</v>
      </c>
      <c r="D145" s="143" t="s">
        <v>191</v>
      </c>
      <c r="E145" s="144" t="s">
        <v>192</v>
      </c>
      <c r="F145" s="145" t="s">
        <v>193</v>
      </c>
      <c r="G145" s="146" t="s">
        <v>134</v>
      </c>
      <c r="H145" s="147">
        <v>18.36</v>
      </c>
      <c r="I145" s="148"/>
      <c r="J145" s="149">
        <f t="shared" si="0"/>
        <v>0</v>
      </c>
      <c r="K145" s="150"/>
      <c r="L145" s="151"/>
      <c r="M145" s="152" t="s">
        <v>1</v>
      </c>
      <c r="N145" s="153" t="s">
        <v>40</v>
      </c>
      <c r="P145" s="139">
        <f t="shared" si="1"/>
        <v>0</v>
      </c>
      <c r="Q145" s="139">
        <v>0.08</v>
      </c>
      <c r="R145" s="139">
        <f t="shared" si="2"/>
        <v>1.4687999999999999</v>
      </c>
      <c r="S145" s="139">
        <v>0</v>
      </c>
      <c r="T145" s="140">
        <f t="shared" si="3"/>
        <v>0</v>
      </c>
      <c r="AR145" s="141" t="s">
        <v>148</v>
      </c>
      <c r="AT145" s="141" t="s">
        <v>191</v>
      </c>
      <c r="AU145" s="141" t="s">
        <v>85</v>
      </c>
      <c r="AY145" s="13" t="s">
        <v>119</v>
      </c>
      <c r="BE145" s="142">
        <f t="shared" si="4"/>
        <v>0</v>
      </c>
      <c r="BF145" s="142">
        <f t="shared" si="5"/>
        <v>0</v>
      </c>
      <c r="BG145" s="142">
        <f t="shared" si="6"/>
        <v>0</v>
      </c>
      <c r="BH145" s="142">
        <f t="shared" si="7"/>
        <v>0</v>
      </c>
      <c r="BI145" s="142">
        <f t="shared" si="8"/>
        <v>0</v>
      </c>
      <c r="BJ145" s="13" t="s">
        <v>83</v>
      </c>
      <c r="BK145" s="142">
        <f t="shared" si="9"/>
        <v>0</v>
      </c>
      <c r="BL145" s="13" t="s">
        <v>125</v>
      </c>
      <c r="BM145" s="141" t="s">
        <v>194</v>
      </c>
    </row>
    <row r="146" spans="2:65" s="1" customFormat="1" ht="16.5" customHeight="1">
      <c r="B146" s="28"/>
      <c r="C146" s="129" t="s">
        <v>195</v>
      </c>
      <c r="D146" s="129" t="s">
        <v>121</v>
      </c>
      <c r="E146" s="130" t="s">
        <v>196</v>
      </c>
      <c r="F146" s="131" t="s">
        <v>197</v>
      </c>
      <c r="G146" s="132" t="s">
        <v>134</v>
      </c>
      <c r="H146" s="133">
        <v>1</v>
      </c>
      <c r="I146" s="134"/>
      <c r="J146" s="135">
        <f t="shared" si="0"/>
        <v>0</v>
      </c>
      <c r="K146" s="136"/>
      <c r="L146" s="28"/>
      <c r="M146" s="137" t="s">
        <v>1</v>
      </c>
      <c r="N146" s="138" t="s">
        <v>40</v>
      </c>
      <c r="P146" s="139">
        <f t="shared" si="1"/>
        <v>0</v>
      </c>
      <c r="Q146" s="139">
        <v>0</v>
      </c>
      <c r="R146" s="139">
        <f t="shared" si="2"/>
        <v>0</v>
      </c>
      <c r="S146" s="139">
        <v>0</v>
      </c>
      <c r="T146" s="140">
        <f t="shared" si="3"/>
        <v>0</v>
      </c>
      <c r="AR146" s="141" t="s">
        <v>125</v>
      </c>
      <c r="AT146" s="141" t="s">
        <v>121</v>
      </c>
      <c r="AU146" s="141" t="s">
        <v>85</v>
      </c>
      <c r="AY146" s="13" t="s">
        <v>119</v>
      </c>
      <c r="BE146" s="142">
        <f t="shared" si="4"/>
        <v>0</v>
      </c>
      <c r="BF146" s="142">
        <f t="shared" si="5"/>
        <v>0</v>
      </c>
      <c r="BG146" s="142">
        <f t="shared" si="6"/>
        <v>0</v>
      </c>
      <c r="BH146" s="142">
        <f t="shared" si="7"/>
        <v>0</v>
      </c>
      <c r="BI146" s="142">
        <f t="shared" si="8"/>
        <v>0</v>
      </c>
      <c r="BJ146" s="13" t="s">
        <v>83</v>
      </c>
      <c r="BK146" s="142">
        <f t="shared" si="9"/>
        <v>0</v>
      </c>
      <c r="BL146" s="13" t="s">
        <v>125</v>
      </c>
      <c r="BM146" s="141" t="s">
        <v>198</v>
      </c>
    </row>
    <row r="147" spans="2:65" s="11" customFormat="1" ht="22.9" customHeight="1">
      <c r="B147" s="117"/>
      <c r="D147" s="118" t="s">
        <v>74</v>
      </c>
      <c r="E147" s="127" t="s">
        <v>199</v>
      </c>
      <c r="F147" s="127" t="s">
        <v>200</v>
      </c>
      <c r="I147" s="120"/>
      <c r="J147" s="128">
        <f>BK147</f>
        <v>0</v>
      </c>
      <c r="L147" s="117"/>
      <c r="M147" s="122"/>
      <c r="P147" s="123">
        <f>SUM(P148:P150)</f>
        <v>0</v>
      </c>
      <c r="R147" s="123">
        <f>SUM(R148:R150)</f>
        <v>0</v>
      </c>
      <c r="T147" s="124">
        <f>SUM(T148:T150)</f>
        <v>0</v>
      </c>
      <c r="AR147" s="118" t="s">
        <v>83</v>
      </c>
      <c r="AT147" s="125" t="s">
        <v>74</v>
      </c>
      <c r="AU147" s="125" t="s">
        <v>83</v>
      </c>
      <c r="AY147" s="118" t="s">
        <v>119</v>
      </c>
      <c r="BK147" s="126">
        <f>SUM(BK148:BK150)</f>
        <v>0</v>
      </c>
    </row>
    <row r="148" spans="2:65" s="1" customFormat="1" ht="21.75" customHeight="1">
      <c r="B148" s="28"/>
      <c r="C148" s="129" t="s">
        <v>148</v>
      </c>
      <c r="D148" s="129" t="s">
        <v>121</v>
      </c>
      <c r="E148" s="130" t="s">
        <v>201</v>
      </c>
      <c r="F148" s="131" t="s">
        <v>202</v>
      </c>
      <c r="G148" s="132" t="s">
        <v>203</v>
      </c>
      <c r="H148" s="133">
        <v>445.28800000000001</v>
      </c>
      <c r="I148" s="134"/>
      <c r="J148" s="135">
        <f>ROUND(I148*H148,2)</f>
        <v>0</v>
      </c>
      <c r="K148" s="136"/>
      <c r="L148" s="28"/>
      <c r="M148" s="137" t="s">
        <v>1</v>
      </c>
      <c r="N148" s="138" t="s">
        <v>40</v>
      </c>
      <c r="P148" s="139">
        <f>O148*H148</f>
        <v>0</v>
      </c>
      <c r="Q148" s="139">
        <v>0</v>
      </c>
      <c r="R148" s="139">
        <f>Q148*H148</f>
        <v>0</v>
      </c>
      <c r="S148" s="139">
        <v>0</v>
      </c>
      <c r="T148" s="140">
        <f>S148*H148</f>
        <v>0</v>
      </c>
      <c r="AR148" s="141" t="s">
        <v>125</v>
      </c>
      <c r="AT148" s="141" t="s">
        <v>121</v>
      </c>
      <c r="AU148" s="141" t="s">
        <v>85</v>
      </c>
      <c r="AY148" s="13" t="s">
        <v>119</v>
      </c>
      <c r="BE148" s="142">
        <f>IF(N148="základní",J148,0)</f>
        <v>0</v>
      </c>
      <c r="BF148" s="142">
        <f>IF(N148="snížená",J148,0)</f>
        <v>0</v>
      </c>
      <c r="BG148" s="142">
        <f>IF(N148="zákl. přenesená",J148,0)</f>
        <v>0</v>
      </c>
      <c r="BH148" s="142">
        <f>IF(N148="sníž. přenesená",J148,0)</f>
        <v>0</v>
      </c>
      <c r="BI148" s="142">
        <f>IF(N148="nulová",J148,0)</f>
        <v>0</v>
      </c>
      <c r="BJ148" s="13" t="s">
        <v>83</v>
      </c>
      <c r="BK148" s="142">
        <f>ROUND(I148*H148,2)</f>
        <v>0</v>
      </c>
      <c r="BL148" s="13" t="s">
        <v>125</v>
      </c>
      <c r="BM148" s="141" t="s">
        <v>204</v>
      </c>
    </row>
    <row r="149" spans="2:65" s="1" customFormat="1" ht="24.2" customHeight="1">
      <c r="B149" s="28"/>
      <c r="C149" s="129" t="s">
        <v>161</v>
      </c>
      <c r="D149" s="129" t="s">
        <v>121</v>
      </c>
      <c r="E149" s="130" t="s">
        <v>205</v>
      </c>
      <c r="F149" s="131" t="s">
        <v>206</v>
      </c>
      <c r="G149" s="132" t="s">
        <v>203</v>
      </c>
      <c r="H149" s="133">
        <v>1781.152</v>
      </c>
      <c r="I149" s="134"/>
      <c r="J149" s="135">
        <f>ROUND(I149*H149,2)</f>
        <v>0</v>
      </c>
      <c r="K149" s="136"/>
      <c r="L149" s="28"/>
      <c r="M149" s="137" t="s">
        <v>1</v>
      </c>
      <c r="N149" s="138" t="s">
        <v>40</v>
      </c>
      <c r="P149" s="139">
        <f>O149*H149</f>
        <v>0</v>
      </c>
      <c r="Q149" s="139">
        <v>0</v>
      </c>
      <c r="R149" s="139">
        <f>Q149*H149</f>
        <v>0</v>
      </c>
      <c r="S149" s="139">
        <v>0</v>
      </c>
      <c r="T149" s="140">
        <f>S149*H149</f>
        <v>0</v>
      </c>
      <c r="AR149" s="141" t="s">
        <v>125</v>
      </c>
      <c r="AT149" s="141" t="s">
        <v>121</v>
      </c>
      <c r="AU149" s="141" t="s">
        <v>85</v>
      </c>
      <c r="AY149" s="13" t="s">
        <v>119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3" t="s">
        <v>83</v>
      </c>
      <c r="BK149" s="142">
        <f>ROUND(I149*H149,2)</f>
        <v>0</v>
      </c>
      <c r="BL149" s="13" t="s">
        <v>125</v>
      </c>
      <c r="BM149" s="141" t="s">
        <v>207</v>
      </c>
    </row>
    <row r="150" spans="2:65" s="1" customFormat="1" ht="24.2" customHeight="1">
      <c r="B150" s="28"/>
      <c r="C150" s="129" t="s">
        <v>208</v>
      </c>
      <c r="D150" s="129" t="s">
        <v>121</v>
      </c>
      <c r="E150" s="130" t="s">
        <v>209</v>
      </c>
      <c r="F150" s="131" t="s">
        <v>210</v>
      </c>
      <c r="G150" s="132" t="s">
        <v>203</v>
      </c>
      <c r="H150" s="133">
        <v>451.298</v>
      </c>
      <c r="I150" s="134"/>
      <c r="J150" s="135">
        <f>ROUND(I150*H150,2)</f>
        <v>0</v>
      </c>
      <c r="K150" s="136"/>
      <c r="L150" s="28"/>
      <c r="M150" s="137" t="s">
        <v>1</v>
      </c>
      <c r="N150" s="138" t="s">
        <v>40</v>
      </c>
      <c r="P150" s="139">
        <f>O150*H150</f>
        <v>0</v>
      </c>
      <c r="Q150" s="139">
        <v>0</v>
      </c>
      <c r="R150" s="139">
        <f>Q150*H150</f>
        <v>0</v>
      </c>
      <c r="S150" s="139">
        <v>0</v>
      </c>
      <c r="T150" s="140">
        <f>S150*H150</f>
        <v>0</v>
      </c>
      <c r="AR150" s="141" t="s">
        <v>125</v>
      </c>
      <c r="AT150" s="141" t="s">
        <v>121</v>
      </c>
      <c r="AU150" s="141" t="s">
        <v>85</v>
      </c>
      <c r="AY150" s="13" t="s">
        <v>119</v>
      </c>
      <c r="BE150" s="142">
        <f>IF(N150="základní",J150,0)</f>
        <v>0</v>
      </c>
      <c r="BF150" s="142">
        <f>IF(N150="snížená",J150,0)</f>
        <v>0</v>
      </c>
      <c r="BG150" s="142">
        <f>IF(N150="zákl. přenesená",J150,0)</f>
        <v>0</v>
      </c>
      <c r="BH150" s="142">
        <f>IF(N150="sníž. přenesená",J150,0)</f>
        <v>0</v>
      </c>
      <c r="BI150" s="142">
        <f>IF(N150="nulová",J150,0)</f>
        <v>0</v>
      </c>
      <c r="BJ150" s="13" t="s">
        <v>83</v>
      </c>
      <c r="BK150" s="142">
        <f>ROUND(I150*H150,2)</f>
        <v>0</v>
      </c>
      <c r="BL150" s="13" t="s">
        <v>125</v>
      </c>
      <c r="BM150" s="141" t="s">
        <v>211</v>
      </c>
    </row>
    <row r="151" spans="2:65" s="11" customFormat="1" ht="22.9" customHeight="1">
      <c r="B151" s="117"/>
      <c r="D151" s="118" t="s">
        <v>74</v>
      </c>
      <c r="E151" s="127" t="s">
        <v>212</v>
      </c>
      <c r="F151" s="127" t="s">
        <v>213</v>
      </c>
      <c r="I151" s="120"/>
      <c r="J151" s="128">
        <f>BK151</f>
        <v>0</v>
      </c>
      <c r="L151" s="117"/>
      <c r="M151" s="122"/>
      <c r="P151" s="123">
        <f>P152</f>
        <v>0</v>
      </c>
      <c r="R151" s="123">
        <f>R152</f>
        <v>0</v>
      </c>
      <c r="T151" s="124">
        <f>T152</f>
        <v>0</v>
      </c>
      <c r="AR151" s="118" t="s">
        <v>83</v>
      </c>
      <c r="AT151" s="125" t="s">
        <v>74</v>
      </c>
      <c r="AU151" s="125" t="s">
        <v>83</v>
      </c>
      <c r="AY151" s="118" t="s">
        <v>119</v>
      </c>
      <c r="BK151" s="126">
        <f>BK152</f>
        <v>0</v>
      </c>
    </row>
    <row r="152" spans="2:65" s="1" customFormat="1" ht="33" customHeight="1">
      <c r="B152" s="28"/>
      <c r="C152" s="129" t="s">
        <v>214</v>
      </c>
      <c r="D152" s="129" t="s">
        <v>121</v>
      </c>
      <c r="E152" s="130" t="s">
        <v>215</v>
      </c>
      <c r="F152" s="131" t="s">
        <v>216</v>
      </c>
      <c r="G152" s="132" t="s">
        <v>203</v>
      </c>
      <c r="H152" s="133">
        <v>496.66199999999998</v>
      </c>
      <c r="I152" s="134"/>
      <c r="J152" s="135">
        <f>ROUND(I152*H152,2)</f>
        <v>0</v>
      </c>
      <c r="K152" s="136"/>
      <c r="L152" s="28"/>
      <c r="M152" s="154" t="s">
        <v>1</v>
      </c>
      <c r="N152" s="155" t="s">
        <v>40</v>
      </c>
      <c r="O152" s="156"/>
      <c r="P152" s="157">
        <f>O152*H152</f>
        <v>0</v>
      </c>
      <c r="Q152" s="157">
        <v>0</v>
      </c>
      <c r="R152" s="157">
        <f>Q152*H152</f>
        <v>0</v>
      </c>
      <c r="S152" s="157">
        <v>0</v>
      </c>
      <c r="T152" s="158">
        <f>S152*H152</f>
        <v>0</v>
      </c>
      <c r="AR152" s="141" t="s">
        <v>125</v>
      </c>
      <c r="AT152" s="141" t="s">
        <v>121</v>
      </c>
      <c r="AU152" s="141" t="s">
        <v>85</v>
      </c>
      <c r="AY152" s="13" t="s">
        <v>119</v>
      </c>
      <c r="BE152" s="142">
        <f>IF(N152="základní",J152,0)</f>
        <v>0</v>
      </c>
      <c r="BF152" s="142">
        <f>IF(N152="snížená",J152,0)</f>
        <v>0</v>
      </c>
      <c r="BG152" s="142">
        <f>IF(N152="zákl. přenesená",J152,0)</f>
        <v>0</v>
      </c>
      <c r="BH152" s="142">
        <f>IF(N152="sníž. přenesená",J152,0)</f>
        <v>0</v>
      </c>
      <c r="BI152" s="142">
        <f>IF(N152="nulová",J152,0)</f>
        <v>0</v>
      </c>
      <c r="BJ152" s="13" t="s">
        <v>83</v>
      </c>
      <c r="BK152" s="142">
        <f>ROUND(I152*H152,2)</f>
        <v>0</v>
      </c>
      <c r="BL152" s="13" t="s">
        <v>125</v>
      </c>
      <c r="BM152" s="141" t="s">
        <v>217</v>
      </c>
    </row>
    <row r="153" spans="2:65" s="1" customFormat="1" ht="6.95" customHeight="1">
      <c r="B153" s="40"/>
      <c r="C153" s="41"/>
      <c r="D153" s="41"/>
      <c r="E153" s="41"/>
      <c r="F153" s="41"/>
      <c r="G153" s="41"/>
      <c r="H153" s="41"/>
      <c r="I153" s="41"/>
      <c r="J153" s="41"/>
      <c r="K153" s="41"/>
      <c r="L153" s="28"/>
    </row>
  </sheetData>
  <sheetProtection algorithmName="SHA-512" hashValue="xRCF/gAVldTTblNNy9wW4LgtNvz6mTktUZtTM3zIyqXOEtPUWqBXQ/BxJNC93/CGQNjiOn1nUmYxurHD6KooHA==" saltValue="jLBU+j26Q4ngtM7U74Hl7v8F9FmbnkkJTBXL+40p5eHiKvP6oFPqCMHrl8pnYWEmvwh9z8biSr13iQFVcK6Puw==" spinCount="100000" sheet="1" objects="1" scenarios="1" formatColumns="0" formatRows="0" autoFilter="0"/>
  <autoFilter ref="C122:K152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5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3" t="s">
        <v>88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85</v>
      </c>
    </row>
    <row r="4" spans="2:46" ht="24.95" customHeight="1">
      <c r="B4" s="16"/>
      <c r="D4" s="17" t="s">
        <v>89</v>
      </c>
      <c r="L4" s="16"/>
      <c r="M4" s="84" t="s">
        <v>10</v>
      </c>
      <c r="AT4" s="13" t="s">
        <v>4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7" t="str">
        <f>'Rekapitulace stavby'!K6</f>
        <v>VOP ul. Vodní a ul. Havlíčkova, Cheb</v>
      </c>
      <c r="F7" s="198"/>
      <c r="G7" s="198"/>
      <c r="H7" s="198"/>
      <c r="L7" s="16"/>
    </row>
    <row r="8" spans="2:46" s="1" customFormat="1" ht="12" customHeight="1">
      <c r="B8" s="28"/>
      <c r="D8" s="23" t="s">
        <v>90</v>
      </c>
      <c r="L8" s="28"/>
    </row>
    <row r="9" spans="2:46" s="1" customFormat="1" ht="16.5" customHeight="1">
      <c r="B9" s="28"/>
      <c r="E9" s="178" t="s">
        <v>218</v>
      </c>
      <c r="F9" s="199"/>
      <c r="G9" s="199"/>
      <c r="H9" s="199"/>
      <c r="L9" s="28"/>
    </row>
    <row r="10" spans="2:46" s="1" customFormat="1" ht="11.25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24. 1. 2025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">
        <v>1</v>
      </c>
      <c r="L14" s="28"/>
    </row>
    <row r="15" spans="2:46" s="1" customFormat="1" ht="18" customHeight="1">
      <c r="B15" s="28"/>
      <c r="E15" s="21" t="s">
        <v>26</v>
      </c>
      <c r="I15" s="23" t="s">
        <v>27</v>
      </c>
      <c r="J15" s="21" t="s">
        <v>1</v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0" t="str">
        <f>'Rekapitulace stavby'!E14</f>
        <v>Vyplň údaj</v>
      </c>
      <c r="F18" s="162"/>
      <c r="G18" s="162"/>
      <c r="H18" s="162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27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33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27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34</v>
      </c>
      <c r="L26" s="28"/>
    </row>
    <row r="27" spans="2:12" s="7" customFormat="1" ht="16.5" customHeight="1">
      <c r="B27" s="85"/>
      <c r="E27" s="167" t="s">
        <v>1</v>
      </c>
      <c r="F27" s="167"/>
      <c r="G27" s="167"/>
      <c r="H27" s="167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35</v>
      </c>
      <c r="J30" s="62">
        <f>ROUND(J123,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45" customHeight="1">
      <c r="B33" s="28"/>
      <c r="D33" s="51" t="s">
        <v>39</v>
      </c>
      <c r="E33" s="23" t="s">
        <v>40</v>
      </c>
      <c r="F33" s="87">
        <f>ROUND((SUM(BE123:BE149)),  2)</f>
        <v>0</v>
      </c>
      <c r="I33" s="88">
        <v>0.21</v>
      </c>
      <c r="J33" s="87">
        <f>ROUND(((SUM(BE123:BE149))*I33),  2)</f>
        <v>0</v>
      </c>
      <c r="L33" s="28"/>
    </row>
    <row r="34" spans="2:12" s="1" customFormat="1" ht="14.45" customHeight="1">
      <c r="B34" s="28"/>
      <c r="E34" s="23" t="s">
        <v>41</v>
      </c>
      <c r="F34" s="87">
        <f>ROUND((SUM(BF123:BF149)),  2)</f>
        <v>0</v>
      </c>
      <c r="I34" s="88">
        <v>0.12</v>
      </c>
      <c r="J34" s="87">
        <f>ROUND(((SUM(BF123:BF149))*I34),  2)</f>
        <v>0</v>
      </c>
      <c r="L34" s="28"/>
    </row>
    <row r="35" spans="2:12" s="1" customFormat="1" ht="14.45" hidden="1" customHeight="1">
      <c r="B35" s="28"/>
      <c r="E35" s="23" t="s">
        <v>42</v>
      </c>
      <c r="F35" s="87">
        <f>ROUND((SUM(BG123:BG149)),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43</v>
      </c>
      <c r="F36" s="87">
        <f>ROUND((SUM(BH123:BH149)),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44</v>
      </c>
      <c r="F37" s="87">
        <f>ROUND((SUM(BI123:BI149)),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45</v>
      </c>
      <c r="E39" s="53"/>
      <c r="F39" s="53"/>
      <c r="G39" s="91" t="s">
        <v>46</v>
      </c>
      <c r="H39" s="92" t="s">
        <v>47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48</v>
      </c>
      <c r="E50" s="38"/>
      <c r="F50" s="38"/>
      <c r="G50" s="37" t="s">
        <v>49</v>
      </c>
      <c r="H50" s="38"/>
      <c r="I50" s="38"/>
      <c r="J50" s="38"/>
      <c r="K50" s="38"/>
      <c r="L50" s="28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8"/>
      <c r="D61" s="39" t="s">
        <v>50</v>
      </c>
      <c r="E61" s="30"/>
      <c r="F61" s="95" t="s">
        <v>51</v>
      </c>
      <c r="G61" s="39" t="s">
        <v>50</v>
      </c>
      <c r="H61" s="30"/>
      <c r="I61" s="30"/>
      <c r="J61" s="96" t="s">
        <v>51</v>
      </c>
      <c r="K61" s="30"/>
      <c r="L61" s="28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8"/>
      <c r="D65" s="37" t="s">
        <v>52</v>
      </c>
      <c r="E65" s="38"/>
      <c r="F65" s="38"/>
      <c r="G65" s="37" t="s">
        <v>53</v>
      </c>
      <c r="H65" s="38"/>
      <c r="I65" s="38"/>
      <c r="J65" s="38"/>
      <c r="K65" s="38"/>
      <c r="L65" s="28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8"/>
      <c r="D76" s="39" t="s">
        <v>50</v>
      </c>
      <c r="E76" s="30"/>
      <c r="F76" s="95" t="s">
        <v>51</v>
      </c>
      <c r="G76" s="39" t="s">
        <v>50</v>
      </c>
      <c r="H76" s="30"/>
      <c r="I76" s="30"/>
      <c r="J76" s="96" t="s">
        <v>51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92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97" t="str">
        <f>E7</f>
        <v>VOP ul. Vodní a ul. Havlíčkova, Cheb</v>
      </c>
      <c r="F85" s="198"/>
      <c r="G85" s="198"/>
      <c r="H85" s="198"/>
      <c r="L85" s="28"/>
    </row>
    <row r="86" spans="2:47" s="1" customFormat="1" ht="12" customHeight="1">
      <c r="B86" s="28"/>
      <c r="C86" s="23" t="s">
        <v>90</v>
      </c>
      <c r="L86" s="28"/>
    </row>
    <row r="87" spans="2:47" s="1" customFormat="1" ht="16.5" customHeight="1">
      <c r="B87" s="28"/>
      <c r="E87" s="178" t="str">
        <f>E9</f>
        <v>02 - Havlíčkova ul.</v>
      </c>
      <c r="F87" s="199"/>
      <c r="G87" s="199"/>
      <c r="H87" s="199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>Cheb</v>
      </c>
      <c r="I89" s="23" t="s">
        <v>22</v>
      </c>
      <c r="J89" s="48" t="str">
        <f>IF(J12="","",J12)</f>
        <v>24. 1. 2025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>Město Cheb</v>
      </c>
      <c r="I91" s="23" t="s">
        <v>30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33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93</v>
      </c>
      <c r="D94" s="89"/>
      <c r="E94" s="89"/>
      <c r="F94" s="89"/>
      <c r="G94" s="89"/>
      <c r="H94" s="89"/>
      <c r="I94" s="89"/>
      <c r="J94" s="98" t="s">
        <v>94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95</v>
      </c>
      <c r="J96" s="62">
        <f>J123</f>
        <v>0</v>
      </c>
      <c r="L96" s="28"/>
      <c r="AU96" s="13" t="s">
        <v>96</v>
      </c>
    </row>
    <row r="97" spans="2:12" s="8" customFormat="1" ht="24.95" customHeight="1">
      <c r="B97" s="100"/>
      <c r="D97" s="101" t="s">
        <v>97</v>
      </c>
      <c r="E97" s="102"/>
      <c r="F97" s="102"/>
      <c r="G97" s="102"/>
      <c r="H97" s="102"/>
      <c r="I97" s="102"/>
      <c r="J97" s="103">
        <f>J124</f>
        <v>0</v>
      </c>
      <c r="L97" s="100"/>
    </row>
    <row r="98" spans="2:12" s="9" customFormat="1" ht="19.899999999999999" customHeight="1">
      <c r="B98" s="104"/>
      <c r="D98" s="105" t="s">
        <v>98</v>
      </c>
      <c r="E98" s="106"/>
      <c r="F98" s="106"/>
      <c r="G98" s="106"/>
      <c r="H98" s="106"/>
      <c r="I98" s="106"/>
      <c r="J98" s="107">
        <f>J125</f>
        <v>0</v>
      </c>
      <c r="L98" s="104"/>
    </row>
    <row r="99" spans="2:12" s="9" customFormat="1" ht="19.899999999999999" customHeight="1">
      <c r="B99" s="104"/>
      <c r="D99" s="105" t="s">
        <v>99</v>
      </c>
      <c r="E99" s="106"/>
      <c r="F99" s="106"/>
      <c r="G99" s="106"/>
      <c r="H99" s="106"/>
      <c r="I99" s="106"/>
      <c r="J99" s="107">
        <f>J128</f>
        <v>0</v>
      </c>
      <c r="L99" s="104"/>
    </row>
    <row r="100" spans="2:12" s="9" customFormat="1" ht="19.899999999999999" customHeight="1">
      <c r="B100" s="104"/>
      <c r="D100" s="105" t="s">
        <v>100</v>
      </c>
      <c r="E100" s="106"/>
      <c r="F100" s="106"/>
      <c r="G100" s="106"/>
      <c r="H100" s="106"/>
      <c r="I100" s="106"/>
      <c r="J100" s="107">
        <f>J132</f>
        <v>0</v>
      </c>
      <c r="L100" s="104"/>
    </row>
    <row r="101" spans="2:12" s="9" customFormat="1" ht="19.899999999999999" customHeight="1">
      <c r="B101" s="104"/>
      <c r="D101" s="105" t="s">
        <v>101</v>
      </c>
      <c r="E101" s="106"/>
      <c r="F101" s="106"/>
      <c r="G101" s="106"/>
      <c r="H101" s="106"/>
      <c r="I101" s="106"/>
      <c r="J101" s="107">
        <f>J136</f>
        <v>0</v>
      </c>
      <c r="L101" s="104"/>
    </row>
    <row r="102" spans="2:12" s="9" customFormat="1" ht="19.899999999999999" customHeight="1">
      <c r="B102" s="104"/>
      <c r="D102" s="105" t="s">
        <v>102</v>
      </c>
      <c r="E102" s="106"/>
      <c r="F102" s="106"/>
      <c r="G102" s="106"/>
      <c r="H102" s="106"/>
      <c r="I102" s="106"/>
      <c r="J102" s="107">
        <f>J144</f>
        <v>0</v>
      </c>
      <c r="L102" s="104"/>
    </row>
    <row r="103" spans="2:12" s="9" customFormat="1" ht="19.899999999999999" customHeight="1">
      <c r="B103" s="104"/>
      <c r="D103" s="105" t="s">
        <v>103</v>
      </c>
      <c r="E103" s="106"/>
      <c r="F103" s="106"/>
      <c r="G103" s="106"/>
      <c r="H103" s="106"/>
      <c r="I103" s="106"/>
      <c r="J103" s="107">
        <f>J148</f>
        <v>0</v>
      </c>
      <c r="L103" s="104"/>
    </row>
    <row r="104" spans="2:12" s="1" customFormat="1" ht="21.75" customHeight="1">
      <c r="B104" s="28"/>
      <c r="L104" s="28"/>
    </row>
    <row r="105" spans="2:12" s="1" customFormat="1" ht="6.95" customHeight="1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8"/>
    </row>
    <row r="109" spans="2:12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8"/>
    </row>
    <row r="110" spans="2:12" s="1" customFormat="1" ht="24.95" customHeight="1">
      <c r="B110" s="28"/>
      <c r="C110" s="17" t="s">
        <v>104</v>
      </c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16</v>
      </c>
      <c r="L112" s="28"/>
    </row>
    <row r="113" spans="2:65" s="1" customFormat="1" ht="16.5" customHeight="1">
      <c r="B113" s="28"/>
      <c r="E113" s="197" t="str">
        <f>E7</f>
        <v>VOP ul. Vodní a ul. Havlíčkova, Cheb</v>
      </c>
      <c r="F113" s="198"/>
      <c r="G113" s="198"/>
      <c r="H113" s="198"/>
      <c r="L113" s="28"/>
    </row>
    <row r="114" spans="2:65" s="1" customFormat="1" ht="12" customHeight="1">
      <c r="B114" s="28"/>
      <c r="C114" s="23" t="s">
        <v>90</v>
      </c>
      <c r="L114" s="28"/>
    </row>
    <row r="115" spans="2:65" s="1" customFormat="1" ht="16.5" customHeight="1">
      <c r="B115" s="28"/>
      <c r="E115" s="178" t="str">
        <f>E9</f>
        <v>02 - Havlíčkova ul.</v>
      </c>
      <c r="F115" s="199"/>
      <c r="G115" s="199"/>
      <c r="H115" s="199"/>
      <c r="L115" s="28"/>
    </row>
    <row r="116" spans="2:65" s="1" customFormat="1" ht="6.95" customHeight="1">
      <c r="B116" s="28"/>
      <c r="L116" s="28"/>
    </row>
    <row r="117" spans="2:65" s="1" customFormat="1" ht="12" customHeight="1">
      <c r="B117" s="28"/>
      <c r="C117" s="23" t="s">
        <v>20</v>
      </c>
      <c r="F117" s="21" t="str">
        <f>F12</f>
        <v>Cheb</v>
      </c>
      <c r="I117" s="23" t="s">
        <v>22</v>
      </c>
      <c r="J117" s="48" t="str">
        <f>IF(J12="","",J12)</f>
        <v>24. 1. 2025</v>
      </c>
      <c r="L117" s="28"/>
    </row>
    <row r="118" spans="2:65" s="1" customFormat="1" ht="6.95" customHeight="1">
      <c r="B118" s="28"/>
      <c r="L118" s="28"/>
    </row>
    <row r="119" spans="2:65" s="1" customFormat="1" ht="15.2" customHeight="1">
      <c r="B119" s="28"/>
      <c r="C119" s="23" t="s">
        <v>24</v>
      </c>
      <c r="F119" s="21" t="str">
        <f>E15</f>
        <v>Město Cheb</v>
      </c>
      <c r="I119" s="23" t="s">
        <v>30</v>
      </c>
      <c r="J119" s="26" t="str">
        <f>E21</f>
        <v xml:space="preserve"> </v>
      </c>
      <c r="L119" s="28"/>
    </row>
    <row r="120" spans="2:65" s="1" customFormat="1" ht="15.2" customHeight="1">
      <c r="B120" s="28"/>
      <c r="C120" s="23" t="s">
        <v>28</v>
      </c>
      <c r="F120" s="21" t="str">
        <f>IF(E18="","",E18)</f>
        <v>Vyplň údaj</v>
      </c>
      <c r="I120" s="23" t="s">
        <v>33</v>
      </c>
      <c r="J120" s="26" t="str">
        <f>E24</f>
        <v xml:space="preserve"> </v>
      </c>
      <c r="L120" s="28"/>
    </row>
    <row r="121" spans="2:65" s="1" customFormat="1" ht="10.35" customHeight="1">
      <c r="B121" s="28"/>
      <c r="L121" s="28"/>
    </row>
    <row r="122" spans="2:65" s="10" customFormat="1" ht="29.25" customHeight="1">
      <c r="B122" s="108"/>
      <c r="C122" s="109" t="s">
        <v>105</v>
      </c>
      <c r="D122" s="110" t="s">
        <v>60</v>
      </c>
      <c r="E122" s="110" t="s">
        <v>56</v>
      </c>
      <c r="F122" s="110" t="s">
        <v>57</v>
      </c>
      <c r="G122" s="110" t="s">
        <v>106</v>
      </c>
      <c r="H122" s="110" t="s">
        <v>107</v>
      </c>
      <c r="I122" s="110" t="s">
        <v>108</v>
      </c>
      <c r="J122" s="111" t="s">
        <v>94</v>
      </c>
      <c r="K122" s="112" t="s">
        <v>109</v>
      </c>
      <c r="L122" s="108"/>
      <c r="M122" s="55" t="s">
        <v>1</v>
      </c>
      <c r="N122" s="56" t="s">
        <v>39</v>
      </c>
      <c r="O122" s="56" t="s">
        <v>110</v>
      </c>
      <c r="P122" s="56" t="s">
        <v>111</v>
      </c>
      <c r="Q122" s="56" t="s">
        <v>112</v>
      </c>
      <c r="R122" s="56" t="s">
        <v>113</v>
      </c>
      <c r="S122" s="56" t="s">
        <v>114</v>
      </c>
      <c r="T122" s="57" t="s">
        <v>115</v>
      </c>
    </row>
    <row r="123" spans="2:65" s="1" customFormat="1" ht="22.9" customHeight="1">
      <c r="B123" s="28"/>
      <c r="C123" s="60" t="s">
        <v>116</v>
      </c>
      <c r="J123" s="113">
        <f>BK123</f>
        <v>0</v>
      </c>
      <c r="L123" s="28"/>
      <c r="M123" s="58"/>
      <c r="N123" s="49"/>
      <c r="O123" s="49"/>
      <c r="P123" s="114">
        <f>P124</f>
        <v>0</v>
      </c>
      <c r="Q123" s="49"/>
      <c r="R123" s="114">
        <f>R124</f>
        <v>18.958808999999999</v>
      </c>
      <c r="S123" s="49"/>
      <c r="T123" s="115">
        <f>T124</f>
        <v>435.78159999999997</v>
      </c>
      <c r="AT123" s="13" t="s">
        <v>74</v>
      </c>
      <c r="AU123" s="13" t="s">
        <v>96</v>
      </c>
      <c r="BK123" s="116">
        <f>BK124</f>
        <v>0</v>
      </c>
    </row>
    <row r="124" spans="2:65" s="11" customFormat="1" ht="25.9" customHeight="1">
      <c r="B124" s="117"/>
      <c r="D124" s="118" t="s">
        <v>74</v>
      </c>
      <c r="E124" s="119" t="s">
        <v>117</v>
      </c>
      <c r="F124" s="119" t="s">
        <v>118</v>
      </c>
      <c r="I124" s="120"/>
      <c r="J124" s="121">
        <f>BK124</f>
        <v>0</v>
      </c>
      <c r="L124" s="117"/>
      <c r="M124" s="122"/>
      <c r="P124" s="123">
        <f>P125+P128+P132+P136+P144+P148</f>
        <v>0</v>
      </c>
      <c r="R124" s="123">
        <f>R125+R128+R132+R136+R144+R148</f>
        <v>18.958808999999999</v>
      </c>
      <c r="T124" s="124">
        <f>T125+T128+T132+T136+T144+T148</f>
        <v>435.78159999999997</v>
      </c>
      <c r="AR124" s="118" t="s">
        <v>83</v>
      </c>
      <c r="AT124" s="125" t="s">
        <v>74</v>
      </c>
      <c r="AU124" s="125" t="s">
        <v>75</v>
      </c>
      <c r="AY124" s="118" t="s">
        <v>119</v>
      </c>
      <c r="BK124" s="126">
        <f>BK125+BK128+BK132+BK136+BK144+BK148</f>
        <v>0</v>
      </c>
    </row>
    <row r="125" spans="2:65" s="11" customFormat="1" ht="22.9" customHeight="1">
      <c r="B125" s="117"/>
      <c r="D125" s="118" t="s">
        <v>74</v>
      </c>
      <c r="E125" s="127" t="s">
        <v>83</v>
      </c>
      <c r="F125" s="127" t="s">
        <v>120</v>
      </c>
      <c r="I125" s="120"/>
      <c r="J125" s="128">
        <f>BK125</f>
        <v>0</v>
      </c>
      <c r="L125" s="117"/>
      <c r="M125" s="122"/>
      <c r="P125" s="123">
        <f>SUM(P126:P127)</f>
        <v>0</v>
      </c>
      <c r="R125" s="123">
        <f>SUM(R126:R127)</f>
        <v>0.177954</v>
      </c>
      <c r="T125" s="124">
        <f>SUM(T126:T127)</f>
        <v>420.88159999999999</v>
      </c>
      <c r="AR125" s="118" t="s">
        <v>83</v>
      </c>
      <c r="AT125" s="125" t="s">
        <v>74</v>
      </c>
      <c r="AU125" s="125" t="s">
        <v>83</v>
      </c>
      <c r="AY125" s="118" t="s">
        <v>119</v>
      </c>
      <c r="BK125" s="126">
        <f>SUM(BK126:BK127)</f>
        <v>0</v>
      </c>
    </row>
    <row r="126" spans="2:65" s="1" customFormat="1" ht="33" customHeight="1">
      <c r="B126" s="28"/>
      <c r="C126" s="129" t="s">
        <v>83</v>
      </c>
      <c r="D126" s="129" t="s">
        <v>121</v>
      </c>
      <c r="E126" s="130" t="s">
        <v>122</v>
      </c>
      <c r="F126" s="131" t="s">
        <v>123</v>
      </c>
      <c r="G126" s="132" t="s">
        <v>124</v>
      </c>
      <c r="H126" s="133">
        <v>2699</v>
      </c>
      <c r="I126" s="134"/>
      <c r="J126" s="135">
        <f>ROUND(I126*H126,2)</f>
        <v>0</v>
      </c>
      <c r="K126" s="136"/>
      <c r="L126" s="28"/>
      <c r="M126" s="137" t="s">
        <v>1</v>
      </c>
      <c r="N126" s="138" t="s">
        <v>40</v>
      </c>
      <c r="P126" s="139">
        <f>O126*H126</f>
        <v>0</v>
      </c>
      <c r="Q126" s="139">
        <v>6.0000000000000002E-5</v>
      </c>
      <c r="R126" s="139">
        <f>Q126*H126</f>
        <v>0.16194</v>
      </c>
      <c r="S126" s="139">
        <v>0.115</v>
      </c>
      <c r="T126" s="140">
        <f>S126*H126</f>
        <v>310.38499999999999</v>
      </c>
      <c r="AR126" s="141" t="s">
        <v>125</v>
      </c>
      <c r="AT126" s="141" t="s">
        <v>121</v>
      </c>
      <c r="AU126" s="141" t="s">
        <v>85</v>
      </c>
      <c r="AY126" s="13" t="s">
        <v>119</v>
      </c>
      <c r="BE126" s="142">
        <f>IF(N126="základní",J126,0)</f>
        <v>0</v>
      </c>
      <c r="BF126" s="142">
        <f>IF(N126="snížená",J126,0)</f>
        <v>0</v>
      </c>
      <c r="BG126" s="142">
        <f>IF(N126="zákl. přenesená",J126,0)</f>
        <v>0</v>
      </c>
      <c r="BH126" s="142">
        <f>IF(N126="sníž. přenesená",J126,0)</f>
        <v>0</v>
      </c>
      <c r="BI126" s="142">
        <f>IF(N126="nulová",J126,0)</f>
        <v>0</v>
      </c>
      <c r="BJ126" s="13" t="s">
        <v>83</v>
      </c>
      <c r="BK126" s="142">
        <f>ROUND(I126*H126,2)</f>
        <v>0</v>
      </c>
      <c r="BL126" s="13" t="s">
        <v>125</v>
      </c>
      <c r="BM126" s="141" t="s">
        <v>219</v>
      </c>
    </row>
    <row r="127" spans="2:65" s="1" customFormat="1" ht="24.2" customHeight="1">
      <c r="B127" s="28"/>
      <c r="C127" s="129" t="s">
        <v>85</v>
      </c>
      <c r="D127" s="129" t="s">
        <v>121</v>
      </c>
      <c r="E127" s="130" t="s">
        <v>128</v>
      </c>
      <c r="F127" s="131" t="s">
        <v>129</v>
      </c>
      <c r="G127" s="132" t="s">
        <v>124</v>
      </c>
      <c r="H127" s="133">
        <v>800.7</v>
      </c>
      <c r="I127" s="134"/>
      <c r="J127" s="135">
        <f>ROUND(I127*H127,2)</f>
        <v>0</v>
      </c>
      <c r="K127" s="136"/>
      <c r="L127" s="28"/>
      <c r="M127" s="137" t="s">
        <v>1</v>
      </c>
      <c r="N127" s="138" t="s">
        <v>40</v>
      </c>
      <c r="P127" s="139">
        <f>O127*H127</f>
        <v>0</v>
      </c>
      <c r="Q127" s="139">
        <v>2.0000000000000002E-5</v>
      </c>
      <c r="R127" s="139">
        <f>Q127*H127</f>
        <v>1.6014000000000004E-2</v>
      </c>
      <c r="S127" s="139">
        <v>0.13800000000000001</v>
      </c>
      <c r="T127" s="140">
        <f>S127*H127</f>
        <v>110.49660000000002</v>
      </c>
      <c r="AR127" s="141" t="s">
        <v>125</v>
      </c>
      <c r="AT127" s="141" t="s">
        <v>121</v>
      </c>
      <c r="AU127" s="141" t="s">
        <v>85</v>
      </c>
      <c r="AY127" s="13" t="s">
        <v>119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3" t="s">
        <v>83</v>
      </c>
      <c r="BK127" s="142">
        <f>ROUND(I127*H127,2)</f>
        <v>0</v>
      </c>
      <c r="BL127" s="13" t="s">
        <v>125</v>
      </c>
      <c r="BM127" s="141" t="s">
        <v>220</v>
      </c>
    </row>
    <row r="128" spans="2:65" s="11" customFormat="1" ht="22.9" customHeight="1">
      <c r="B128" s="117"/>
      <c r="D128" s="118" t="s">
        <v>74</v>
      </c>
      <c r="E128" s="127" t="s">
        <v>136</v>
      </c>
      <c r="F128" s="127" t="s">
        <v>137</v>
      </c>
      <c r="I128" s="120"/>
      <c r="J128" s="128">
        <f>BK128</f>
        <v>0</v>
      </c>
      <c r="L128" s="117"/>
      <c r="M128" s="122"/>
      <c r="P128" s="123">
        <f>SUM(P129:P131)</f>
        <v>0</v>
      </c>
      <c r="R128" s="123">
        <f>SUM(R129:R131)</f>
        <v>0</v>
      </c>
      <c r="T128" s="124">
        <f>SUM(T129:T131)</f>
        <v>0</v>
      </c>
      <c r="AR128" s="118" t="s">
        <v>83</v>
      </c>
      <c r="AT128" s="125" t="s">
        <v>74</v>
      </c>
      <c r="AU128" s="125" t="s">
        <v>83</v>
      </c>
      <c r="AY128" s="118" t="s">
        <v>119</v>
      </c>
      <c r="BK128" s="126">
        <f>SUM(BK129:BK131)</f>
        <v>0</v>
      </c>
    </row>
    <row r="129" spans="2:65" s="1" customFormat="1" ht="24.2" customHeight="1">
      <c r="B129" s="28"/>
      <c r="C129" s="129" t="s">
        <v>221</v>
      </c>
      <c r="D129" s="129" t="s">
        <v>121</v>
      </c>
      <c r="E129" s="130" t="s">
        <v>138</v>
      </c>
      <c r="F129" s="131" t="s">
        <v>139</v>
      </c>
      <c r="G129" s="132" t="s">
        <v>124</v>
      </c>
      <c r="H129" s="133">
        <v>3469.7</v>
      </c>
      <c r="I129" s="134"/>
      <c r="J129" s="135">
        <f>ROUND(I129*H129,2)</f>
        <v>0</v>
      </c>
      <c r="K129" s="136"/>
      <c r="L129" s="28"/>
      <c r="M129" s="137" t="s">
        <v>1</v>
      </c>
      <c r="N129" s="138" t="s">
        <v>40</v>
      </c>
      <c r="P129" s="139">
        <f>O129*H129</f>
        <v>0</v>
      </c>
      <c r="Q129" s="139">
        <v>0</v>
      </c>
      <c r="R129" s="139">
        <f>Q129*H129</f>
        <v>0</v>
      </c>
      <c r="S129" s="139">
        <v>0</v>
      </c>
      <c r="T129" s="140">
        <f>S129*H129</f>
        <v>0</v>
      </c>
      <c r="AR129" s="141" t="s">
        <v>125</v>
      </c>
      <c r="AT129" s="141" t="s">
        <v>121</v>
      </c>
      <c r="AU129" s="141" t="s">
        <v>85</v>
      </c>
      <c r="AY129" s="13" t="s">
        <v>119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3" t="s">
        <v>83</v>
      </c>
      <c r="BK129" s="142">
        <f>ROUND(I129*H129,2)</f>
        <v>0</v>
      </c>
      <c r="BL129" s="13" t="s">
        <v>125</v>
      </c>
      <c r="BM129" s="141" t="s">
        <v>222</v>
      </c>
    </row>
    <row r="130" spans="2:65" s="1" customFormat="1" ht="24.2" customHeight="1">
      <c r="B130" s="28"/>
      <c r="C130" s="129" t="s">
        <v>125</v>
      </c>
      <c r="D130" s="129" t="s">
        <v>121</v>
      </c>
      <c r="E130" s="130" t="s">
        <v>142</v>
      </c>
      <c r="F130" s="131" t="s">
        <v>143</v>
      </c>
      <c r="G130" s="132" t="s">
        <v>124</v>
      </c>
      <c r="H130" s="133">
        <v>2699</v>
      </c>
      <c r="I130" s="134"/>
      <c r="J130" s="135">
        <f>ROUND(I130*H130,2)</f>
        <v>0</v>
      </c>
      <c r="K130" s="136"/>
      <c r="L130" s="28"/>
      <c r="M130" s="137" t="s">
        <v>1</v>
      </c>
      <c r="N130" s="138" t="s">
        <v>40</v>
      </c>
      <c r="P130" s="139">
        <f>O130*H130</f>
        <v>0</v>
      </c>
      <c r="Q130" s="139">
        <v>0</v>
      </c>
      <c r="R130" s="139">
        <f>Q130*H130</f>
        <v>0</v>
      </c>
      <c r="S130" s="139">
        <v>0</v>
      </c>
      <c r="T130" s="140">
        <f>S130*H130</f>
        <v>0</v>
      </c>
      <c r="AR130" s="141" t="s">
        <v>125</v>
      </c>
      <c r="AT130" s="141" t="s">
        <v>121</v>
      </c>
      <c r="AU130" s="141" t="s">
        <v>85</v>
      </c>
      <c r="AY130" s="13" t="s">
        <v>119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3" t="s">
        <v>83</v>
      </c>
      <c r="BK130" s="142">
        <f>ROUND(I130*H130,2)</f>
        <v>0</v>
      </c>
      <c r="BL130" s="13" t="s">
        <v>125</v>
      </c>
      <c r="BM130" s="141" t="s">
        <v>223</v>
      </c>
    </row>
    <row r="131" spans="2:65" s="1" customFormat="1" ht="24.2" customHeight="1">
      <c r="B131" s="28"/>
      <c r="C131" s="129" t="s">
        <v>136</v>
      </c>
      <c r="D131" s="129" t="s">
        <v>121</v>
      </c>
      <c r="E131" s="130" t="s">
        <v>145</v>
      </c>
      <c r="F131" s="131" t="s">
        <v>146</v>
      </c>
      <c r="G131" s="132" t="s">
        <v>124</v>
      </c>
      <c r="H131" s="133">
        <v>800.7</v>
      </c>
      <c r="I131" s="134"/>
      <c r="J131" s="135">
        <f>ROUND(I131*H131,2)</f>
        <v>0</v>
      </c>
      <c r="K131" s="136"/>
      <c r="L131" s="28"/>
      <c r="M131" s="137" t="s">
        <v>1</v>
      </c>
      <c r="N131" s="138" t="s">
        <v>40</v>
      </c>
      <c r="P131" s="139">
        <f>O131*H131</f>
        <v>0</v>
      </c>
      <c r="Q131" s="139">
        <v>0</v>
      </c>
      <c r="R131" s="139">
        <f>Q131*H131</f>
        <v>0</v>
      </c>
      <c r="S131" s="139">
        <v>0</v>
      </c>
      <c r="T131" s="140">
        <f>S131*H131</f>
        <v>0</v>
      </c>
      <c r="AR131" s="141" t="s">
        <v>125</v>
      </c>
      <c r="AT131" s="141" t="s">
        <v>121</v>
      </c>
      <c r="AU131" s="141" t="s">
        <v>85</v>
      </c>
      <c r="AY131" s="13" t="s">
        <v>119</v>
      </c>
      <c r="BE131" s="142">
        <f>IF(N131="základní",J131,0)</f>
        <v>0</v>
      </c>
      <c r="BF131" s="142">
        <f>IF(N131="snížená",J131,0)</f>
        <v>0</v>
      </c>
      <c r="BG131" s="142">
        <f>IF(N131="zákl. přenesená",J131,0)</f>
        <v>0</v>
      </c>
      <c r="BH131" s="142">
        <f>IF(N131="sníž. přenesená",J131,0)</f>
        <v>0</v>
      </c>
      <c r="BI131" s="142">
        <f>IF(N131="nulová",J131,0)</f>
        <v>0</v>
      </c>
      <c r="BJ131" s="13" t="s">
        <v>83</v>
      </c>
      <c r="BK131" s="142">
        <f>ROUND(I131*H131,2)</f>
        <v>0</v>
      </c>
      <c r="BL131" s="13" t="s">
        <v>125</v>
      </c>
      <c r="BM131" s="141" t="s">
        <v>224</v>
      </c>
    </row>
    <row r="132" spans="2:65" s="11" customFormat="1" ht="22.9" customHeight="1">
      <c r="B132" s="117"/>
      <c r="D132" s="118" t="s">
        <v>74</v>
      </c>
      <c r="E132" s="127" t="s">
        <v>148</v>
      </c>
      <c r="F132" s="127" t="s">
        <v>149</v>
      </c>
      <c r="I132" s="120"/>
      <c r="J132" s="128">
        <f>BK132</f>
        <v>0</v>
      </c>
      <c r="L132" s="117"/>
      <c r="M132" s="122"/>
      <c r="P132" s="123">
        <f>SUM(P133:P135)</f>
        <v>0</v>
      </c>
      <c r="R132" s="123">
        <f>SUM(R133:R135)</f>
        <v>18.629909999999999</v>
      </c>
      <c r="T132" s="124">
        <f>SUM(T133:T135)</f>
        <v>14.900000000000002</v>
      </c>
      <c r="AR132" s="118" t="s">
        <v>83</v>
      </c>
      <c r="AT132" s="125" t="s">
        <v>74</v>
      </c>
      <c r="AU132" s="125" t="s">
        <v>83</v>
      </c>
      <c r="AY132" s="118" t="s">
        <v>119</v>
      </c>
      <c r="BK132" s="126">
        <f>SUM(BK133:BK135)</f>
        <v>0</v>
      </c>
    </row>
    <row r="133" spans="2:65" s="1" customFormat="1" ht="33" customHeight="1">
      <c r="B133" s="28"/>
      <c r="C133" s="129" t="s">
        <v>225</v>
      </c>
      <c r="D133" s="129" t="s">
        <v>121</v>
      </c>
      <c r="E133" s="130" t="s">
        <v>150</v>
      </c>
      <c r="F133" s="131" t="s">
        <v>151</v>
      </c>
      <c r="G133" s="132" t="s">
        <v>152</v>
      </c>
      <c r="H133" s="133">
        <v>10</v>
      </c>
      <c r="I133" s="134"/>
      <c r="J133" s="135">
        <f>ROUND(I133*H133,2)</f>
        <v>0</v>
      </c>
      <c r="K133" s="136"/>
      <c r="L133" s="28"/>
      <c r="M133" s="137" t="s">
        <v>1</v>
      </c>
      <c r="N133" s="138" t="s">
        <v>40</v>
      </c>
      <c r="P133" s="139">
        <f>O133*H133</f>
        <v>0</v>
      </c>
      <c r="Q133" s="139">
        <v>0.65847999999999995</v>
      </c>
      <c r="R133" s="139">
        <f>Q133*H133</f>
        <v>6.5847999999999995</v>
      </c>
      <c r="S133" s="139">
        <v>0.66</v>
      </c>
      <c r="T133" s="140">
        <f>S133*H133</f>
        <v>6.6000000000000005</v>
      </c>
      <c r="AR133" s="141" t="s">
        <v>125</v>
      </c>
      <c r="AT133" s="141" t="s">
        <v>121</v>
      </c>
      <c r="AU133" s="141" t="s">
        <v>85</v>
      </c>
      <c r="AY133" s="13" t="s">
        <v>119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3" t="s">
        <v>83</v>
      </c>
      <c r="BK133" s="142">
        <f>ROUND(I133*H133,2)</f>
        <v>0</v>
      </c>
      <c r="BL133" s="13" t="s">
        <v>125</v>
      </c>
      <c r="BM133" s="141" t="s">
        <v>226</v>
      </c>
    </row>
    <row r="134" spans="2:65" s="1" customFormat="1" ht="24.2" customHeight="1">
      <c r="B134" s="28"/>
      <c r="C134" s="129" t="s">
        <v>157</v>
      </c>
      <c r="D134" s="129" t="s">
        <v>121</v>
      </c>
      <c r="E134" s="130" t="s">
        <v>154</v>
      </c>
      <c r="F134" s="131" t="s">
        <v>155</v>
      </c>
      <c r="G134" s="132" t="s">
        <v>152</v>
      </c>
      <c r="H134" s="133">
        <v>35</v>
      </c>
      <c r="I134" s="134"/>
      <c r="J134" s="135">
        <f>ROUND(I134*H134,2)</f>
        <v>0</v>
      </c>
      <c r="K134" s="136"/>
      <c r="L134" s="28"/>
      <c r="M134" s="137" t="s">
        <v>1</v>
      </c>
      <c r="N134" s="138" t="s">
        <v>40</v>
      </c>
      <c r="P134" s="139">
        <f>O134*H134</f>
        <v>0</v>
      </c>
      <c r="Q134" s="139">
        <v>0.10037</v>
      </c>
      <c r="R134" s="139">
        <f>Q134*H134</f>
        <v>3.51295</v>
      </c>
      <c r="S134" s="139">
        <v>0.1</v>
      </c>
      <c r="T134" s="140">
        <f>S134*H134</f>
        <v>3.5</v>
      </c>
      <c r="AR134" s="141" t="s">
        <v>125</v>
      </c>
      <c r="AT134" s="141" t="s">
        <v>121</v>
      </c>
      <c r="AU134" s="141" t="s">
        <v>85</v>
      </c>
      <c r="AY134" s="13" t="s">
        <v>119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3" t="s">
        <v>83</v>
      </c>
      <c r="BK134" s="142">
        <f>ROUND(I134*H134,2)</f>
        <v>0</v>
      </c>
      <c r="BL134" s="13" t="s">
        <v>125</v>
      </c>
      <c r="BM134" s="141" t="s">
        <v>227</v>
      </c>
    </row>
    <row r="135" spans="2:65" s="1" customFormat="1" ht="24.2" customHeight="1">
      <c r="B135" s="28"/>
      <c r="C135" s="129" t="s">
        <v>148</v>
      </c>
      <c r="D135" s="129" t="s">
        <v>121</v>
      </c>
      <c r="E135" s="130" t="s">
        <v>158</v>
      </c>
      <c r="F135" s="131" t="s">
        <v>159</v>
      </c>
      <c r="G135" s="132" t="s">
        <v>152</v>
      </c>
      <c r="H135" s="133">
        <v>16</v>
      </c>
      <c r="I135" s="134"/>
      <c r="J135" s="135">
        <f>ROUND(I135*H135,2)</f>
        <v>0</v>
      </c>
      <c r="K135" s="136"/>
      <c r="L135" s="28"/>
      <c r="M135" s="137" t="s">
        <v>1</v>
      </c>
      <c r="N135" s="138" t="s">
        <v>40</v>
      </c>
      <c r="P135" s="139">
        <f>O135*H135</f>
        <v>0</v>
      </c>
      <c r="Q135" s="139">
        <v>0.53325999999999996</v>
      </c>
      <c r="R135" s="139">
        <f>Q135*H135</f>
        <v>8.5321599999999993</v>
      </c>
      <c r="S135" s="139">
        <v>0.3</v>
      </c>
      <c r="T135" s="140">
        <f>S135*H135</f>
        <v>4.8</v>
      </c>
      <c r="AR135" s="141" t="s">
        <v>125</v>
      </c>
      <c r="AT135" s="141" t="s">
        <v>121</v>
      </c>
      <c r="AU135" s="141" t="s">
        <v>85</v>
      </c>
      <c r="AY135" s="13" t="s">
        <v>119</v>
      </c>
      <c r="BE135" s="142">
        <f>IF(N135="základní",J135,0)</f>
        <v>0</v>
      </c>
      <c r="BF135" s="142">
        <f>IF(N135="snížená",J135,0)</f>
        <v>0</v>
      </c>
      <c r="BG135" s="142">
        <f>IF(N135="zákl. přenesená",J135,0)</f>
        <v>0</v>
      </c>
      <c r="BH135" s="142">
        <f>IF(N135="sníž. přenesená",J135,0)</f>
        <v>0</v>
      </c>
      <c r="BI135" s="142">
        <f>IF(N135="nulová",J135,0)</f>
        <v>0</v>
      </c>
      <c r="BJ135" s="13" t="s">
        <v>83</v>
      </c>
      <c r="BK135" s="142">
        <f>ROUND(I135*H135,2)</f>
        <v>0</v>
      </c>
      <c r="BL135" s="13" t="s">
        <v>125</v>
      </c>
      <c r="BM135" s="141" t="s">
        <v>228</v>
      </c>
    </row>
    <row r="136" spans="2:65" s="11" customFormat="1" ht="22.9" customHeight="1">
      <c r="B136" s="117"/>
      <c r="D136" s="118" t="s">
        <v>74</v>
      </c>
      <c r="E136" s="127" t="s">
        <v>161</v>
      </c>
      <c r="F136" s="127" t="s">
        <v>162</v>
      </c>
      <c r="I136" s="120"/>
      <c r="J136" s="128">
        <f>BK136</f>
        <v>0</v>
      </c>
      <c r="L136" s="117"/>
      <c r="M136" s="122"/>
      <c r="P136" s="123">
        <f>SUM(P137:P143)</f>
        <v>0</v>
      </c>
      <c r="R136" s="123">
        <f>SUM(R137:R143)</f>
        <v>0.15094500000000002</v>
      </c>
      <c r="T136" s="124">
        <f>SUM(T137:T143)</f>
        <v>0</v>
      </c>
      <c r="AR136" s="118" t="s">
        <v>83</v>
      </c>
      <c r="AT136" s="125" t="s">
        <v>74</v>
      </c>
      <c r="AU136" s="125" t="s">
        <v>83</v>
      </c>
      <c r="AY136" s="118" t="s">
        <v>119</v>
      </c>
      <c r="BK136" s="126">
        <f>SUM(BK137:BK143)</f>
        <v>0</v>
      </c>
    </row>
    <row r="137" spans="2:65" s="1" customFormat="1" ht="24.2" customHeight="1">
      <c r="B137" s="28"/>
      <c r="C137" s="129" t="s">
        <v>161</v>
      </c>
      <c r="D137" s="129" t="s">
        <v>121</v>
      </c>
      <c r="E137" s="130" t="s">
        <v>164</v>
      </c>
      <c r="F137" s="131" t="s">
        <v>165</v>
      </c>
      <c r="G137" s="132" t="s">
        <v>134</v>
      </c>
      <c r="H137" s="133">
        <v>180</v>
      </c>
      <c r="I137" s="134"/>
      <c r="J137" s="135">
        <f t="shared" ref="J137:J143" si="0">ROUND(I137*H137,2)</f>
        <v>0</v>
      </c>
      <c r="K137" s="136"/>
      <c r="L137" s="28"/>
      <c r="M137" s="137" t="s">
        <v>1</v>
      </c>
      <c r="N137" s="138" t="s">
        <v>40</v>
      </c>
      <c r="P137" s="139">
        <f t="shared" ref="P137:P143" si="1">O137*H137</f>
        <v>0</v>
      </c>
      <c r="Q137" s="139">
        <v>1E-4</v>
      </c>
      <c r="R137" s="139">
        <f t="shared" ref="R137:R143" si="2">Q137*H137</f>
        <v>1.8000000000000002E-2</v>
      </c>
      <c r="S137" s="139">
        <v>0</v>
      </c>
      <c r="T137" s="140">
        <f t="shared" ref="T137:T143" si="3">S137*H137</f>
        <v>0</v>
      </c>
      <c r="AR137" s="141" t="s">
        <v>125</v>
      </c>
      <c r="AT137" s="141" t="s">
        <v>121</v>
      </c>
      <c r="AU137" s="141" t="s">
        <v>85</v>
      </c>
      <c r="AY137" s="13" t="s">
        <v>119</v>
      </c>
      <c r="BE137" s="142">
        <f t="shared" ref="BE137:BE143" si="4">IF(N137="základní",J137,0)</f>
        <v>0</v>
      </c>
      <c r="BF137" s="142">
        <f t="shared" ref="BF137:BF143" si="5">IF(N137="snížená",J137,0)</f>
        <v>0</v>
      </c>
      <c r="BG137" s="142">
        <f t="shared" ref="BG137:BG143" si="6">IF(N137="zákl. přenesená",J137,0)</f>
        <v>0</v>
      </c>
      <c r="BH137" s="142">
        <f t="shared" ref="BH137:BH143" si="7">IF(N137="sníž. přenesená",J137,0)</f>
        <v>0</v>
      </c>
      <c r="BI137" s="142">
        <f t="shared" ref="BI137:BI143" si="8">IF(N137="nulová",J137,0)</f>
        <v>0</v>
      </c>
      <c r="BJ137" s="13" t="s">
        <v>83</v>
      </c>
      <c r="BK137" s="142">
        <f t="shared" ref="BK137:BK143" si="9">ROUND(I137*H137,2)</f>
        <v>0</v>
      </c>
      <c r="BL137" s="13" t="s">
        <v>125</v>
      </c>
      <c r="BM137" s="141" t="s">
        <v>229</v>
      </c>
    </row>
    <row r="138" spans="2:65" s="1" customFormat="1" ht="24.2" customHeight="1">
      <c r="B138" s="28"/>
      <c r="C138" s="129" t="s">
        <v>141</v>
      </c>
      <c r="D138" s="129" t="s">
        <v>121</v>
      </c>
      <c r="E138" s="130" t="s">
        <v>168</v>
      </c>
      <c r="F138" s="131" t="s">
        <v>169</v>
      </c>
      <c r="G138" s="132" t="s">
        <v>124</v>
      </c>
      <c r="H138" s="133">
        <v>34.5</v>
      </c>
      <c r="I138" s="134"/>
      <c r="J138" s="135">
        <f t="shared" si="0"/>
        <v>0</v>
      </c>
      <c r="K138" s="136"/>
      <c r="L138" s="28"/>
      <c r="M138" s="137" t="s">
        <v>1</v>
      </c>
      <c r="N138" s="138" t="s">
        <v>40</v>
      </c>
      <c r="P138" s="139">
        <f t="shared" si="1"/>
        <v>0</v>
      </c>
      <c r="Q138" s="139">
        <v>1.1999999999999999E-3</v>
      </c>
      <c r="R138" s="139">
        <f t="shared" si="2"/>
        <v>4.1399999999999999E-2</v>
      </c>
      <c r="S138" s="139">
        <v>0</v>
      </c>
      <c r="T138" s="140">
        <f t="shared" si="3"/>
        <v>0</v>
      </c>
      <c r="AR138" s="141" t="s">
        <v>125</v>
      </c>
      <c r="AT138" s="141" t="s">
        <v>121</v>
      </c>
      <c r="AU138" s="141" t="s">
        <v>85</v>
      </c>
      <c r="AY138" s="13" t="s">
        <v>119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3" t="s">
        <v>83</v>
      </c>
      <c r="BK138" s="142">
        <f t="shared" si="9"/>
        <v>0</v>
      </c>
      <c r="BL138" s="13" t="s">
        <v>125</v>
      </c>
      <c r="BM138" s="141" t="s">
        <v>230</v>
      </c>
    </row>
    <row r="139" spans="2:65" s="1" customFormat="1" ht="24.2" customHeight="1">
      <c r="B139" s="28"/>
      <c r="C139" s="129" t="s">
        <v>127</v>
      </c>
      <c r="D139" s="129" t="s">
        <v>121</v>
      </c>
      <c r="E139" s="130" t="s">
        <v>172</v>
      </c>
      <c r="F139" s="131" t="s">
        <v>173</v>
      </c>
      <c r="G139" s="132" t="s">
        <v>134</v>
      </c>
      <c r="H139" s="133">
        <v>180</v>
      </c>
      <c r="I139" s="134"/>
      <c r="J139" s="135">
        <f t="shared" si="0"/>
        <v>0</v>
      </c>
      <c r="K139" s="136"/>
      <c r="L139" s="28"/>
      <c r="M139" s="137" t="s">
        <v>1</v>
      </c>
      <c r="N139" s="138" t="s">
        <v>40</v>
      </c>
      <c r="P139" s="139">
        <f t="shared" si="1"/>
        <v>0</v>
      </c>
      <c r="Q139" s="139">
        <v>2.0000000000000001E-4</v>
      </c>
      <c r="R139" s="139">
        <f t="shared" si="2"/>
        <v>3.6000000000000004E-2</v>
      </c>
      <c r="S139" s="139">
        <v>0</v>
      </c>
      <c r="T139" s="140">
        <f t="shared" si="3"/>
        <v>0</v>
      </c>
      <c r="AR139" s="141" t="s">
        <v>125</v>
      </c>
      <c r="AT139" s="141" t="s">
        <v>121</v>
      </c>
      <c r="AU139" s="141" t="s">
        <v>85</v>
      </c>
      <c r="AY139" s="13" t="s">
        <v>119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3" t="s">
        <v>83</v>
      </c>
      <c r="BK139" s="142">
        <f t="shared" si="9"/>
        <v>0</v>
      </c>
      <c r="BL139" s="13" t="s">
        <v>125</v>
      </c>
      <c r="BM139" s="141" t="s">
        <v>231</v>
      </c>
    </row>
    <row r="140" spans="2:65" s="1" customFormat="1" ht="24.2" customHeight="1">
      <c r="B140" s="28"/>
      <c r="C140" s="129" t="s">
        <v>8</v>
      </c>
      <c r="D140" s="129" t="s">
        <v>121</v>
      </c>
      <c r="E140" s="130" t="s">
        <v>176</v>
      </c>
      <c r="F140" s="131" t="s">
        <v>177</v>
      </c>
      <c r="G140" s="132" t="s">
        <v>124</v>
      </c>
      <c r="H140" s="133">
        <v>34.5</v>
      </c>
      <c r="I140" s="134"/>
      <c r="J140" s="135">
        <f t="shared" si="0"/>
        <v>0</v>
      </c>
      <c r="K140" s="136"/>
      <c r="L140" s="28"/>
      <c r="M140" s="137" t="s">
        <v>1</v>
      </c>
      <c r="N140" s="138" t="s">
        <v>40</v>
      </c>
      <c r="P140" s="139">
        <f t="shared" si="1"/>
        <v>0</v>
      </c>
      <c r="Q140" s="139">
        <v>1.6000000000000001E-3</v>
      </c>
      <c r="R140" s="139">
        <f t="shared" si="2"/>
        <v>5.5200000000000006E-2</v>
      </c>
      <c r="S140" s="139">
        <v>0</v>
      </c>
      <c r="T140" s="140">
        <f t="shared" si="3"/>
        <v>0</v>
      </c>
      <c r="AR140" s="141" t="s">
        <v>125</v>
      </c>
      <c r="AT140" s="141" t="s">
        <v>121</v>
      </c>
      <c r="AU140" s="141" t="s">
        <v>85</v>
      </c>
      <c r="AY140" s="13" t="s">
        <v>119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3" t="s">
        <v>83</v>
      </c>
      <c r="BK140" s="142">
        <f t="shared" si="9"/>
        <v>0</v>
      </c>
      <c r="BL140" s="13" t="s">
        <v>125</v>
      </c>
      <c r="BM140" s="141" t="s">
        <v>232</v>
      </c>
    </row>
    <row r="141" spans="2:65" s="1" customFormat="1" ht="16.5" customHeight="1">
      <c r="B141" s="28"/>
      <c r="C141" s="129" t="s">
        <v>208</v>
      </c>
      <c r="D141" s="129" t="s">
        <v>121</v>
      </c>
      <c r="E141" s="130" t="s">
        <v>179</v>
      </c>
      <c r="F141" s="131" t="s">
        <v>180</v>
      </c>
      <c r="G141" s="132" t="s">
        <v>134</v>
      </c>
      <c r="H141" s="133">
        <v>180</v>
      </c>
      <c r="I141" s="134"/>
      <c r="J141" s="135">
        <f t="shared" si="0"/>
        <v>0</v>
      </c>
      <c r="K141" s="136"/>
      <c r="L141" s="28"/>
      <c r="M141" s="137" t="s">
        <v>1</v>
      </c>
      <c r="N141" s="138" t="s">
        <v>40</v>
      </c>
      <c r="P141" s="139">
        <f t="shared" si="1"/>
        <v>0</v>
      </c>
      <c r="Q141" s="139">
        <v>0</v>
      </c>
      <c r="R141" s="139">
        <f t="shared" si="2"/>
        <v>0</v>
      </c>
      <c r="S141" s="139">
        <v>0</v>
      </c>
      <c r="T141" s="140">
        <f t="shared" si="3"/>
        <v>0</v>
      </c>
      <c r="AR141" s="141" t="s">
        <v>125</v>
      </c>
      <c r="AT141" s="141" t="s">
        <v>121</v>
      </c>
      <c r="AU141" s="141" t="s">
        <v>85</v>
      </c>
      <c r="AY141" s="13" t="s">
        <v>119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3" t="s">
        <v>83</v>
      </c>
      <c r="BK141" s="142">
        <f t="shared" si="9"/>
        <v>0</v>
      </c>
      <c r="BL141" s="13" t="s">
        <v>125</v>
      </c>
      <c r="BM141" s="141" t="s">
        <v>233</v>
      </c>
    </row>
    <row r="142" spans="2:65" s="1" customFormat="1" ht="16.5" customHeight="1">
      <c r="B142" s="28"/>
      <c r="C142" s="129" t="s">
        <v>186</v>
      </c>
      <c r="D142" s="129" t="s">
        <v>121</v>
      </c>
      <c r="E142" s="130" t="s">
        <v>183</v>
      </c>
      <c r="F142" s="131" t="s">
        <v>184</v>
      </c>
      <c r="G142" s="132" t="s">
        <v>124</v>
      </c>
      <c r="H142" s="133">
        <v>34.5</v>
      </c>
      <c r="I142" s="134"/>
      <c r="J142" s="135">
        <f t="shared" si="0"/>
        <v>0</v>
      </c>
      <c r="K142" s="136"/>
      <c r="L142" s="28"/>
      <c r="M142" s="137" t="s">
        <v>1</v>
      </c>
      <c r="N142" s="138" t="s">
        <v>40</v>
      </c>
      <c r="P142" s="139">
        <f t="shared" si="1"/>
        <v>0</v>
      </c>
      <c r="Q142" s="139">
        <v>1.0000000000000001E-5</v>
      </c>
      <c r="R142" s="139">
        <f t="shared" si="2"/>
        <v>3.4500000000000004E-4</v>
      </c>
      <c r="S142" s="139">
        <v>0</v>
      </c>
      <c r="T142" s="140">
        <f t="shared" si="3"/>
        <v>0</v>
      </c>
      <c r="AR142" s="141" t="s">
        <v>125</v>
      </c>
      <c r="AT142" s="141" t="s">
        <v>121</v>
      </c>
      <c r="AU142" s="141" t="s">
        <v>85</v>
      </c>
      <c r="AY142" s="13" t="s">
        <v>119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3" t="s">
        <v>83</v>
      </c>
      <c r="BK142" s="142">
        <f t="shared" si="9"/>
        <v>0</v>
      </c>
      <c r="BL142" s="13" t="s">
        <v>125</v>
      </c>
      <c r="BM142" s="141" t="s">
        <v>234</v>
      </c>
    </row>
    <row r="143" spans="2:65" s="1" customFormat="1" ht="16.5" customHeight="1">
      <c r="B143" s="28"/>
      <c r="C143" s="129" t="s">
        <v>190</v>
      </c>
      <c r="D143" s="129" t="s">
        <v>121</v>
      </c>
      <c r="E143" s="130" t="s">
        <v>196</v>
      </c>
      <c r="F143" s="131" t="s">
        <v>197</v>
      </c>
      <c r="G143" s="132" t="s">
        <v>134</v>
      </c>
      <c r="H143" s="133">
        <v>50</v>
      </c>
      <c r="I143" s="134"/>
      <c r="J143" s="135">
        <f t="shared" si="0"/>
        <v>0</v>
      </c>
      <c r="K143" s="136"/>
      <c r="L143" s="28"/>
      <c r="M143" s="137" t="s">
        <v>1</v>
      </c>
      <c r="N143" s="138" t="s">
        <v>40</v>
      </c>
      <c r="P143" s="139">
        <f t="shared" si="1"/>
        <v>0</v>
      </c>
      <c r="Q143" s="139">
        <v>0</v>
      </c>
      <c r="R143" s="139">
        <f t="shared" si="2"/>
        <v>0</v>
      </c>
      <c r="S143" s="139">
        <v>0</v>
      </c>
      <c r="T143" s="140">
        <f t="shared" si="3"/>
        <v>0</v>
      </c>
      <c r="AR143" s="141" t="s">
        <v>125</v>
      </c>
      <c r="AT143" s="141" t="s">
        <v>121</v>
      </c>
      <c r="AU143" s="141" t="s">
        <v>85</v>
      </c>
      <c r="AY143" s="13" t="s">
        <v>119</v>
      </c>
      <c r="BE143" s="142">
        <f t="shared" si="4"/>
        <v>0</v>
      </c>
      <c r="BF143" s="142">
        <f t="shared" si="5"/>
        <v>0</v>
      </c>
      <c r="BG143" s="142">
        <f t="shared" si="6"/>
        <v>0</v>
      </c>
      <c r="BH143" s="142">
        <f t="shared" si="7"/>
        <v>0</v>
      </c>
      <c r="BI143" s="142">
        <f t="shared" si="8"/>
        <v>0</v>
      </c>
      <c r="BJ143" s="13" t="s">
        <v>83</v>
      </c>
      <c r="BK143" s="142">
        <f t="shared" si="9"/>
        <v>0</v>
      </c>
      <c r="BL143" s="13" t="s">
        <v>125</v>
      </c>
      <c r="BM143" s="141" t="s">
        <v>235</v>
      </c>
    </row>
    <row r="144" spans="2:65" s="11" customFormat="1" ht="22.9" customHeight="1">
      <c r="B144" s="117"/>
      <c r="D144" s="118" t="s">
        <v>74</v>
      </c>
      <c r="E144" s="127" t="s">
        <v>199</v>
      </c>
      <c r="F144" s="127" t="s">
        <v>200</v>
      </c>
      <c r="I144" s="120"/>
      <c r="J144" s="128">
        <f>BK144</f>
        <v>0</v>
      </c>
      <c r="L144" s="117"/>
      <c r="M144" s="122"/>
      <c r="P144" s="123">
        <f>SUM(P145:P147)</f>
        <v>0</v>
      </c>
      <c r="R144" s="123">
        <f>SUM(R145:R147)</f>
        <v>0</v>
      </c>
      <c r="T144" s="124">
        <f>SUM(T145:T147)</f>
        <v>0</v>
      </c>
      <c r="AR144" s="118" t="s">
        <v>83</v>
      </c>
      <c r="AT144" s="125" t="s">
        <v>74</v>
      </c>
      <c r="AU144" s="125" t="s">
        <v>83</v>
      </c>
      <c r="AY144" s="118" t="s">
        <v>119</v>
      </c>
      <c r="BK144" s="126">
        <f>SUM(BK145:BK147)</f>
        <v>0</v>
      </c>
    </row>
    <row r="145" spans="2:65" s="1" customFormat="1" ht="21.75" customHeight="1">
      <c r="B145" s="28"/>
      <c r="C145" s="129" t="s">
        <v>195</v>
      </c>
      <c r="D145" s="129" t="s">
        <v>121</v>
      </c>
      <c r="E145" s="130" t="s">
        <v>201</v>
      </c>
      <c r="F145" s="131" t="s">
        <v>202</v>
      </c>
      <c r="G145" s="132" t="s">
        <v>203</v>
      </c>
      <c r="H145" s="133">
        <v>441.00200000000001</v>
      </c>
      <c r="I145" s="134"/>
      <c r="J145" s="135">
        <f>ROUND(I145*H145,2)</f>
        <v>0</v>
      </c>
      <c r="K145" s="136"/>
      <c r="L145" s="28"/>
      <c r="M145" s="137" t="s">
        <v>1</v>
      </c>
      <c r="N145" s="138" t="s">
        <v>40</v>
      </c>
      <c r="P145" s="139">
        <f>O145*H145</f>
        <v>0</v>
      </c>
      <c r="Q145" s="139">
        <v>0</v>
      </c>
      <c r="R145" s="139">
        <f>Q145*H145</f>
        <v>0</v>
      </c>
      <c r="S145" s="139">
        <v>0</v>
      </c>
      <c r="T145" s="140">
        <f>S145*H145</f>
        <v>0</v>
      </c>
      <c r="AR145" s="141" t="s">
        <v>125</v>
      </c>
      <c r="AT145" s="141" t="s">
        <v>121</v>
      </c>
      <c r="AU145" s="141" t="s">
        <v>85</v>
      </c>
      <c r="AY145" s="13" t="s">
        <v>119</v>
      </c>
      <c r="BE145" s="142">
        <f>IF(N145="základní",J145,0)</f>
        <v>0</v>
      </c>
      <c r="BF145" s="142">
        <f>IF(N145="snížená",J145,0)</f>
        <v>0</v>
      </c>
      <c r="BG145" s="142">
        <f>IF(N145="zákl. přenesená",J145,0)</f>
        <v>0</v>
      </c>
      <c r="BH145" s="142">
        <f>IF(N145="sníž. přenesená",J145,0)</f>
        <v>0</v>
      </c>
      <c r="BI145" s="142">
        <f>IF(N145="nulová",J145,0)</f>
        <v>0</v>
      </c>
      <c r="BJ145" s="13" t="s">
        <v>83</v>
      </c>
      <c r="BK145" s="142">
        <f>ROUND(I145*H145,2)</f>
        <v>0</v>
      </c>
      <c r="BL145" s="13" t="s">
        <v>125</v>
      </c>
      <c r="BM145" s="141" t="s">
        <v>236</v>
      </c>
    </row>
    <row r="146" spans="2:65" s="1" customFormat="1" ht="24.2" customHeight="1">
      <c r="B146" s="28"/>
      <c r="C146" s="129" t="s">
        <v>131</v>
      </c>
      <c r="D146" s="129" t="s">
        <v>121</v>
      </c>
      <c r="E146" s="130" t="s">
        <v>205</v>
      </c>
      <c r="F146" s="131" t="s">
        <v>206</v>
      </c>
      <c r="G146" s="132" t="s">
        <v>203</v>
      </c>
      <c r="H146" s="133">
        <v>1764.008</v>
      </c>
      <c r="I146" s="134"/>
      <c r="J146" s="135">
        <f>ROUND(I146*H146,2)</f>
        <v>0</v>
      </c>
      <c r="K146" s="136"/>
      <c r="L146" s="28"/>
      <c r="M146" s="137" t="s">
        <v>1</v>
      </c>
      <c r="N146" s="138" t="s">
        <v>40</v>
      </c>
      <c r="P146" s="139">
        <f>O146*H146</f>
        <v>0</v>
      </c>
      <c r="Q146" s="139">
        <v>0</v>
      </c>
      <c r="R146" s="139">
        <f>Q146*H146</f>
        <v>0</v>
      </c>
      <c r="S146" s="139">
        <v>0</v>
      </c>
      <c r="T146" s="140">
        <f>S146*H146</f>
        <v>0</v>
      </c>
      <c r="AR146" s="141" t="s">
        <v>125</v>
      </c>
      <c r="AT146" s="141" t="s">
        <v>121</v>
      </c>
      <c r="AU146" s="141" t="s">
        <v>85</v>
      </c>
      <c r="AY146" s="13" t="s">
        <v>119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3" t="s">
        <v>83</v>
      </c>
      <c r="BK146" s="142">
        <f>ROUND(I146*H146,2)</f>
        <v>0</v>
      </c>
      <c r="BL146" s="13" t="s">
        <v>125</v>
      </c>
      <c r="BM146" s="141" t="s">
        <v>237</v>
      </c>
    </row>
    <row r="147" spans="2:65" s="1" customFormat="1" ht="24.2" customHeight="1">
      <c r="B147" s="28"/>
      <c r="C147" s="129" t="s">
        <v>214</v>
      </c>
      <c r="D147" s="129" t="s">
        <v>121</v>
      </c>
      <c r="E147" s="130" t="s">
        <v>209</v>
      </c>
      <c r="F147" s="131" t="s">
        <v>210</v>
      </c>
      <c r="G147" s="132" t="s">
        <v>203</v>
      </c>
      <c r="H147" s="133">
        <v>435.78199999999998</v>
      </c>
      <c r="I147" s="134"/>
      <c r="J147" s="135">
        <f>ROUND(I147*H147,2)</f>
        <v>0</v>
      </c>
      <c r="K147" s="136"/>
      <c r="L147" s="28"/>
      <c r="M147" s="137" t="s">
        <v>1</v>
      </c>
      <c r="N147" s="138" t="s">
        <v>40</v>
      </c>
      <c r="P147" s="139">
        <f>O147*H147</f>
        <v>0</v>
      </c>
      <c r="Q147" s="139">
        <v>0</v>
      </c>
      <c r="R147" s="139">
        <f>Q147*H147</f>
        <v>0</v>
      </c>
      <c r="S147" s="139">
        <v>0</v>
      </c>
      <c r="T147" s="140">
        <f>S147*H147</f>
        <v>0</v>
      </c>
      <c r="AR147" s="141" t="s">
        <v>125</v>
      </c>
      <c r="AT147" s="141" t="s">
        <v>121</v>
      </c>
      <c r="AU147" s="141" t="s">
        <v>85</v>
      </c>
      <c r="AY147" s="13" t="s">
        <v>119</v>
      </c>
      <c r="BE147" s="142">
        <f>IF(N147="základní",J147,0)</f>
        <v>0</v>
      </c>
      <c r="BF147" s="142">
        <f>IF(N147="snížená",J147,0)</f>
        <v>0</v>
      </c>
      <c r="BG147" s="142">
        <f>IF(N147="zákl. přenesená",J147,0)</f>
        <v>0</v>
      </c>
      <c r="BH147" s="142">
        <f>IF(N147="sníž. přenesená",J147,0)</f>
        <v>0</v>
      </c>
      <c r="BI147" s="142">
        <f>IF(N147="nulová",J147,0)</f>
        <v>0</v>
      </c>
      <c r="BJ147" s="13" t="s">
        <v>83</v>
      </c>
      <c r="BK147" s="142">
        <f>ROUND(I147*H147,2)</f>
        <v>0</v>
      </c>
      <c r="BL147" s="13" t="s">
        <v>125</v>
      </c>
      <c r="BM147" s="141" t="s">
        <v>238</v>
      </c>
    </row>
    <row r="148" spans="2:65" s="11" customFormat="1" ht="22.9" customHeight="1">
      <c r="B148" s="117"/>
      <c r="D148" s="118" t="s">
        <v>74</v>
      </c>
      <c r="E148" s="127" t="s">
        <v>212</v>
      </c>
      <c r="F148" s="127" t="s">
        <v>213</v>
      </c>
      <c r="I148" s="120"/>
      <c r="J148" s="128">
        <f>BK148</f>
        <v>0</v>
      </c>
      <c r="L148" s="117"/>
      <c r="M148" s="122"/>
      <c r="P148" s="123">
        <f>P149</f>
        <v>0</v>
      </c>
      <c r="R148" s="123">
        <f>R149</f>
        <v>0</v>
      </c>
      <c r="T148" s="124">
        <f>T149</f>
        <v>0</v>
      </c>
      <c r="AR148" s="118" t="s">
        <v>83</v>
      </c>
      <c r="AT148" s="125" t="s">
        <v>74</v>
      </c>
      <c r="AU148" s="125" t="s">
        <v>83</v>
      </c>
      <c r="AY148" s="118" t="s">
        <v>119</v>
      </c>
      <c r="BK148" s="126">
        <f>BK149</f>
        <v>0</v>
      </c>
    </row>
    <row r="149" spans="2:65" s="1" customFormat="1" ht="33" customHeight="1">
      <c r="B149" s="28"/>
      <c r="C149" s="129" t="s">
        <v>163</v>
      </c>
      <c r="D149" s="129" t="s">
        <v>121</v>
      </c>
      <c r="E149" s="130" t="s">
        <v>215</v>
      </c>
      <c r="F149" s="131" t="s">
        <v>216</v>
      </c>
      <c r="G149" s="132" t="s">
        <v>203</v>
      </c>
      <c r="H149" s="133">
        <v>476.303</v>
      </c>
      <c r="I149" s="134"/>
      <c r="J149" s="135">
        <f>ROUND(I149*H149,2)</f>
        <v>0</v>
      </c>
      <c r="K149" s="136"/>
      <c r="L149" s="28"/>
      <c r="M149" s="154" t="s">
        <v>1</v>
      </c>
      <c r="N149" s="155" t="s">
        <v>40</v>
      </c>
      <c r="O149" s="156"/>
      <c r="P149" s="157">
        <f>O149*H149</f>
        <v>0</v>
      </c>
      <c r="Q149" s="157">
        <v>0</v>
      </c>
      <c r="R149" s="157">
        <f>Q149*H149</f>
        <v>0</v>
      </c>
      <c r="S149" s="157">
        <v>0</v>
      </c>
      <c r="T149" s="158">
        <f>S149*H149</f>
        <v>0</v>
      </c>
      <c r="AR149" s="141" t="s">
        <v>125</v>
      </c>
      <c r="AT149" s="141" t="s">
        <v>121</v>
      </c>
      <c r="AU149" s="141" t="s">
        <v>85</v>
      </c>
      <c r="AY149" s="13" t="s">
        <v>119</v>
      </c>
      <c r="BE149" s="142">
        <f>IF(N149="základní",J149,0)</f>
        <v>0</v>
      </c>
      <c r="BF149" s="142">
        <f>IF(N149="snížená",J149,0)</f>
        <v>0</v>
      </c>
      <c r="BG149" s="142">
        <f>IF(N149="zákl. přenesená",J149,0)</f>
        <v>0</v>
      </c>
      <c r="BH149" s="142">
        <f>IF(N149="sníž. přenesená",J149,0)</f>
        <v>0</v>
      </c>
      <c r="BI149" s="142">
        <f>IF(N149="nulová",J149,0)</f>
        <v>0</v>
      </c>
      <c r="BJ149" s="13" t="s">
        <v>83</v>
      </c>
      <c r="BK149" s="142">
        <f>ROUND(I149*H149,2)</f>
        <v>0</v>
      </c>
      <c r="BL149" s="13" t="s">
        <v>125</v>
      </c>
      <c r="BM149" s="141" t="s">
        <v>239</v>
      </c>
    </row>
    <row r="150" spans="2:65" s="1" customFormat="1" ht="6.95" customHeight="1">
      <c r="B150" s="40"/>
      <c r="C150" s="41"/>
      <c r="D150" s="41"/>
      <c r="E150" s="41"/>
      <c r="F150" s="41"/>
      <c r="G150" s="41"/>
      <c r="H150" s="41"/>
      <c r="I150" s="41"/>
      <c r="J150" s="41"/>
      <c r="K150" s="41"/>
      <c r="L150" s="28"/>
    </row>
  </sheetData>
  <sheetProtection algorithmName="SHA-512" hashValue="j8j51Ukg5Fg/KrIo/C4Pc6d7Z2WmxF/OImAbgtosvts7Ap5fPNC7Zo6885Xy9RhuWihUXWCLqAw1PsCXode80A==" saltValue="Er/pBDhA/A/OQ6iIaW7zG1r9/K17JsEPQkCQKi7O2ggsnnhpMiuerRlQEwtJUqzeCmpEpy78wwRcArBcC5FQCg==" spinCount="100000" sheet="1" objects="1" scenarios="1" formatColumns="0" formatRows="0" autoFilter="0"/>
  <autoFilter ref="C122:K149" xr:uid="{00000000-0009-0000-0000-00000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Vodní ul.</vt:lpstr>
      <vt:lpstr>02 - Havlíčkova ul.</vt:lpstr>
      <vt:lpstr>'01 - Vodní ul.'!Názvy_tisku</vt:lpstr>
      <vt:lpstr>'02 - Havlíčkova ul.'!Názvy_tisku</vt:lpstr>
      <vt:lpstr>'Rekapitulace stavby'!Názvy_tisku</vt:lpstr>
      <vt:lpstr>'01 - Vodní ul.'!Oblast_tisku</vt:lpstr>
      <vt:lpstr>'02 - Havlíčkova ul.'!Oblast_tisku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Benka</dc:creator>
  <cp:lastModifiedBy>Tauš Ladislav</cp:lastModifiedBy>
  <dcterms:created xsi:type="dcterms:W3CDTF">2025-04-16T05:13:08Z</dcterms:created>
  <dcterms:modified xsi:type="dcterms:W3CDTF">2025-04-23T07:35:17Z</dcterms:modified>
</cp:coreProperties>
</file>