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png" ContentType="image/png"/>
  <Override PartName="/xl/media/image4.jpeg" ContentType="image/jpeg"/>
  <Override PartName="/xl/media/image5.png" ContentType="image/png"/>
  <Override PartName="/xl/media/image6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VRN - Vedlejší rozpočtové..." sheetId="2" state="visible" r:id="rId3"/>
    <sheet name="SO-01 - Stavební soubor" sheetId="3" state="visible" r:id="rId4"/>
  </sheets>
  <definedNames>
    <definedName function="false" hidden="false" localSheetId="0" name="_xlnm.Print_Titles" vbProcedure="false">'Rekapitulace stavby'!$13:$13</definedName>
    <definedName function="false" hidden="false" localSheetId="2" name="_xlnm.Print_Titles" vbProcedure="false">'SO-01 - Stavební soubor'!$43:$43</definedName>
    <definedName function="false" hidden="true" localSheetId="2" name="_xlnm._FilterDatabase" vbProcedure="false">'SO-01 - Stavební soubor'!$C$43:$J$109</definedName>
    <definedName function="false" hidden="false" localSheetId="1" name="_xlnm.Print_Titles" vbProcedure="false">'VRN - Vedlejší rozpočtové...'!$40:$40</definedName>
    <definedName function="false" hidden="true" localSheetId="1" name="_xlnm._FilterDatabase" vbProcedure="false">'VRN - Vedlejší rozpočtové...'!$C$40:$K$50</definedName>
    <definedName function="false" hidden="false" localSheetId="0" name="_xlnm.Print_Area" vbProcedure="false">'rekapitulace stavby'!#ref!,'Rekapitulace stavby'!$C$3:$AQ$17</definedName>
    <definedName function="false" hidden="false" localSheetId="1" name="_xlnm.Print_Area" vbProcedure="false">'vrn - vedlejší rozpočtové...'!#ref!,'VRN - Vedlejší rozpočtové...'!$C$3:$J$22,'VRN - Vedlejší rozpočtové...'!$C$28:$J$50</definedName>
    <definedName function="false" hidden="false" localSheetId="2" name="_xlnm.Print_Area" vbProcedure="false">'so-01 - stavební soubor'!#ref!,'SO-01 - Stavební soubor'!$C$3:$J$25,'SO-01 - Stavební soubor'!$C$31:$J$109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<sst xmlns="http://schemas.openxmlformats.org/spreadsheetml/2006/main" count="456" uniqueCount="227">
  <si>
    <t xml:space="preserve">REKAPITULACE OBJEKTŮ STAVBY A SOUPISŮ PRACÍ</t>
  </si>
  <si>
    <t xml:space="preserve">Kód:</t>
  </si>
  <si>
    <t xml:space="preserve">Stavba:</t>
  </si>
  <si>
    <t xml:space="preserve">Kontejnerové stání Valdštejnova </t>
  </si>
  <si>
    <t xml:space="preserve">Místo:</t>
  </si>
  <si>
    <t xml:space="preserve">ulice Valdštejnova</t>
  </si>
  <si>
    <t xml:space="preserve">Datum:</t>
  </si>
  <si>
    <t xml:space="preserve">2024_06_10</t>
  </si>
  <si>
    <t xml:space="preserve">Zadavatel:</t>
  </si>
  <si>
    <t xml:space="preserve">Město Cheb, nám. Krále Jiřího z Poděbrad 1/14</t>
  </si>
  <si>
    <t xml:space="preserve">Projektant:</t>
  </si>
  <si>
    <t xml:space="preserve">J. Nováček</t>
  </si>
  <si>
    <t xml:space="preserve">Informatívní údaje z listů zakázek</t>
  </si>
  <si>
    <t xml:space="preserve">Zhotovitel:</t>
  </si>
  <si>
    <t xml:space="preserve">Zpracovatel:</t>
  </si>
  <si>
    <t xml:space="preserve">M. Šuková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</si>
  <si>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</si>
  <si>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</si>
  <si>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</si>
  <si>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</si>
  <si>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</si>
  <si>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</si>
  <si>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</si>
  <si>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</si>
  <si>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</si>
  <si>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</si>
  <si>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</si>
  <si>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</si>
  <si>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</si>
  <si>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</si>
  <si>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</si>
  <si>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</si>
  <si>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</si>
  <si>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</si>
  <si>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</si>
  <si>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</si>
  <si>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</si>
  <si>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</si>
  <si>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{de4a4bf9-7367-4ab5-80fb-40f01e2a196c}</t>
  </si>
  <si>
    <t xml:space="preserve">{00000000-0000-0000-0000-000000000000}</t>
  </si>
  <si>
    <t xml:space="preserve">/</t>
  </si>
  <si>
    <t xml:space="preserve">VRN</t>
  </si>
  <si>
    <t xml:space="preserve">Vedlejší rozpočtové...</t>
  </si>
  <si>
    <t xml:space="preserve">STA</t>
  </si>
  <si>
    <t xml:space="preserve">1</t>
  </si>
  <si>
    <t xml:space="preserve">{2d7e0f2b-36ec-4a54-b69b-f7dc9af175b3}</t>
  </si>
  <si>
    <t xml:space="preserve">2</t>
  </si>
  <si>
    <t xml:space="preserve">SO-01</t>
  </si>
  <si>
    <t xml:space="preserve">Stavební soubor</t>
  </si>
  <si>
    <t xml:space="preserve">{1075bb45-a864-44f8-86e9-2cbf68efaa32}</t>
  </si>
  <si>
    <t xml:space="preserve">REKAPITULACE ČLENĚNÍ SOUPISU PRACÍ</t>
  </si>
  <si>
    <t xml:space="preserve">Objekt: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</si>
  <si>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</si>
  <si>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</si>
  <si>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</si>
  <si>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</si>
  <si>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</si>
  <si>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</si>
  <si>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</si>
  <si>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</si>
  <si>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</si>
  <si>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</si>
  <si>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</si>
  <si>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</si>
  <si>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</si>
  <si>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</si>
  <si>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DPH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</si>
  <si>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</si>
  <si>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</si>
  <si>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</si>
  <si>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</si>
  <si>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</si>
  <si>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</si>
  <si>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</si>
  <si>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Vedlejší rozpočtové náklady</t>
  </si>
  <si>
    <t xml:space="preserve">5</t>
  </si>
  <si>
    <t xml:space="preserve">ROZPOCET</t>
  </si>
  <si>
    <t xml:space="preserve">VRN1</t>
  </si>
  <si>
    <t xml:space="preserve">Průzkumné, geodetické a projektové práce</t>
  </si>
  <si>
    <t xml:space="preserve">K</t>
  </si>
  <si>
    <t xml:space="preserve">010001000</t>
  </si>
  <si>
    <t xml:space="preserve">soubor</t>
  </si>
  <si>
    <t xml:space="preserve">základní</t>
  </si>
  <si>
    <t xml:space="preserve">4</t>
  </si>
  <si>
    <t xml:space="preserve">010002000</t>
  </si>
  <si>
    <t xml:space="preserve">Vytýčení a ochrana inženýrských sítí</t>
  </si>
  <si>
    <t xml:space="preserve">VRN3</t>
  </si>
  <si>
    <t xml:space="preserve">Zařízení staveniště</t>
  </si>
  <si>
    <t xml:space="preserve">030001000</t>
  </si>
  <si>
    <t xml:space="preserve">3</t>
  </si>
  <si>
    <t xml:space="preserve">031303000</t>
  </si>
  <si>
    <t xml:space="preserve">Náklady na zábor</t>
  </si>
  <si>
    <t xml:space="preserve">kpl</t>
  </si>
  <si>
    <t xml:space="preserve">6</t>
  </si>
  <si>
    <t xml:space="preserve">VRN4</t>
  </si>
  <si>
    <t xml:space="preserve">040001000</t>
  </si>
  <si>
    <t xml:space="preserve">Inženýrská činnost</t>
  </si>
  <si>
    <t xml:space="preserve">8</t>
  </si>
  <si>
    <t xml:space="preserve"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</si>
  <si>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</si>
  <si>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</si>
  <si>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</si>
  <si>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</si>
  <si>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</si>
  <si>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HZS - Hodinové zúčtovací sazby</t>
  </si>
  <si>
    <t xml:space="preserve">J.cena </t>
  </si>
  <si>
    <t xml:space="preserve">Cena celkem </t>
  </si>
  <si>
    <t xml:space="preserve">HSV</t>
  </si>
  <si>
    <t xml:space="preserve">Práce a dodávky HSV</t>
  </si>
  <si>
    <t xml:space="preserve">Zemní práce</t>
  </si>
  <si>
    <t xml:space="preserve">121151105</t>
  </si>
  <si>
    <t xml:space="preserve">Sejmutí ornice plochy do 100 m2 tl vrstvy přes 200 do 250 mm strojně</t>
  </si>
  <si>
    <t xml:space="preserve">m2</t>
  </si>
  <si>
    <t xml:space="preserve">121112004</t>
  </si>
  <si>
    <t xml:space="preserve">Sejmutí ornice tl vrstvy přes 200 do 250 mm ručně</t>
  </si>
  <si>
    <t xml:space="preserve">122351101</t>
  </si>
  <si>
    <t xml:space="preserve">Odkopávky a prokopávky nezapažené v hornině třídy těžitelnosti II skupiny 4 objem do 20 m3 strojně</t>
  </si>
  <si>
    <t xml:space="preserve">m3</t>
  </si>
  <si>
    <t xml:space="preserve">132212331</t>
  </si>
  <si>
    <t xml:space="preserve">Hloubení nezapažených rýh šířky do 2000 mm v soudržných horninách třídy těžitelnosti I skupiny 3 ručně</t>
  </si>
  <si>
    <t xml:space="preserve">Příplatek za ztížení vykopávky v blízkosti podzemního vedení</t>
  </si>
  <si>
    <t xml:space="preserve">162211311</t>
  </si>
  <si>
    <t xml:space="preserve">Vodorovné přemístění výkopku z horniny třídy těžitelnosti I skupiny 1 až 3 stavebním kolečkem do 10 m</t>
  </si>
  <si>
    <t xml:space="preserve">pro zásyp</t>
  </si>
  <si>
    <t xml:space="preserve">162251101</t>
  </si>
  <si>
    <t xml:space="preserve">Vodorovné přemístění do 20 m výkopku/sypaniny z horniny třídy těžitelnosti I skupiny 1 až 3</t>
  </si>
  <si>
    <t xml:space="preserve">162751113</t>
  </si>
  <si>
    <t xml:space="preserve">Vodorovné přemístění přes 5 000 do 6000 m výkopku/sypaniny z horniny třídy těžitelnosti I skupiny 1 až 3</t>
  </si>
  <si>
    <t xml:space="preserve">na skládku</t>
  </si>
  <si>
    <t xml:space="preserve">171151103</t>
  </si>
  <si>
    <t xml:space="preserve">Uložení sypaniny z hornin soudržných do násypů bez zhutnění strojně</t>
  </si>
  <si>
    <t xml:space="preserve">171201231</t>
  </si>
  <si>
    <t xml:space="preserve">Poplatek za uložení zeminy a kamení na recyklační skládce (skládkovné) kód odpadu 17 05 04</t>
  </si>
  <si>
    <t xml:space="preserve">t</t>
  </si>
  <si>
    <t xml:space="preserve">174111101</t>
  </si>
  <si>
    <t xml:space="preserve">Zásyp jam, šachet rýh nebo kolem objektů sypaninou se zhutněním ručně</t>
  </si>
  <si>
    <t xml:space="preserve">181912112</t>
  </si>
  <si>
    <t xml:space="preserve">Úprava pláně v hornině třídy těžitelnosti I skupiny 3 se zhutněním ručně</t>
  </si>
  <si>
    <t xml:space="preserve">Svislé a kompletní konstrukce</t>
  </si>
  <si>
    <t xml:space="preserve">338171123</t>
  </si>
  <si>
    <t xml:space="preserve">Osazování sloupků a vzpěr plotových ocelových v přes 2 do 2,6 m se zabetonováním</t>
  </si>
  <si>
    <t xml:space="preserve">kus</t>
  </si>
  <si>
    <t xml:space="preserve">7</t>
  </si>
  <si>
    <t xml:space="preserve">M</t>
  </si>
  <si>
    <t xml:space="preserve">55342255</t>
  </si>
  <si>
    <t xml:space="preserve">sloupek plotový průběžný 1000/38x1,5mm - PŘÍČLE</t>
  </si>
  <si>
    <t xml:space="preserve">22</t>
  </si>
  <si>
    <t xml:space="preserve">55342263</t>
  </si>
  <si>
    <t xml:space="preserve">sloupek plotový koncový  2200/48x1,5mm</t>
  </si>
  <si>
    <t xml:space="preserve">11</t>
  </si>
  <si>
    <t xml:space="preserve">348215111</t>
  </si>
  <si>
    <t xml:space="preserve">Plot z gabionů šířky do 0,5 m výšky do 1,5 m</t>
  </si>
  <si>
    <t xml:space="preserve">Vodorovné konstrukce</t>
  </si>
  <si>
    <t xml:space="preserve">417321313</t>
  </si>
  <si>
    <t xml:space="preserve">Ztužující pásy a věnce ze ŽB tř. C 16/20</t>
  </si>
  <si>
    <t xml:space="preserve">417351115</t>
  </si>
  <si>
    <t xml:space="preserve">Zřízení bednění ztužujících věnců</t>
  </si>
  <si>
    <t xml:space="preserve">417351116</t>
  </si>
  <si>
    <t xml:space="preserve">Odstranění bednění ztužujících věnců</t>
  </si>
  <si>
    <t xml:space="preserve">417362021</t>
  </si>
  <si>
    <t xml:space="preserve">Výztuž ztužujících pásů a věnců svařovanými sítěmi Kari</t>
  </si>
  <si>
    <t xml:space="preserve">Komunikace</t>
  </si>
  <si>
    <t xml:space="preserve">25</t>
  </si>
  <si>
    <t xml:space="preserve">564851111</t>
  </si>
  <si>
    <t xml:space="preserve">Podklad ze štěrkodrti ŠD s rozprostřením a zhutněním plochy přes 100 m2, po zhutnění tl. 150 mm</t>
  </si>
  <si>
    <t xml:space="preserve">32</t>
  </si>
  <si>
    <t xml:space="preserve">596211110</t>
  </si>
  <si>
    <t xml:space="preserve">Kladení dlažby z betonových zámkových dlaždic komunikací pro pěší ručně s ložem z kameniva těženého nebo drceného tl. Do 40 mm, s vyplněním spár s dvojitým hutn</t>
  </si>
  <si>
    <t xml:space="preserve">59245015</t>
  </si>
  <si>
    <t xml:space="preserve">dlažba zámková betonová tvaru I 200x165mm tl 60mm přírodní</t>
  </si>
  <si>
    <t xml:space="preserve">111111311</t>
  </si>
  <si>
    <t xml:space="preserve">Odstranění ruderálního porostu do 100 m2 naložení a odvoz do 20 km v rovině nebo svahu do 1:5 (koukněte se do tabulky, kterou jsem připojil a popřípadě změňte, já jsem uvedl tyto paramametry, ale můžete změnit, dle přiložené tabulky)</t>
  </si>
  <si>
    <t xml:space="preserve">113106023</t>
  </si>
  <si>
    <t xml:space="preserve">Rozebrání dlažeb při překopech komunikací pro pěší ze zámkové dlažby ručně</t>
  </si>
  <si>
    <t xml:space="preserve">9</t>
  </si>
  <si>
    <t xml:space="preserve">Ostatní konstrukce a práce, bourání</t>
  </si>
  <si>
    <t xml:space="preserve">941111111</t>
  </si>
  <si>
    <t xml:space="preserve">Montáž lešení řadového trubkového lehkého s podlahami zatížení do 200 kg/m2 š od 0,6 do 0,9 m v do 10 m</t>
  </si>
  <si>
    <t xml:space="preserve">941111211</t>
  </si>
  <si>
    <t xml:space="preserve">Příplatek k lešení řadovému trubkovému lehkému s podlahami do 200 kg/m2 š od 0,6 do 0,9 m v do 10 m za každý den použití</t>
  </si>
  <si>
    <t xml:space="preserve">10</t>
  </si>
  <si>
    <t xml:space="preserve">941111811</t>
  </si>
  <si>
    <t xml:space="preserve">Demontáž lešení řadového trubkového lehkého s podlahami zatížení do 200 kg/m2 š od 0,6 do 0,9 m v do 10 m</t>
  </si>
  <si>
    <t xml:space="preserve">14</t>
  </si>
  <si>
    <t xml:space="preserve">993111111</t>
  </si>
  <si>
    <t xml:space="preserve">Dovoz a odvoz lešení řadového do 10 km včetně naložení a složení</t>
  </si>
  <si>
    <t xml:space="preserve">43</t>
  </si>
  <si>
    <t xml:space="preserve">916131213</t>
  </si>
  <si>
    <t xml:space="preserve">Osazení silničního obrubníku betonového se zřízením lože, s vyplněním a zatřením spár cementovou maltou stojatého s boční opěrou z betonu prostého, do lože z be</t>
  </si>
  <si>
    <t xml:space="preserve">44</t>
  </si>
  <si>
    <t xml:space="preserve">59217021</t>
  </si>
  <si>
    <t xml:space="preserve">obrubník betonový chodníkový 1000x100x200mm</t>
  </si>
  <si>
    <t xml:space="preserve">997</t>
  </si>
  <si>
    <t xml:space="preserve">Přesun sutě</t>
  </si>
  <si>
    <t xml:space="preserve">15</t>
  </si>
  <si>
    <t xml:space="preserve">997013871</t>
  </si>
  <si>
    <t xml:space="preserve">Poplatek za uložení stavebního odpadu na recyklační skládce (skládkovné) směsného stavebního a demoličního kód odpadu 17 09 04</t>
  </si>
  <si>
    <t xml:space="preserve">16</t>
  </si>
  <si>
    <t xml:space="preserve">997221571</t>
  </si>
  <si>
    <t xml:space="preserve">Vodorovná doprava vybouraných hmot do 1 km</t>
  </si>
  <si>
    <t xml:space="preserve">17</t>
  </si>
  <si>
    <t xml:space="preserve">997221579</t>
  </si>
  <si>
    <t xml:space="preserve">Příplatek ZKD 1 km u vodorovné dopravy vybouraných hmot</t>
  </si>
  <si>
    <t xml:space="preserve">18</t>
  </si>
  <si>
    <t xml:space="preserve">997221611</t>
  </si>
  <si>
    <t xml:space="preserve">Nakládání suti na dopravní prostředky pro vodorovnou dopravu</t>
  </si>
  <si>
    <t xml:space="preserve">998</t>
  </si>
  <si>
    <t xml:space="preserve">Přesun hmot</t>
  </si>
  <si>
    <t xml:space="preserve">ŠD</t>
  </si>
  <si>
    <t xml:space="preserve">dlažba</t>
  </si>
  <si>
    <t xml:space="preserve">kámen</t>
  </si>
  <si>
    <t xml:space="preserve">ocel</t>
  </si>
  <si>
    <t xml:space="preserve">beton</t>
  </si>
  <si>
    <t xml:space="preserve">obruba</t>
  </si>
  <si>
    <t xml:space="preserve">ostatní</t>
  </si>
  <si>
    <t xml:space="preserve">19</t>
  </si>
  <si>
    <t xml:space="preserve">998232110</t>
  </si>
  <si>
    <t xml:space="preserve">Přesun hmot pro oplocení zděné z cihel nebo tvárnic v do 3 m</t>
  </si>
  <si>
    <t xml:space="preserve">20</t>
  </si>
  <si>
    <t xml:space="preserve">998232121</t>
  </si>
  <si>
    <t xml:space="preserve">Příplatek k přesunu hmot pro oplocení zděné za zvětšený přesun do 1000 m</t>
  </si>
  <si>
    <t xml:space="preserve">HZS</t>
  </si>
  <si>
    <t xml:space="preserve">Hodinové zúčtovací sazby</t>
  </si>
  <si>
    <t xml:space="preserve">21</t>
  </si>
  <si>
    <t xml:space="preserve">HZS2491</t>
  </si>
  <si>
    <t xml:space="preserve">Hodinová zúčtovací sazba dělník zednických výpomocí</t>
  </si>
  <si>
    <t xml:space="preserve">hod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</si>
</sst>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.mm\.yyyy"/>
    <numFmt numFmtId="166" formatCode="#,##0.00"/>
    <numFmt numFmtId="167" formatCode="#,##0.00000"/>
    <numFmt numFmtId="168" formatCode="@"/>
    <numFmt numFmtId="169" formatCode="#,##0.000"/>
  </numFmts>
  <fonts count="47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 CE"/>
      <family val="0"/>
      <charset val="1"/>
    </font>
    <font>
      <sz val="10"/>
      <name val="Arial CE"/>
      <family val="0"/>
      <charset val="1"/>
    </font>
    <font>
      <sz val="10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b val="true"/>
      <sz val="12"/>
      <name val="Arial CE"/>
      <family val="0"/>
      <charset val="238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b val="true"/>
      <sz val="14"/>
      <color rgb="FF960000"/>
      <name val="Arial CE"/>
      <family val="0"/>
      <charset val="1"/>
    </font>
    <font>
      <sz val="14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b val="true"/>
      <sz val="12"/>
      <color rgb="FF003366"/>
      <name val="Arial CE"/>
      <family val="0"/>
      <charset val="238"/>
    </font>
    <font>
      <b val="true"/>
      <sz val="11"/>
      <color rgb="FF003366"/>
      <name val="Arial CE"/>
      <family val="0"/>
      <charset val="238"/>
    </font>
    <font>
      <sz val="8"/>
      <name val="Arial CE"/>
      <family val="0"/>
      <charset val="1"/>
    </font>
    <font>
      <b val="true"/>
      <sz val="10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8"/>
      <color rgb="FF003366"/>
      <name val="Arial CE"/>
      <family val="0"/>
      <charset val="238"/>
    </font>
    <font>
      <sz val="8"/>
      <name val="Arial CE"/>
      <family val="2"/>
      <charset val="238"/>
    </font>
    <font>
      <b val="true"/>
      <sz val="9"/>
      <name val="Arial CE"/>
      <family val="0"/>
      <charset val="238"/>
    </font>
    <font>
      <b val="true"/>
      <sz val="10"/>
      <color rgb="FF0070C0"/>
      <name val="Arial CE"/>
      <family val="0"/>
      <charset val="1"/>
    </font>
    <font>
      <sz val="8"/>
      <name val="Arial CE"/>
      <family val="0"/>
      <charset val="238"/>
    </font>
    <font>
      <sz val="8"/>
      <color rgb="FF0070C0"/>
      <name val="Arial CE"/>
      <family val="2"/>
      <charset val="1"/>
    </font>
    <font>
      <i val="true"/>
      <sz val="8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238"/>
    </font>
    <font>
      <b val="true"/>
      <i val="true"/>
      <sz val="10"/>
      <color rgb="FF0000FF"/>
      <name val="Arial CE"/>
      <family val="0"/>
      <charset val="238"/>
    </font>
    <font>
      <sz val="9"/>
      <name val="Arial CE"/>
      <family val="2"/>
      <charset val="238"/>
    </font>
    <font>
      <b val="true"/>
      <sz val="10"/>
      <color rgb="FF0070C0"/>
      <name val="Arial CE"/>
      <family val="0"/>
      <charset val="238"/>
    </font>
    <font>
      <i val="true"/>
      <sz val="9"/>
      <color rgb="FF0000FF"/>
      <name val="Arial CE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32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2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2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3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2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3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2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8" fillId="3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3" borderId="2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39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2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2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2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3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2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1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2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1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3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39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41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9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4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33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3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5" fillId="3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4" fillId="0" borderId="2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2" fillId="0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2" fillId="0" borderId="2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2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1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2" fillId="0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5" fillId="3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6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2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2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32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32" fillId="0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D2D2D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960000"/>
        </patternFill>
      </fill>
    </dxf>
    <dxf>
      <fill>
        <patternFill patternType="solid">
          <fgColor rgb="FF003366"/>
        </patternFill>
      </fill>
    </dxf>
    <dxf>
      <fill>
        <patternFill patternType="solid">
          <fgColor rgb="FF0000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3.png"/><Relationship Id="rId3" Type="http://schemas.openxmlformats.org/officeDocument/2006/relationships/image" Target="../media/image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5.png"/><Relationship Id="rId3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39</xdr:col>
      <xdr:colOff>721440</xdr:colOff>
      <xdr:row>1</xdr:row>
      <xdr:rowOff>76320</xdr:rowOff>
    </xdr:from>
    <xdr:to>
      <xdr:col>41</xdr:col>
      <xdr:colOff>188280</xdr:colOff>
      <xdr:row>2</xdr:row>
      <xdr:rowOff>276120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9039240" y="200160"/>
          <a:ext cx="637920" cy="285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34</xdr:col>
      <xdr:colOff>819360</xdr:colOff>
      <xdr:row>4</xdr:row>
      <xdr:rowOff>122400</xdr:rowOff>
    </xdr:from>
    <xdr:to>
      <xdr:col>40</xdr:col>
      <xdr:colOff>377280</xdr:colOff>
      <xdr:row>5</xdr:row>
      <xdr:rowOff>351000</xdr:rowOff>
    </xdr:to>
    <xdr:pic>
      <xdr:nvPicPr>
        <xdr:cNvPr id="1" name="Obrázek 1" descr=""/>
        <xdr:cNvPicPr/>
      </xdr:nvPicPr>
      <xdr:blipFill>
        <a:blip r:embed="rId3"/>
        <a:stretch/>
      </xdr:blipFill>
      <xdr:spPr>
        <a:xfrm>
          <a:off x="6415560" y="731880"/>
          <a:ext cx="3030840" cy="38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593640</xdr:colOff>
      <xdr:row>1</xdr:row>
      <xdr:rowOff>76320</xdr:rowOff>
    </xdr:from>
    <xdr:to>
      <xdr:col>11</xdr:col>
      <xdr:colOff>47520</xdr:colOff>
      <xdr:row>3</xdr:row>
      <xdr:rowOff>37800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7553160" y="200160"/>
          <a:ext cx="713880" cy="36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160200</xdr:colOff>
      <xdr:row>5</xdr:row>
      <xdr:rowOff>360</xdr:rowOff>
    </xdr:from>
    <xdr:to>
      <xdr:col>9</xdr:col>
      <xdr:colOff>1084320</xdr:colOff>
      <xdr:row>7</xdr:row>
      <xdr:rowOff>19800</xdr:rowOff>
    </xdr:to>
    <xdr:pic>
      <xdr:nvPicPr>
        <xdr:cNvPr id="3" name="Obrázek 2" descr=""/>
        <xdr:cNvPicPr/>
      </xdr:nvPicPr>
      <xdr:blipFill>
        <a:blip r:embed="rId3"/>
        <a:stretch/>
      </xdr:blipFill>
      <xdr:spPr>
        <a:xfrm>
          <a:off x="5013000" y="762480"/>
          <a:ext cx="3030840" cy="38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604080</xdr:colOff>
      <xdr:row>2</xdr:row>
      <xdr:rowOff>19080</xdr:rowOff>
    </xdr:from>
    <xdr:to>
      <xdr:col>9</xdr:col>
      <xdr:colOff>1108440</xdr:colOff>
      <xdr:row>2</xdr:row>
      <xdr:rowOff>304560</xdr:rowOff>
    </xdr:to>
    <xdr:pic>
      <xdr:nvPicPr>
        <xdr:cNvPr id="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6458040" y="228600"/>
          <a:ext cx="504360" cy="285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2340360</xdr:colOff>
      <xdr:row>5</xdr:row>
      <xdr:rowOff>0</xdr:rowOff>
    </xdr:from>
    <xdr:to>
      <xdr:col>9</xdr:col>
      <xdr:colOff>921960</xdr:colOff>
      <xdr:row>7</xdr:row>
      <xdr:rowOff>19440</xdr:rowOff>
    </xdr:to>
    <xdr:pic>
      <xdr:nvPicPr>
        <xdr:cNvPr id="5" name="Obrázek 3" descr=""/>
        <xdr:cNvPicPr/>
      </xdr:nvPicPr>
      <xdr:blipFill>
        <a:blip r:embed="rId3"/>
        <a:stretch/>
      </xdr:blipFill>
      <xdr:spPr>
        <a:xfrm>
          <a:off x="3745080" y="762120"/>
          <a:ext cx="3030840" cy="381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CM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I28" activeCellId="0" sqref="AI28"/>
    </sheetView>
  </sheetViews>
  <sheetFormatPr defaultColWidth="8.6796875" defaultRowHeight="9.7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72"/>
    <col collapsed="false" customWidth="true" hidden="false" outlineLevel="0" max="3" min="3" style="0" width="4.15"/>
    <col collapsed="false" customWidth="true" hidden="false" outlineLevel="0" max="33" min="4" style="0" width="2.72"/>
    <col collapsed="false" customWidth="true" hidden="false" outlineLevel="0" max="34" min="34" style="0" width="3.29"/>
    <col collapsed="false" customWidth="true" hidden="false" outlineLevel="0" max="35" min="35" style="0" width="31.71"/>
    <col collapsed="false" customWidth="true" hidden="false" outlineLevel="0" max="37" min="36" style="0" width="2.43"/>
    <col collapsed="false" customWidth="true" hidden="false" outlineLevel="0" max="38" min="38" style="0" width="8.29"/>
    <col collapsed="false" customWidth="true" hidden="false" outlineLevel="0" max="39" min="39" style="0" width="3.29"/>
    <col collapsed="false" customWidth="true" hidden="false" outlineLevel="0" max="40" min="40" style="0" width="13.29"/>
    <col collapsed="false" customWidth="true" hidden="false" outlineLevel="0" max="41" min="41" style="0" width="7.43"/>
    <col collapsed="false" customWidth="true" hidden="false" outlineLevel="0" max="42" min="42" style="0" width="4.15"/>
    <col collapsed="false" customWidth="true" hidden="true" outlineLevel="0" max="43" min="43" style="0" width="15.72"/>
    <col collapsed="false" customWidth="true" hidden="false" outlineLevel="0" max="44" min="44" style="0" width="13.72"/>
    <col collapsed="false" customWidth="true" hidden="true" outlineLevel="0" max="47" min="45" style="0" width="25.85"/>
    <col collapsed="false" customWidth="true" hidden="true" outlineLevel="0" max="49" min="48" style="0" width="21.72"/>
    <col collapsed="false" customWidth="true" hidden="true" outlineLevel="0" max="51" min="50" style="0" width="25"/>
    <col collapsed="false" customWidth="true" hidden="true" outlineLevel="0" max="52" min="52" style="0" width="21.72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72"/>
    <col collapsed="false" customWidth="true" hidden="true" outlineLevel="0" max="56" min="56" style="0" width="19.15"/>
    <col collapsed="false" customWidth="true" hidden="false" outlineLevel="0" max="57" min="57" style="0" width="66.43"/>
    <col collapsed="false" customWidth="true" hidden="true" outlineLevel="0" max="91" min="71" style="0" width="9.29"/>
  </cols>
  <sheetData>
    <row r="2" s="1" customFormat="true" ht="6.75" hidden="false" customHeight="true" outlineLevel="0" collapsed="false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</row>
    <row r="3" s="1" customFormat="true" ht="24.75" hidden="false" customHeight="true" outlineLevel="0" collapsed="false">
      <c r="B3" s="4"/>
      <c r="C3" s="5" t="s">
        <v>0</v>
      </c>
      <c r="AR3" s="4"/>
    </row>
    <row r="4" s="1" customFormat="true" ht="6.75" hidden="false" customHeight="true" outlineLevel="0" collapsed="false">
      <c r="B4" s="4"/>
      <c r="AR4" s="4"/>
    </row>
    <row r="5" s="6" customFormat="true" ht="12" hidden="false" customHeight="true" outlineLevel="0" collapsed="false">
      <c r="B5" s="7"/>
      <c r="C5" s="8" t="s">
        <v>1</v>
      </c>
      <c r="AR5" s="7"/>
    </row>
    <row r="6" s="9" customFormat="true" ht="36.75" hidden="false" customHeight="true" outlineLevel="0" collapsed="false">
      <c r="B6" s="10"/>
      <c r="C6" s="11" t="s">
        <v>2</v>
      </c>
      <c r="L6" s="12" t="s">
        <v>3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R6" s="10"/>
    </row>
    <row r="7" s="1" customFormat="true" ht="6.75" hidden="false" customHeight="true" outlineLevel="0" collapsed="false">
      <c r="B7" s="4"/>
      <c r="AR7" s="4"/>
    </row>
    <row r="8" s="1" customFormat="true" ht="12" hidden="false" customHeight="true" outlineLevel="0" collapsed="false">
      <c r="B8" s="4"/>
      <c r="C8" s="8" t="s">
        <v>4</v>
      </c>
      <c r="L8" s="13" t="s">
        <v>5</v>
      </c>
      <c r="AI8" s="8" t="s">
        <v>6</v>
      </c>
      <c r="AM8" s="14" t="s">
        <v>7</v>
      </c>
      <c r="AN8" s="14"/>
      <c r="AR8" s="4"/>
    </row>
    <row r="9" s="1" customFormat="true" ht="6.75" hidden="false" customHeight="true" outlineLevel="0" collapsed="false">
      <c r="B9" s="4"/>
      <c r="AR9" s="4"/>
    </row>
    <row r="10" s="1" customFormat="true" ht="15" hidden="false" customHeight="true" outlineLevel="0" collapsed="false">
      <c r="B10" s="4"/>
      <c r="C10" s="8" t="s">
        <v>8</v>
      </c>
      <c r="L10" s="6" t="s">
        <v>9</v>
      </c>
      <c r="AI10" s="8" t="s">
        <v>10</v>
      </c>
      <c r="AM10" s="15" t="s">
        <v>11</v>
      </c>
      <c r="AN10" s="15"/>
      <c r="AO10" s="15"/>
      <c r="AP10" s="15"/>
      <c r="AR10" s="4"/>
      <c r="AS10" s="16" t="s">
        <v>12</v>
      </c>
      <c r="AT10" s="16"/>
      <c r="AU10" s="17"/>
      <c r="AV10" s="17"/>
      <c r="AW10" s="17"/>
      <c r="AX10" s="17"/>
      <c r="AY10" s="17"/>
      <c r="AZ10" s="17"/>
      <c r="BA10" s="17"/>
      <c r="BB10" s="17"/>
      <c r="BC10" s="17"/>
      <c r="BD10" s="18"/>
    </row>
    <row r="11" s="1" customFormat="true" ht="15" hidden="false" customHeight="true" outlineLevel="0" collapsed="false">
      <c r="B11" s="4"/>
      <c r="C11" s="8" t="s">
        <v>13</v>
      </c>
      <c r="L11" s="6"/>
      <c r="AI11" s="8" t="s">
        <v>14</v>
      </c>
      <c r="AM11" s="15" t="s">
        <v>15</v>
      </c>
      <c r="AN11" s="15"/>
      <c r="AO11" s="15"/>
      <c r="AP11" s="15"/>
      <c r="AR11" s="4"/>
      <c r="AS11" s="16"/>
      <c r="AT11" s="16"/>
      <c r="BD11" s="19"/>
    </row>
    <row r="12" s="1" customFormat="true" ht="10.5" hidden="false" customHeight="true" outlineLevel="0" collapsed="false">
      <c r="B12" s="4"/>
      <c r="AR12" s="4"/>
      <c r="AS12" s="16"/>
      <c r="AT12" s="16"/>
      <c r="BD12" s="19"/>
    </row>
    <row r="13" s="1" customFormat="true" ht="29.25" hidden="false" customHeight="true" outlineLevel="0" collapsed="false">
      <c r="B13" s="4"/>
      <c r="C13" s="20" t="s">
        <v>16</v>
      </c>
      <c r="D13" s="20"/>
      <c r="E13" s="20"/>
      <c r="F13" s="20"/>
      <c r="G13" s="20"/>
      <c r="H13" s="21"/>
      <c r="I13" s="22" t="s">
        <v>17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 t="s">
        <v>18</v>
      </c>
      <c r="AH13" s="23"/>
      <c r="AI13" s="23"/>
      <c r="AJ13" s="23"/>
      <c r="AK13" s="23"/>
      <c r="AL13" s="23"/>
      <c r="AM13" s="23"/>
      <c r="AN13" s="24" t="s">
        <v>19</v>
      </c>
      <c r="AO13" s="24"/>
      <c r="AP13" s="24"/>
      <c r="AQ13" s="25" t="s">
        <v>20</v>
      </c>
      <c r="AR13" s="4"/>
      <c r="AS13" s="26" t="s">
        <v>21</v>
      </c>
      <c r="AT13" s="27" t="s">
        <v>22</v>
      </c>
      <c r="AU13" s="27" t="s">
        <v>23</v>
      </c>
      <c r="AV13" s="27" t="s">
        <v>24</v>
      </c>
      <c r="AW13" s="27" t="s">
        <v>25</v>
      </c>
      <c r="AX13" s="27" t="s">
        <v>26</v>
      </c>
      <c r="AY13" s="27" t="s">
        <v>27</v>
      </c>
      <c r="AZ13" s="27" t="s">
        <v>28</v>
      </c>
      <c r="BA13" s="27" t="s">
        <v>29</v>
      </c>
      <c r="BB13" s="27" t="s">
        <v>30</v>
      </c>
      <c r="BC13" s="27" t="s">
        <v>31</v>
      </c>
      <c r="BD13" s="28" t="s">
        <v>32</v>
      </c>
    </row>
    <row r="14" s="1" customFormat="true" ht="10.5" hidden="false" customHeight="true" outlineLevel="0" collapsed="false">
      <c r="B14" s="4"/>
      <c r="AR14" s="4"/>
      <c r="AS14" s="29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8"/>
    </row>
    <row r="15" s="30" customFormat="true" ht="32.25" hidden="false" customHeight="true" outlineLevel="0" collapsed="false">
      <c r="B15" s="31"/>
      <c r="C15" s="32" t="s">
        <v>33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 t="n">
        <f aca="false">ROUND(SUM(AG16:AG17),2)</f>
        <v>0</v>
      </c>
      <c r="AH15" s="34"/>
      <c r="AI15" s="34"/>
      <c r="AJ15" s="34"/>
      <c r="AK15" s="34"/>
      <c r="AL15" s="34"/>
      <c r="AM15" s="34"/>
      <c r="AN15" s="35" t="n">
        <f aca="false">AG15*1.21</f>
        <v>0</v>
      </c>
      <c r="AO15" s="35"/>
      <c r="AP15" s="35"/>
      <c r="AQ15" s="36"/>
      <c r="AR15" s="31"/>
      <c r="AS15" s="37" t="n">
        <f aca="false">ROUND(SUM(AS16:AS17),2)</f>
        <v>0</v>
      </c>
      <c r="AT15" s="38" t="e">
        <f aca="false">ROUND(SUM(AV15:AW15),2)</f>
        <v>#VALUE!</v>
      </c>
      <c r="AU15" s="39" t="e">
        <f aca="false">ROUND(SUM(AU16:AU17),5)</f>
        <v>#VALUE!</v>
      </c>
      <c r="AV15" s="38" t="e">
        <f aca="false">ROUND(AZ15*#REF!,2)</f>
        <v>#VALUE!</v>
      </c>
      <c r="AW15" s="38" t="e">
        <f aca="false">ROUND(BA15*#REF!,2)</f>
        <v>#VALUE!</v>
      </c>
      <c r="AX15" s="38" t="e">
        <f aca="false">ROUND(BB15*#REF!,2)</f>
        <v>#VALUE!</v>
      </c>
      <c r="AY15" s="38" t="e">
        <f aca="false">ROUND(BC15*#REF!,2)</f>
        <v>#VALUE!</v>
      </c>
      <c r="AZ15" s="38" t="e">
        <f aca="false">ROUND(SUM(AZ16:AZ17),2)</f>
        <v>#VALUE!</v>
      </c>
      <c r="BA15" s="38" t="e">
        <f aca="false">ROUND(SUM(BA16:BA17),2)</f>
        <v>#VALUE!</v>
      </c>
      <c r="BB15" s="38" t="e">
        <f aca="false">ROUND(SUM(BB16:BB17),2)</f>
        <v>#VALUE!</v>
      </c>
      <c r="BC15" s="38" t="e">
        <f aca="false">ROUND(SUM(BC16:BC17),2)</f>
        <v>#VALUE!</v>
      </c>
      <c r="BD15" s="40" t="e">
        <f aca="false">ROUND(SUM(BD16:BD17),2)</f>
        <v>#VALUE!</v>
      </c>
      <c r="BS15" s="41" t="s">
        <v>34</v>
      </c>
      <c r="BT15" s="41" t="s">
        <v>35</v>
      </c>
      <c r="BU15" s="42" t="s">
        <v>36</v>
      </c>
      <c r="BV15" s="41" t="s">
        <v>37</v>
      </c>
      <c r="BW15" s="41" t="s">
        <v>38</v>
      </c>
      <c r="BX15" s="41" t="s">
        <v>39</v>
      </c>
      <c r="CL15" s="41"/>
    </row>
    <row r="16" s="54" customFormat="true" ht="16.5" hidden="false" customHeight="true" outlineLevel="0" collapsed="false">
      <c r="A16" s="43" t="s">
        <v>40</v>
      </c>
      <c r="B16" s="44"/>
      <c r="C16" s="45"/>
      <c r="D16" s="46" t="s">
        <v>41</v>
      </c>
      <c r="E16" s="46"/>
      <c r="F16" s="46"/>
      <c r="G16" s="46"/>
      <c r="H16" s="46"/>
      <c r="I16" s="47"/>
      <c r="J16" s="46" t="s">
        <v>42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8" t="n">
        <f aca="false">'VRN - Vedlejší rozpočtové...'!J41</f>
        <v>0</v>
      </c>
      <c r="AH16" s="48"/>
      <c r="AI16" s="48"/>
      <c r="AJ16" s="48"/>
      <c r="AK16" s="48"/>
      <c r="AL16" s="48"/>
      <c r="AM16" s="48"/>
      <c r="AN16" s="48" t="n">
        <f aca="false">AG16*1.21</f>
        <v>0</v>
      </c>
      <c r="AO16" s="48"/>
      <c r="AP16" s="48"/>
      <c r="AQ16" s="49" t="s">
        <v>43</v>
      </c>
      <c r="AR16" s="44"/>
      <c r="AS16" s="50" t="n">
        <v>0</v>
      </c>
      <c r="AT16" s="51" t="e">
        <f aca="false">ROUND(SUM(AV16:AW16),2)</f>
        <v>#VALUE!</v>
      </c>
      <c r="AU16" s="52" t="n">
        <f aca="false">'VRN - Vedlejší rozpočtové...'!P41</f>
        <v>0</v>
      </c>
      <c r="AV16" s="51" t="e">
        <f aca="false">'vrn - vedlejší rozpočtové...'!#ref!</f>
        <v>#VALUE!</v>
      </c>
      <c r="AW16" s="51" t="e">
        <f aca="false">'vrn - vedlejší rozpočtové...'!#ref!</f>
        <v>#VALUE!</v>
      </c>
      <c r="AX16" s="51" t="e">
        <f aca="false">'vrn - vedlejší rozpočtové...'!#ref!</f>
        <v>#VALUE!</v>
      </c>
      <c r="AY16" s="51" t="e">
        <f aca="false">'vrn - vedlejší rozpočtové...'!#ref!</f>
        <v>#VALUE!</v>
      </c>
      <c r="AZ16" s="51" t="e">
        <f aca="false">'vrn - vedlejší rozpočtové...'!#ref!</f>
        <v>#VALUE!</v>
      </c>
      <c r="BA16" s="51" t="e">
        <f aca="false">'vrn - vedlejší rozpočtové...'!#ref!</f>
        <v>#VALUE!</v>
      </c>
      <c r="BB16" s="51" t="e">
        <f aca="false">'vrn - vedlejší rozpočtové...'!#ref!</f>
        <v>#VALUE!</v>
      </c>
      <c r="BC16" s="51" t="e">
        <f aca="false">'vrn - vedlejší rozpočtové...'!#ref!</f>
        <v>#VALUE!</v>
      </c>
      <c r="BD16" s="53" t="e">
        <f aca="false">'vrn - vedlejší rozpočtové...'!#ref!</f>
        <v>#VALUE!</v>
      </c>
      <c r="BT16" s="55" t="s">
        <v>44</v>
      </c>
      <c r="BV16" s="55" t="s">
        <v>37</v>
      </c>
      <c r="BW16" s="55" t="s">
        <v>45</v>
      </c>
      <c r="BX16" s="55" t="s">
        <v>38</v>
      </c>
      <c r="CL16" s="55"/>
      <c r="CM16" s="55" t="s">
        <v>46</v>
      </c>
    </row>
    <row r="17" s="54" customFormat="true" ht="16.5" hidden="false" customHeight="true" outlineLevel="0" collapsed="false">
      <c r="A17" s="43" t="s">
        <v>40</v>
      </c>
      <c r="B17" s="44"/>
      <c r="C17" s="45"/>
      <c r="D17" s="46" t="s">
        <v>47</v>
      </c>
      <c r="E17" s="46"/>
      <c r="F17" s="46"/>
      <c r="G17" s="46"/>
      <c r="H17" s="46"/>
      <c r="I17" s="47"/>
      <c r="J17" s="46" t="s">
        <v>48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8" t="n">
        <f aca="false">'SO-01 - Stavební soubor'!J44</f>
        <v>0</v>
      </c>
      <c r="AH17" s="48"/>
      <c r="AI17" s="48"/>
      <c r="AJ17" s="48"/>
      <c r="AK17" s="48"/>
      <c r="AL17" s="48"/>
      <c r="AM17" s="48"/>
      <c r="AN17" s="48" t="n">
        <f aca="false">AG17*1.21</f>
        <v>0</v>
      </c>
      <c r="AO17" s="48"/>
      <c r="AP17" s="48"/>
      <c r="AQ17" s="49" t="s">
        <v>43</v>
      </c>
      <c r="AR17" s="44"/>
      <c r="AS17" s="50" t="n">
        <v>0</v>
      </c>
      <c r="AT17" s="51" t="e">
        <f aca="false">ROUND(SUM(AV17:AW17),2)</f>
        <v>#VALUE!</v>
      </c>
      <c r="AU17" s="52" t="e">
        <f aca="false">'so-01 - stavební soubor'!#ref!</f>
        <v>#VALUE!</v>
      </c>
      <c r="AV17" s="51" t="e">
        <f aca="false">'so-01 - stavební soubor'!#ref!</f>
        <v>#VALUE!</v>
      </c>
      <c r="AW17" s="51" t="e">
        <f aca="false">'so-01 - stavební soubor'!#ref!</f>
        <v>#VALUE!</v>
      </c>
      <c r="AX17" s="51" t="e">
        <f aca="false">'so-01 - stavební soubor'!#ref!</f>
        <v>#VALUE!</v>
      </c>
      <c r="AY17" s="51" t="e">
        <f aca="false">'so-01 - stavební soubor'!#ref!</f>
        <v>#VALUE!</v>
      </c>
      <c r="AZ17" s="51" t="e">
        <f aca="false">'so-01 - stavební soubor'!#ref!</f>
        <v>#VALUE!</v>
      </c>
      <c r="BA17" s="51" t="e">
        <f aca="false">'so-01 - stavební soubor'!#ref!</f>
        <v>#VALUE!</v>
      </c>
      <c r="BB17" s="51" t="e">
        <f aca="false">'so-01 - stavební soubor'!#ref!</f>
        <v>#VALUE!</v>
      </c>
      <c r="BC17" s="51" t="e">
        <f aca="false">'so-01 - stavební soubor'!#ref!</f>
        <v>#VALUE!</v>
      </c>
      <c r="BD17" s="53" t="e">
        <f aca="false">'so-01 - stavební soubor'!#ref!</f>
        <v>#VALUE!</v>
      </c>
      <c r="BT17" s="55" t="s">
        <v>44</v>
      </c>
      <c r="BV17" s="55" t="s">
        <v>37</v>
      </c>
      <c r="BW17" s="55" t="s">
        <v>49</v>
      </c>
      <c r="BX17" s="55" t="s">
        <v>38</v>
      </c>
      <c r="CL17" s="55"/>
      <c r="CM17" s="55" t="s">
        <v>46</v>
      </c>
    </row>
    <row r="18" s="1" customFormat="true" ht="6.75" hidden="false" customHeight="true" outlineLevel="0" collapsed="false"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4"/>
    </row>
  </sheetData>
  <mergeCells count="19">
    <mergeCell ref="L6:AJ6"/>
    <mergeCell ref="AM8:AN8"/>
    <mergeCell ref="AM10:AP10"/>
    <mergeCell ref="AS10:AT12"/>
    <mergeCell ref="AM11:AP11"/>
    <mergeCell ref="C13:G13"/>
    <mergeCell ref="I13:AF13"/>
    <mergeCell ref="AG13:AM13"/>
    <mergeCell ref="AN13:AP13"/>
    <mergeCell ref="AG15:AM15"/>
    <mergeCell ref="AN15:AP15"/>
    <mergeCell ref="D16:H16"/>
    <mergeCell ref="J16:AF16"/>
    <mergeCell ref="AG16:AM16"/>
    <mergeCell ref="AN16:AP16"/>
    <mergeCell ref="D17:H17"/>
    <mergeCell ref="J17:AF17"/>
    <mergeCell ref="AG17:AM17"/>
    <mergeCell ref="AN17:AP17"/>
  </mergeCells>
  <hyperlinks>
    <hyperlink ref="A16" location="'VRN - Vedlejší rozpočtové...'!C2" display="/"/>
    <hyperlink ref="A17" location="'SO-01 - Oplocení poplast.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5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19" activeCellId="0" sqref="W19"/>
    </sheetView>
  </sheetViews>
  <sheetFormatPr defaultColWidth="8.6796875" defaultRowHeight="9.7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s="1" customFormat="true" ht="6.75" hidden="false" customHeight="true" outlineLevel="0" collapsed="false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="1" customFormat="true" ht="24.75" hidden="false" customHeight="true" outlineLevel="0" collapsed="false">
      <c r="B3" s="4"/>
      <c r="C3" s="5" t="s">
        <v>50</v>
      </c>
      <c r="L3" s="4"/>
    </row>
    <row r="4" s="1" customFormat="true" ht="6.75" hidden="false" customHeight="true" outlineLevel="0" collapsed="false">
      <c r="B4" s="4"/>
      <c r="L4" s="4"/>
    </row>
    <row r="5" s="1" customFormat="true" ht="12" hidden="false" customHeight="true" outlineLevel="0" collapsed="false">
      <c r="B5" s="4"/>
      <c r="C5" s="8" t="s">
        <v>2</v>
      </c>
      <c r="L5" s="4"/>
    </row>
    <row r="6" s="1" customFormat="true" ht="16.5" hidden="false" customHeight="true" outlineLevel="0" collapsed="false">
      <c r="B6" s="4"/>
      <c r="E6" s="58" t="s">
        <v>3</v>
      </c>
      <c r="F6" s="58"/>
      <c r="G6" s="58"/>
      <c r="H6" s="58"/>
      <c r="L6" s="4"/>
    </row>
    <row r="7" s="1" customFormat="true" ht="12" hidden="false" customHeight="true" outlineLevel="0" collapsed="false">
      <c r="B7" s="4"/>
      <c r="C7" s="8" t="s">
        <v>51</v>
      </c>
      <c r="L7" s="4"/>
    </row>
    <row r="8" s="1" customFormat="true" ht="16.5" hidden="false" customHeight="true" outlineLevel="0" collapsed="false">
      <c r="B8" s="4"/>
      <c r="E8" s="59" t="s">
        <v>41</v>
      </c>
      <c r="F8" s="59"/>
      <c r="G8" s="59"/>
      <c r="H8" s="59"/>
      <c r="L8" s="4"/>
    </row>
    <row r="9" s="1" customFormat="true" ht="6.75" hidden="false" customHeight="true" outlineLevel="0" collapsed="false">
      <c r="B9" s="4"/>
      <c r="L9" s="4"/>
    </row>
    <row r="10" s="1" customFormat="true" ht="12" hidden="false" customHeight="true" outlineLevel="0" collapsed="false">
      <c r="B10" s="4"/>
      <c r="C10" s="8" t="s">
        <v>4</v>
      </c>
      <c r="F10" s="13" t="s">
        <v>5</v>
      </c>
      <c r="I10" s="8" t="s">
        <v>6</v>
      </c>
      <c r="J10" s="60" t="str">
        <f aca="false" t="array" ref="J10:K10">'Rekapitulace stavby'!AM8:AN8</f>
        <v>2024_06_10</v>
      </c>
      <c r="K10" s="1" t="n">
        <v>0</v>
      </c>
      <c r="L10" s="4"/>
    </row>
    <row r="11" s="1" customFormat="true" ht="6.75" hidden="false" customHeight="true" outlineLevel="0" collapsed="false">
      <c r="B11" s="4"/>
      <c r="L11" s="4"/>
    </row>
    <row r="12" s="1" customFormat="true" ht="15" hidden="false" customHeight="true" outlineLevel="0" collapsed="false">
      <c r="B12" s="4"/>
      <c r="C12" s="8" t="s">
        <v>8</v>
      </c>
      <c r="F12" s="6" t="s">
        <v>9</v>
      </c>
      <c r="I12" s="8" t="s">
        <v>10</v>
      </c>
      <c r="J12" s="15" t="s">
        <v>11</v>
      </c>
      <c r="K12" s="15"/>
      <c r="L12" s="15"/>
      <c r="M12" s="15"/>
    </row>
    <row r="13" s="1" customFormat="true" ht="15" hidden="false" customHeight="true" outlineLevel="0" collapsed="false">
      <c r="B13" s="4"/>
      <c r="C13" s="8" t="s">
        <v>13</v>
      </c>
      <c r="F13" s="61"/>
      <c r="I13" s="8" t="s">
        <v>14</v>
      </c>
      <c r="J13" s="15" t="s">
        <v>15</v>
      </c>
      <c r="K13" s="15"/>
      <c r="L13" s="15"/>
      <c r="M13" s="15"/>
    </row>
    <row r="14" s="1" customFormat="true" ht="9.75" hidden="false" customHeight="true" outlineLevel="0" collapsed="false">
      <c r="B14" s="4"/>
      <c r="L14" s="4"/>
    </row>
    <row r="15" s="1" customFormat="true" ht="29.25" hidden="false" customHeight="true" outlineLevel="0" collapsed="false">
      <c r="B15" s="4"/>
      <c r="C15" s="62" t="s">
        <v>52</v>
      </c>
      <c r="D15" s="63"/>
      <c r="E15" s="63"/>
      <c r="F15" s="63"/>
      <c r="G15" s="63"/>
      <c r="H15" s="63"/>
      <c r="I15" s="63"/>
      <c r="J15" s="64" t="s">
        <v>53</v>
      </c>
      <c r="K15" s="63"/>
      <c r="L15" s="4"/>
    </row>
    <row r="16" s="1" customFormat="true" ht="9.75" hidden="false" customHeight="true" outlineLevel="0" collapsed="false">
      <c r="B16" s="4"/>
      <c r="L16" s="4"/>
    </row>
    <row r="17" s="1" customFormat="true" ht="22.5" hidden="false" customHeight="true" outlineLevel="0" collapsed="false">
      <c r="B17" s="4"/>
      <c r="C17" s="65" t="s">
        <v>54</v>
      </c>
      <c r="J17" s="66" t="n">
        <f aca="false">J41</f>
        <v>0</v>
      </c>
      <c r="L17" s="4"/>
      <c r="AU17" s="67" t="s">
        <v>55</v>
      </c>
    </row>
    <row r="18" s="68" customFormat="true" ht="24.75" hidden="false" customHeight="true" outlineLevel="0" collapsed="false">
      <c r="B18" s="69"/>
      <c r="D18" s="70" t="s">
        <v>56</v>
      </c>
      <c r="E18" s="71"/>
      <c r="F18" s="71"/>
      <c r="G18" s="71"/>
      <c r="H18" s="71"/>
      <c r="I18" s="71"/>
      <c r="J18" s="72" t="n">
        <f aca="false">J42</f>
        <v>0</v>
      </c>
      <c r="L18" s="69"/>
    </row>
    <row r="19" s="73" customFormat="true" ht="19.5" hidden="false" customHeight="true" outlineLevel="0" collapsed="false">
      <c r="B19" s="74"/>
      <c r="D19" s="75" t="s">
        <v>57</v>
      </c>
      <c r="E19" s="76"/>
      <c r="F19" s="76"/>
      <c r="G19" s="76"/>
      <c r="H19" s="76"/>
      <c r="I19" s="76"/>
      <c r="J19" s="77" t="n">
        <f aca="false">J43</f>
        <v>0</v>
      </c>
      <c r="L19" s="74"/>
    </row>
    <row r="20" s="73" customFormat="true" ht="19.5" hidden="false" customHeight="true" outlineLevel="0" collapsed="false">
      <c r="B20" s="74"/>
      <c r="D20" s="75" t="s">
        <v>58</v>
      </c>
      <c r="E20" s="76"/>
      <c r="F20" s="76"/>
      <c r="G20" s="76"/>
      <c r="H20" s="76"/>
      <c r="I20" s="76"/>
      <c r="J20" s="77" t="n">
        <f aca="false">J46</f>
        <v>0</v>
      </c>
      <c r="L20" s="74"/>
    </row>
    <row r="21" s="73" customFormat="true" ht="19.5" hidden="false" customHeight="true" outlineLevel="0" collapsed="false">
      <c r="B21" s="74"/>
      <c r="D21" s="75" t="s">
        <v>59</v>
      </c>
      <c r="E21" s="76"/>
      <c r="F21" s="76"/>
      <c r="G21" s="76"/>
      <c r="H21" s="76"/>
      <c r="I21" s="76"/>
      <c r="J21" s="77" t="n">
        <f aca="false">J49</f>
        <v>0</v>
      </c>
      <c r="L21" s="74"/>
    </row>
    <row r="22" s="1" customFormat="true" ht="21.75" hidden="false" customHeight="true" outlineLevel="0" collapsed="false">
      <c r="B22" s="4"/>
      <c r="L22" s="4"/>
    </row>
    <row r="23" s="1" customFormat="true" ht="6.75" hidden="false" customHeight="true" outlineLevel="0" collapsed="false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4"/>
    </row>
    <row r="27" s="1" customFormat="true" ht="6.75" hidden="false" customHeight="true" outlineLevel="0" collapsed="false">
      <c r="B27" s="2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="1" customFormat="true" ht="24.75" hidden="false" customHeight="true" outlineLevel="0" collapsed="false">
      <c r="B28" s="4"/>
      <c r="C28" s="5" t="s">
        <v>60</v>
      </c>
      <c r="L28" s="4"/>
    </row>
    <row r="29" s="1" customFormat="true" ht="6.75" hidden="false" customHeight="true" outlineLevel="0" collapsed="false">
      <c r="B29" s="4"/>
      <c r="L29" s="4"/>
    </row>
    <row r="30" s="1" customFormat="true" ht="12" hidden="false" customHeight="true" outlineLevel="0" collapsed="false">
      <c r="B30" s="4"/>
      <c r="C30" s="8" t="s">
        <v>2</v>
      </c>
      <c r="L30" s="4"/>
    </row>
    <row r="31" s="1" customFormat="true" ht="16.5" hidden="false" customHeight="true" outlineLevel="0" collapsed="false">
      <c r="B31" s="4"/>
      <c r="E31" s="58" t="str">
        <f aca="false">E6</f>
        <v>Kontejnerové stání Valdštejnova </v>
      </c>
      <c r="F31" s="58"/>
      <c r="G31" s="58"/>
      <c r="H31" s="58"/>
      <c r="L31" s="4"/>
    </row>
    <row r="32" s="1" customFormat="true" ht="12" hidden="false" customHeight="true" outlineLevel="0" collapsed="false">
      <c r="B32" s="4"/>
      <c r="C32" s="8" t="s">
        <v>51</v>
      </c>
      <c r="L32" s="4"/>
    </row>
    <row r="33" s="1" customFormat="true" ht="16.5" hidden="false" customHeight="true" outlineLevel="0" collapsed="false">
      <c r="B33" s="4"/>
      <c r="E33" s="59" t="s">
        <v>41</v>
      </c>
      <c r="F33" s="59"/>
      <c r="G33" s="59"/>
      <c r="H33" s="59"/>
      <c r="L33" s="4"/>
    </row>
    <row r="34" s="1" customFormat="true" ht="6.75" hidden="false" customHeight="true" outlineLevel="0" collapsed="false">
      <c r="B34" s="4"/>
      <c r="L34" s="4"/>
    </row>
    <row r="35" s="1" customFormat="true" ht="12" hidden="false" customHeight="true" outlineLevel="0" collapsed="false">
      <c r="B35" s="4"/>
      <c r="C35" s="8" t="s">
        <v>4</v>
      </c>
      <c r="F35" s="13" t="s">
        <v>5</v>
      </c>
      <c r="I35" s="8" t="s">
        <v>6</v>
      </c>
      <c r="J35" s="60" t="str">
        <f aca="false">J10</f>
        <v>2024_06_10</v>
      </c>
      <c r="L35" s="4"/>
    </row>
    <row r="36" s="1" customFormat="true" ht="6.75" hidden="false" customHeight="true" outlineLevel="0" collapsed="false">
      <c r="B36" s="4"/>
      <c r="L36" s="4"/>
    </row>
    <row r="37" s="1" customFormat="true" ht="15" hidden="false" customHeight="true" outlineLevel="0" collapsed="false">
      <c r="B37" s="4"/>
      <c r="C37" s="8" t="s">
        <v>8</v>
      </c>
      <c r="F37" s="6" t="s">
        <v>9</v>
      </c>
      <c r="I37" s="8" t="s">
        <v>10</v>
      </c>
      <c r="J37" s="15" t="s">
        <v>11</v>
      </c>
      <c r="K37" s="15"/>
      <c r="L37" s="15"/>
      <c r="M37" s="15"/>
    </row>
    <row r="38" s="1" customFormat="true" ht="15" hidden="false" customHeight="true" outlineLevel="0" collapsed="false">
      <c r="B38" s="4"/>
      <c r="C38" s="8" t="s">
        <v>13</v>
      </c>
      <c r="F38" s="61"/>
      <c r="I38" s="8" t="s">
        <v>14</v>
      </c>
      <c r="J38" s="15" t="s">
        <v>15</v>
      </c>
      <c r="K38" s="15"/>
      <c r="L38" s="15"/>
      <c r="M38" s="15"/>
    </row>
    <row r="39" s="1" customFormat="true" ht="9.75" hidden="false" customHeight="true" outlineLevel="0" collapsed="false">
      <c r="B39" s="4"/>
      <c r="L39" s="4"/>
    </row>
    <row r="40" s="78" customFormat="true" ht="29.25" hidden="false" customHeight="true" outlineLevel="0" collapsed="false">
      <c r="B40" s="79"/>
      <c r="C40" s="80" t="s">
        <v>61</v>
      </c>
      <c r="D40" s="81" t="s">
        <v>20</v>
      </c>
      <c r="E40" s="81" t="s">
        <v>16</v>
      </c>
      <c r="F40" s="81" t="s">
        <v>17</v>
      </c>
      <c r="G40" s="81" t="s">
        <v>62</v>
      </c>
      <c r="H40" s="81" t="s">
        <v>63</v>
      </c>
      <c r="I40" s="81" t="s">
        <v>64</v>
      </c>
      <c r="J40" s="82" t="s">
        <v>53</v>
      </c>
      <c r="K40" s="83" t="s">
        <v>65</v>
      </c>
      <c r="L40" s="79"/>
      <c r="M40" s="26"/>
      <c r="N40" s="27" t="s">
        <v>66</v>
      </c>
      <c r="O40" s="27" t="s">
        <v>67</v>
      </c>
      <c r="P40" s="27" t="s">
        <v>68</v>
      </c>
      <c r="Q40" s="27" t="s">
        <v>69</v>
      </c>
      <c r="R40" s="27" t="s">
        <v>70</v>
      </c>
      <c r="S40" s="27" t="s">
        <v>71</v>
      </c>
      <c r="T40" s="28" t="s">
        <v>72</v>
      </c>
    </row>
    <row r="41" s="1" customFormat="true" ht="22.5" hidden="false" customHeight="true" outlineLevel="0" collapsed="false">
      <c r="B41" s="4"/>
      <c r="C41" s="84" t="s">
        <v>73</v>
      </c>
      <c r="D41" s="85"/>
      <c r="E41" s="85"/>
      <c r="F41" s="85"/>
      <c r="G41" s="85"/>
      <c r="H41" s="85"/>
      <c r="I41" s="85"/>
      <c r="J41" s="86" t="n">
        <f aca="false">J42</f>
        <v>0</v>
      </c>
      <c r="L41" s="4"/>
      <c r="M41" s="29"/>
      <c r="N41" s="17"/>
      <c r="O41" s="17"/>
      <c r="P41" s="87" t="n">
        <f aca="false">P42</f>
        <v>0</v>
      </c>
      <c r="Q41" s="17"/>
      <c r="R41" s="87" t="n">
        <f aca="false">R42</f>
        <v>0</v>
      </c>
      <c r="S41" s="17"/>
      <c r="T41" s="88" t="n">
        <f aca="false">T42</f>
        <v>0</v>
      </c>
      <c r="AT41" s="67" t="s">
        <v>34</v>
      </c>
      <c r="AU41" s="67" t="s">
        <v>55</v>
      </c>
      <c r="BK41" s="89" t="n">
        <f aca="false">BK42</f>
        <v>0</v>
      </c>
    </row>
    <row r="42" s="90" customFormat="true" ht="25.5" hidden="false" customHeight="true" outlineLevel="0" collapsed="false">
      <c r="B42" s="91"/>
      <c r="D42" s="92" t="s">
        <v>34</v>
      </c>
      <c r="E42" s="92" t="s">
        <v>41</v>
      </c>
      <c r="F42" s="92" t="s">
        <v>74</v>
      </c>
      <c r="G42" s="93"/>
      <c r="H42" s="93"/>
      <c r="I42" s="93"/>
      <c r="J42" s="94" t="n">
        <f aca="false">J43+J46+J49</f>
        <v>0</v>
      </c>
      <c r="L42" s="91"/>
      <c r="M42" s="95"/>
      <c r="P42" s="96" t="n">
        <f aca="false">P43+P46+P49</f>
        <v>0</v>
      </c>
      <c r="R42" s="96" t="n">
        <f aca="false">R43+R46+R49</f>
        <v>0</v>
      </c>
      <c r="T42" s="97" t="n">
        <f aca="false">T43+T46+T49</f>
        <v>0</v>
      </c>
      <c r="AR42" s="98" t="s">
        <v>75</v>
      </c>
      <c r="AT42" s="99" t="s">
        <v>34</v>
      </c>
      <c r="AU42" s="99" t="s">
        <v>35</v>
      </c>
      <c r="AY42" s="98" t="s">
        <v>76</v>
      </c>
      <c r="BK42" s="100" t="n">
        <f aca="false">BK43+BK46+BK49</f>
        <v>0</v>
      </c>
    </row>
    <row r="43" s="90" customFormat="true" ht="22.5" hidden="false" customHeight="true" outlineLevel="0" collapsed="false">
      <c r="B43" s="91"/>
      <c r="C43" s="101"/>
      <c r="D43" s="102" t="s">
        <v>34</v>
      </c>
      <c r="E43" s="102" t="s">
        <v>77</v>
      </c>
      <c r="F43" s="102" t="s">
        <v>78</v>
      </c>
      <c r="G43" s="101"/>
      <c r="H43" s="101"/>
      <c r="I43" s="101"/>
      <c r="J43" s="103" t="n">
        <f aca="false">SUM(J44:J45)</f>
        <v>0</v>
      </c>
      <c r="L43" s="91"/>
      <c r="M43" s="95"/>
      <c r="P43" s="96" t="n">
        <f aca="false">P44</f>
        <v>0</v>
      </c>
      <c r="R43" s="96" t="n">
        <f aca="false">R44</f>
        <v>0</v>
      </c>
      <c r="T43" s="97" t="n">
        <f aca="false">T44</f>
        <v>0</v>
      </c>
      <c r="AR43" s="98" t="s">
        <v>75</v>
      </c>
      <c r="AT43" s="99" t="s">
        <v>34</v>
      </c>
      <c r="AU43" s="99" t="s">
        <v>44</v>
      </c>
      <c r="AY43" s="98" t="s">
        <v>76</v>
      </c>
      <c r="BK43" s="100" t="n">
        <f aca="false">BK44</f>
        <v>0</v>
      </c>
    </row>
    <row r="44" s="1" customFormat="true" ht="16.5" hidden="false" customHeight="true" outlineLevel="0" collapsed="false">
      <c r="B44" s="104"/>
      <c r="C44" s="105" t="s">
        <v>44</v>
      </c>
      <c r="D44" s="105" t="s">
        <v>79</v>
      </c>
      <c r="E44" s="106" t="s">
        <v>80</v>
      </c>
      <c r="F44" s="107" t="s">
        <v>78</v>
      </c>
      <c r="G44" s="108" t="s">
        <v>81</v>
      </c>
      <c r="H44" s="109" t="n">
        <v>1</v>
      </c>
      <c r="I44" s="110" t="n">
        <v>0</v>
      </c>
      <c r="J44" s="111" t="n">
        <f aca="false">ROUND(I44*H44,2)</f>
        <v>0</v>
      </c>
      <c r="K44" s="112"/>
      <c r="L44" s="4"/>
      <c r="M44" s="113"/>
      <c r="N44" s="114" t="s">
        <v>82</v>
      </c>
      <c r="O44" s="115" t="n">
        <v>0</v>
      </c>
      <c r="P44" s="115" t="n">
        <f aca="false">O44*H44</f>
        <v>0</v>
      </c>
      <c r="Q44" s="115" t="n">
        <v>0</v>
      </c>
      <c r="R44" s="115" t="n">
        <f aca="false">Q44*H44</f>
        <v>0</v>
      </c>
      <c r="S44" s="115" t="n">
        <v>0</v>
      </c>
      <c r="T44" s="116" t="n">
        <f aca="false">S44*H44</f>
        <v>0</v>
      </c>
      <c r="AR44" s="117" t="s">
        <v>83</v>
      </c>
      <c r="AT44" s="117" t="s">
        <v>79</v>
      </c>
      <c r="AU44" s="117" t="s">
        <v>46</v>
      </c>
      <c r="AY44" s="67" t="s">
        <v>76</v>
      </c>
      <c r="BE44" s="118" t="n">
        <f aca="false">IF(N44="základní",J44,0)</f>
        <v>0</v>
      </c>
      <c r="BF44" s="118" t="n">
        <f aca="false">IF(N44="snížená",J44,0)</f>
        <v>0</v>
      </c>
      <c r="BG44" s="118" t="n">
        <f aca="false">IF(N44="zákl. přenesená",J44,0)</f>
        <v>0</v>
      </c>
      <c r="BH44" s="118" t="n">
        <f aca="false">IF(N44="sníž. přenesená",J44,0)</f>
        <v>0</v>
      </c>
      <c r="BI44" s="118" t="n">
        <f aca="false">IF(N44="nulová",J44,0)</f>
        <v>0</v>
      </c>
      <c r="BJ44" s="67" t="s">
        <v>44</v>
      </c>
      <c r="BK44" s="118" t="n">
        <f aca="false">ROUND(I44*H44,2)</f>
        <v>0</v>
      </c>
      <c r="BL44" s="67" t="s">
        <v>83</v>
      </c>
      <c r="BM44" s="117" t="s">
        <v>46</v>
      </c>
    </row>
    <row r="45" s="1" customFormat="true" ht="16.5" hidden="false" customHeight="true" outlineLevel="0" collapsed="false">
      <c r="B45" s="104"/>
      <c r="C45" s="105" t="n">
        <v>2</v>
      </c>
      <c r="D45" s="105" t="s">
        <v>79</v>
      </c>
      <c r="E45" s="106" t="s">
        <v>84</v>
      </c>
      <c r="F45" s="107" t="s">
        <v>85</v>
      </c>
      <c r="G45" s="108" t="s">
        <v>81</v>
      </c>
      <c r="H45" s="109" t="n">
        <v>1</v>
      </c>
      <c r="I45" s="110" t="n">
        <v>0</v>
      </c>
      <c r="J45" s="111" t="n">
        <f aca="false">ROUND(I45*H45,2)</f>
        <v>0</v>
      </c>
      <c r="K45" s="119"/>
      <c r="L45" s="4"/>
      <c r="M45" s="113"/>
      <c r="N45" s="114"/>
      <c r="O45" s="115"/>
      <c r="P45" s="115"/>
      <c r="Q45" s="115"/>
      <c r="R45" s="115"/>
      <c r="S45" s="115"/>
      <c r="T45" s="116"/>
      <c r="AR45" s="117"/>
      <c r="AT45" s="117"/>
      <c r="AU45" s="117"/>
      <c r="AY45" s="67"/>
      <c r="BE45" s="118"/>
      <c r="BF45" s="118"/>
      <c r="BG45" s="118"/>
      <c r="BH45" s="118"/>
      <c r="BI45" s="118"/>
      <c r="BJ45" s="67"/>
      <c r="BK45" s="118"/>
      <c r="BL45" s="67"/>
      <c r="BM45" s="117"/>
    </row>
    <row r="46" s="90" customFormat="true" ht="22.5" hidden="false" customHeight="true" outlineLevel="0" collapsed="false">
      <c r="B46" s="91"/>
      <c r="C46" s="101"/>
      <c r="D46" s="102" t="s">
        <v>34</v>
      </c>
      <c r="E46" s="102" t="s">
        <v>86</v>
      </c>
      <c r="F46" s="102" t="s">
        <v>87</v>
      </c>
      <c r="G46" s="101"/>
      <c r="H46" s="101"/>
      <c r="I46" s="101"/>
      <c r="J46" s="103" t="n">
        <f aca="false">SUM(J47:J48)</f>
        <v>0</v>
      </c>
      <c r="L46" s="91"/>
      <c r="M46" s="95"/>
      <c r="P46" s="96" t="n">
        <f aca="false">SUM(P47:P48)</f>
        <v>0</v>
      </c>
      <c r="R46" s="96" t="n">
        <f aca="false">SUM(R47:R48)</f>
        <v>0</v>
      </c>
      <c r="T46" s="97" t="n">
        <f aca="false">SUM(T47:T48)</f>
        <v>0</v>
      </c>
      <c r="AR46" s="98" t="s">
        <v>75</v>
      </c>
      <c r="AT46" s="99" t="s">
        <v>34</v>
      </c>
      <c r="AU46" s="99" t="s">
        <v>44</v>
      </c>
      <c r="AY46" s="98" t="s">
        <v>76</v>
      </c>
      <c r="BK46" s="100" t="n">
        <f aca="false">SUM(BK47:BK48)</f>
        <v>0</v>
      </c>
    </row>
    <row r="47" s="1" customFormat="true" ht="16.5" hidden="false" customHeight="true" outlineLevel="0" collapsed="false">
      <c r="B47" s="104"/>
      <c r="C47" s="105" t="s">
        <v>46</v>
      </c>
      <c r="D47" s="105" t="s">
        <v>79</v>
      </c>
      <c r="E47" s="106" t="s">
        <v>88</v>
      </c>
      <c r="F47" s="107" t="s">
        <v>87</v>
      </c>
      <c r="G47" s="108" t="s">
        <v>81</v>
      </c>
      <c r="H47" s="109" t="n">
        <v>1</v>
      </c>
      <c r="I47" s="110" t="n">
        <v>0</v>
      </c>
      <c r="J47" s="111" t="n">
        <f aca="false">ROUND(I47*H47,2)</f>
        <v>0</v>
      </c>
      <c r="K47" s="112"/>
      <c r="L47" s="4"/>
      <c r="M47" s="113"/>
      <c r="N47" s="114" t="s">
        <v>82</v>
      </c>
      <c r="O47" s="115" t="n">
        <v>0</v>
      </c>
      <c r="P47" s="115" t="n">
        <f aca="false">O47*H47</f>
        <v>0</v>
      </c>
      <c r="Q47" s="115" t="n">
        <v>0</v>
      </c>
      <c r="R47" s="115" t="n">
        <f aca="false">Q47*H47</f>
        <v>0</v>
      </c>
      <c r="S47" s="115" t="n">
        <v>0</v>
      </c>
      <c r="T47" s="116" t="n">
        <f aca="false">S47*H47</f>
        <v>0</v>
      </c>
      <c r="AR47" s="117" t="s">
        <v>83</v>
      </c>
      <c r="AT47" s="117" t="s">
        <v>79</v>
      </c>
      <c r="AU47" s="117" t="s">
        <v>46</v>
      </c>
      <c r="AY47" s="67" t="s">
        <v>76</v>
      </c>
      <c r="BE47" s="118" t="n">
        <f aca="false">IF(N47="základní",J47,0)</f>
        <v>0</v>
      </c>
      <c r="BF47" s="118" t="n">
        <f aca="false">IF(N47="snížená",J47,0)</f>
        <v>0</v>
      </c>
      <c r="BG47" s="118" t="n">
        <f aca="false">IF(N47="zákl. přenesená",J47,0)</f>
        <v>0</v>
      </c>
      <c r="BH47" s="118" t="n">
        <f aca="false">IF(N47="sníž. přenesená",J47,0)</f>
        <v>0</v>
      </c>
      <c r="BI47" s="118" t="n">
        <f aca="false">IF(N47="nulová",J47,0)</f>
        <v>0</v>
      </c>
      <c r="BJ47" s="67" t="s">
        <v>44</v>
      </c>
      <c r="BK47" s="118" t="n">
        <f aca="false">ROUND(I47*H47,2)</f>
        <v>0</v>
      </c>
      <c r="BL47" s="67" t="s">
        <v>83</v>
      </c>
      <c r="BM47" s="117" t="s">
        <v>83</v>
      </c>
    </row>
    <row r="48" s="1" customFormat="true" ht="16.5" hidden="false" customHeight="true" outlineLevel="0" collapsed="false">
      <c r="B48" s="104"/>
      <c r="C48" s="105" t="s">
        <v>89</v>
      </c>
      <c r="D48" s="105" t="s">
        <v>79</v>
      </c>
      <c r="E48" s="106" t="s">
        <v>90</v>
      </c>
      <c r="F48" s="107" t="s">
        <v>91</v>
      </c>
      <c r="G48" s="108" t="s">
        <v>92</v>
      </c>
      <c r="H48" s="109" t="n">
        <v>1</v>
      </c>
      <c r="I48" s="110" t="n">
        <v>0</v>
      </c>
      <c r="J48" s="111" t="n">
        <f aca="false">ROUND(I48*H48,2)</f>
        <v>0</v>
      </c>
      <c r="K48" s="112"/>
      <c r="L48" s="4"/>
      <c r="M48" s="113"/>
      <c r="N48" s="114" t="s">
        <v>82</v>
      </c>
      <c r="O48" s="115" t="n">
        <v>0</v>
      </c>
      <c r="P48" s="115" t="n">
        <f aca="false">O48*H48</f>
        <v>0</v>
      </c>
      <c r="Q48" s="115" t="n">
        <v>0</v>
      </c>
      <c r="R48" s="115" t="n">
        <f aca="false">Q48*H48</f>
        <v>0</v>
      </c>
      <c r="S48" s="115" t="n">
        <v>0</v>
      </c>
      <c r="T48" s="116" t="n">
        <f aca="false">S48*H48</f>
        <v>0</v>
      </c>
      <c r="AR48" s="117" t="s">
        <v>83</v>
      </c>
      <c r="AT48" s="117" t="s">
        <v>79</v>
      </c>
      <c r="AU48" s="117" t="s">
        <v>46</v>
      </c>
      <c r="AY48" s="67" t="s">
        <v>76</v>
      </c>
      <c r="BE48" s="118" t="n">
        <f aca="false">IF(N48="základní",J48,0)</f>
        <v>0</v>
      </c>
      <c r="BF48" s="118" t="n">
        <f aca="false">IF(N48="snížená",J48,0)</f>
        <v>0</v>
      </c>
      <c r="BG48" s="118" t="n">
        <f aca="false">IF(N48="zákl. přenesená",J48,0)</f>
        <v>0</v>
      </c>
      <c r="BH48" s="118" t="n">
        <f aca="false">IF(N48="sníž. přenesená",J48,0)</f>
        <v>0</v>
      </c>
      <c r="BI48" s="118" t="n">
        <f aca="false">IF(N48="nulová",J48,0)</f>
        <v>0</v>
      </c>
      <c r="BJ48" s="67" t="s">
        <v>44</v>
      </c>
      <c r="BK48" s="118" t="n">
        <f aca="false">ROUND(I48*H48,2)</f>
        <v>0</v>
      </c>
      <c r="BL48" s="67" t="s">
        <v>83</v>
      </c>
      <c r="BM48" s="117" t="s">
        <v>93</v>
      </c>
    </row>
    <row r="49" s="90" customFormat="true" ht="22.5" hidden="false" customHeight="true" outlineLevel="0" collapsed="false">
      <c r="B49" s="91"/>
      <c r="C49" s="101"/>
      <c r="D49" s="102" t="s">
        <v>34</v>
      </c>
      <c r="E49" s="102" t="s">
        <v>94</v>
      </c>
      <c r="F49" s="102" t="n">
        <v>0</v>
      </c>
      <c r="G49" s="101"/>
      <c r="H49" s="101"/>
      <c r="I49" s="101"/>
      <c r="J49" s="103" t="n">
        <f aca="false">J50</f>
        <v>0</v>
      </c>
      <c r="L49" s="91"/>
      <c r="M49" s="95"/>
      <c r="P49" s="96" t="n">
        <f aca="false">P50</f>
        <v>0</v>
      </c>
      <c r="R49" s="96" t="n">
        <f aca="false">R50</f>
        <v>0</v>
      </c>
      <c r="T49" s="97" t="n">
        <f aca="false">T50</f>
        <v>0</v>
      </c>
      <c r="AR49" s="98" t="s">
        <v>75</v>
      </c>
      <c r="AT49" s="99" t="s">
        <v>34</v>
      </c>
      <c r="AU49" s="99" t="s">
        <v>44</v>
      </c>
      <c r="AY49" s="98" t="s">
        <v>76</v>
      </c>
      <c r="BK49" s="100" t="n">
        <f aca="false">BK50</f>
        <v>0</v>
      </c>
    </row>
    <row r="50" s="1" customFormat="true" ht="16.5" hidden="false" customHeight="true" outlineLevel="0" collapsed="false">
      <c r="B50" s="104"/>
      <c r="C50" s="105" t="s">
        <v>83</v>
      </c>
      <c r="D50" s="105" t="s">
        <v>79</v>
      </c>
      <c r="E50" s="106" t="s">
        <v>95</v>
      </c>
      <c r="F50" s="107" t="s">
        <v>96</v>
      </c>
      <c r="G50" s="108" t="s">
        <v>81</v>
      </c>
      <c r="H50" s="109" t="n">
        <v>1</v>
      </c>
      <c r="I50" s="110" t="n">
        <v>0</v>
      </c>
      <c r="J50" s="111" t="n">
        <f aca="false">ROUND(I50*H50,2)</f>
        <v>0</v>
      </c>
      <c r="K50" s="112"/>
      <c r="L50" s="4"/>
      <c r="M50" s="120"/>
      <c r="N50" s="121" t="s">
        <v>82</v>
      </c>
      <c r="O50" s="122" t="n">
        <v>0</v>
      </c>
      <c r="P50" s="122" t="n">
        <f aca="false">O50*H50</f>
        <v>0</v>
      </c>
      <c r="Q50" s="122" t="n">
        <v>0</v>
      </c>
      <c r="R50" s="122" t="n">
        <f aca="false">Q50*H50</f>
        <v>0</v>
      </c>
      <c r="S50" s="122" t="n">
        <v>0</v>
      </c>
      <c r="T50" s="123" t="n">
        <f aca="false">S50*H50</f>
        <v>0</v>
      </c>
      <c r="AR50" s="117" t="s">
        <v>83</v>
      </c>
      <c r="AT50" s="117" t="s">
        <v>79</v>
      </c>
      <c r="AU50" s="117" t="s">
        <v>46</v>
      </c>
      <c r="AY50" s="67" t="s">
        <v>76</v>
      </c>
      <c r="BE50" s="118" t="n">
        <f aca="false">IF(N50="základní",J50,0)</f>
        <v>0</v>
      </c>
      <c r="BF50" s="118" t="n">
        <f aca="false">IF(N50="snížená",J50,0)</f>
        <v>0</v>
      </c>
      <c r="BG50" s="118" t="n">
        <f aca="false">IF(N50="zákl. přenesená",J50,0)</f>
        <v>0</v>
      </c>
      <c r="BH50" s="118" t="n">
        <f aca="false">IF(N50="sníž. přenesená",J50,0)</f>
        <v>0</v>
      </c>
      <c r="BI50" s="118" t="n">
        <f aca="false">IF(N50="nulová",J50,0)</f>
        <v>0</v>
      </c>
      <c r="BJ50" s="67" t="s">
        <v>44</v>
      </c>
      <c r="BK50" s="118" t="n">
        <f aca="false">ROUND(I50*H50,2)</f>
        <v>0</v>
      </c>
      <c r="BL50" s="67" t="s">
        <v>83</v>
      </c>
      <c r="BM50" s="117" t="s">
        <v>97</v>
      </c>
    </row>
    <row r="51" s="1" customFormat="true" ht="6.75" hidden="false" customHeight="true" outlineLevel="0" collapsed="false">
      <c r="B51" s="56"/>
      <c r="C51" s="57"/>
      <c r="D51" s="57"/>
      <c r="E51" s="57"/>
      <c r="F51" s="57"/>
      <c r="G51" s="57"/>
      <c r="H51" s="57"/>
      <c r="I51" s="57"/>
      <c r="J51" s="124"/>
      <c r="K51" s="57"/>
      <c r="L51" s="4"/>
    </row>
  </sheetData>
  <autoFilter ref="C40:K50"/>
  <mergeCells count="8">
    <mergeCell ref="E6:H6"/>
    <mergeCell ref="E8:H8"/>
    <mergeCell ref="J12:M12"/>
    <mergeCell ref="J13:M13"/>
    <mergeCell ref="E31:H31"/>
    <mergeCell ref="E33:H33"/>
    <mergeCell ref="J37:M37"/>
    <mergeCell ref="J38:M38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AC110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Q21" activeCellId="0" sqref="Q21"/>
    </sheetView>
  </sheetViews>
  <sheetFormatPr defaultColWidth="8.6796875" defaultRowHeight="9.75" zeroHeight="false" outlineLevelRow="0" outlineLevelCol="0"/>
  <cols>
    <col collapsed="false" customWidth="true" hidden="false" outlineLevel="0" max="1" min="1" style="0" width="2.13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3.15"/>
    <col collapsed="false" customWidth="true" hidden="false" outlineLevel="0" max="6" min="6" style="0" width="50.85"/>
    <col collapsed="false" customWidth="true" hidden="false" outlineLevel="0" max="7" min="7" style="0" width="5.29"/>
    <col collapsed="false" customWidth="true" hidden="false" outlineLevel="0" max="8" min="8" style="0" width="12.29"/>
    <col collapsed="false" customWidth="true" hidden="false" outlineLevel="0" max="9" min="9" style="0" width="10.29"/>
    <col collapsed="false" customWidth="true" hidden="false" outlineLevel="0" max="10" min="10" style="0" width="20.29"/>
    <col collapsed="false" customWidth="true" hidden="false" outlineLevel="0" max="11" min="11" style="0" width="5.85"/>
    <col collapsed="false" customWidth="true" hidden="false" outlineLevel="0" max="32" min="12" style="0" width="7.85"/>
  </cols>
  <sheetData>
    <row r="2" s="1" customFormat="true" ht="6.75" hidden="false" customHeight="true" outlineLevel="0" collapsed="false">
      <c r="B2" s="2"/>
      <c r="C2" s="3"/>
      <c r="D2" s="3"/>
      <c r="E2" s="3"/>
      <c r="F2" s="3"/>
      <c r="G2" s="3"/>
      <c r="H2" s="3"/>
      <c r="I2" s="3"/>
      <c r="J2" s="3"/>
    </row>
    <row r="3" s="1" customFormat="true" ht="24.75" hidden="false" customHeight="true" outlineLevel="0" collapsed="false">
      <c r="B3" s="4"/>
      <c r="C3" s="5" t="s">
        <v>50</v>
      </c>
    </row>
    <row r="4" s="1" customFormat="true" ht="6.75" hidden="false" customHeight="true" outlineLevel="0" collapsed="false">
      <c r="B4" s="4"/>
    </row>
    <row r="5" s="1" customFormat="true" ht="12" hidden="false" customHeight="true" outlineLevel="0" collapsed="false">
      <c r="B5" s="4"/>
      <c r="C5" s="8" t="s">
        <v>2</v>
      </c>
    </row>
    <row r="6" s="1" customFormat="true" ht="16.5" hidden="false" customHeight="true" outlineLevel="0" collapsed="false">
      <c r="B6" s="4"/>
      <c r="E6" s="58" t="s">
        <v>3</v>
      </c>
      <c r="F6" s="58"/>
      <c r="G6" s="58"/>
      <c r="H6" s="58"/>
    </row>
    <row r="7" s="1" customFormat="true" ht="12" hidden="false" customHeight="true" outlineLevel="0" collapsed="false">
      <c r="B7" s="4"/>
      <c r="C7" s="8" t="s">
        <v>51</v>
      </c>
    </row>
    <row r="8" s="1" customFormat="true" ht="16.5" hidden="false" customHeight="true" outlineLevel="0" collapsed="false">
      <c r="B8" s="4"/>
      <c r="E8" s="12" t="s">
        <v>48</v>
      </c>
      <c r="F8" s="12"/>
      <c r="G8" s="12"/>
      <c r="H8" s="12"/>
    </row>
    <row r="9" s="1" customFormat="true" ht="6.75" hidden="false" customHeight="true" outlineLevel="0" collapsed="false">
      <c r="B9" s="4"/>
    </row>
    <row r="10" s="1" customFormat="true" ht="12" hidden="false" customHeight="true" outlineLevel="0" collapsed="false">
      <c r="B10" s="4"/>
      <c r="C10" s="8" t="s">
        <v>4</v>
      </c>
      <c r="F10" s="13" t="s">
        <v>5</v>
      </c>
      <c r="I10" s="8" t="s">
        <v>6</v>
      </c>
      <c r="J10" s="60" t="str">
        <f aca="false">'VRN - Vedlejší rozpočtové...'!J35</f>
        <v>2024_06_10</v>
      </c>
    </row>
    <row r="11" s="1" customFormat="true" ht="6.75" hidden="false" customHeight="true" outlineLevel="0" collapsed="false">
      <c r="B11" s="4"/>
    </row>
    <row r="12" s="1" customFormat="true" ht="15" hidden="false" customHeight="true" outlineLevel="0" collapsed="false">
      <c r="B12" s="4"/>
      <c r="C12" s="8" t="s">
        <v>8</v>
      </c>
      <c r="F12" s="6" t="s">
        <v>9</v>
      </c>
      <c r="I12" s="8" t="s">
        <v>10</v>
      </c>
      <c r="J12" s="15" t="s">
        <v>11</v>
      </c>
      <c r="K12" s="15"/>
      <c r="L12" s="15"/>
      <c r="M12" s="15"/>
    </row>
    <row r="13" s="1" customFormat="true" ht="15" hidden="false" customHeight="true" outlineLevel="0" collapsed="false">
      <c r="B13" s="4"/>
      <c r="C13" s="8" t="s">
        <v>13</v>
      </c>
      <c r="F13" s="61"/>
      <c r="I13" s="8" t="s">
        <v>14</v>
      </c>
      <c r="J13" s="15" t="s">
        <v>15</v>
      </c>
      <c r="K13" s="15"/>
      <c r="L13" s="15"/>
      <c r="M13" s="15"/>
    </row>
    <row r="14" s="1" customFormat="true" ht="9.75" hidden="false" customHeight="true" outlineLevel="0" collapsed="false">
      <c r="B14" s="4"/>
    </row>
    <row r="15" s="1" customFormat="true" ht="29.25" hidden="false" customHeight="true" outlineLevel="0" collapsed="false">
      <c r="B15" s="4"/>
      <c r="C15" s="62" t="s">
        <v>52</v>
      </c>
      <c r="D15" s="63"/>
      <c r="E15" s="63"/>
      <c r="F15" s="63"/>
      <c r="G15" s="63"/>
      <c r="H15" s="63"/>
      <c r="I15" s="63"/>
      <c r="J15" s="64" t="s">
        <v>53</v>
      </c>
    </row>
    <row r="16" s="1" customFormat="true" ht="9.75" hidden="false" customHeight="true" outlineLevel="0" collapsed="false">
      <c r="B16" s="4"/>
    </row>
    <row r="17" s="1" customFormat="true" ht="22.5" hidden="false" customHeight="true" outlineLevel="0" collapsed="false">
      <c r="B17" s="4"/>
      <c r="C17" s="65" t="s">
        <v>54</v>
      </c>
      <c r="J17" s="66" t="n">
        <f aca="false">J44</f>
        <v>0</v>
      </c>
    </row>
    <row r="18" s="68" customFormat="true" ht="24.75" hidden="false" customHeight="true" outlineLevel="0" collapsed="false">
      <c r="B18" s="69"/>
      <c r="D18" s="70" t="s">
        <v>98</v>
      </c>
      <c r="E18" s="71"/>
      <c r="F18" s="71"/>
      <c r="G18" s="71"/>
      <c r="H18" s="71"/>
      <c r="I18" s="71"/>
      <c r="J18" s="72" t="n">
        <f aca="false">J45</f>
        <v>0</v>
      </c>
    </row>
    <row r="19" s="73" customFormat="true" ht="19.5" hidden="false" customHeight="true" outlineLevel="0" collapsed="false">
      <c r="B19" s="74"/>
      <c r="D19" s="75" t="s">
        <v>99</v>
      </c>
      <c r="E19" s="76"/>
      <c r="F19" s="76"/>
      <c r="G19" s="76"/>
      <c r="H19" s="76"/>
      <c r="I19" s="76"/>
      <c r="J19" s="77" t="n">
        <f aca="false">J46</f>
        <v>0</v>
      </c>
    </row>
    <row r="20" s="73" customFormat="true" ht="19.5" hidden="false" customHeight="true" outlineLevel="0" collapsed="false">
      <c r="B20" s="74"/>
      <c r="D20" s="75" t="s">
        <v>100</v>
      </c>
      <c r="E20" s="76"/>
      <c r="F20" s="76"/>
      <c r="G20" s="76"/>
      <c r="H20" s="76"/>
      <c r="I20" s="76"/>
      <c r="J20" s="77" t="n">
        <f aca="false">J62</f>
        <v>0</v>
      </c>
    </row>
    <row r="21" s="73" customFormat="true" ht="19.5" hidden="false" customHeight="true" outlineLevel="0" collapsed="false">
      <c r="B21" s="74"/>
      <c r="D21" s="75" t="s">
        <v>101</v>
      </c>
      <c r="E21" s="76"/>
      <c r="F21" s="76"/>
      <c r="G21" s="76"/>
      <c r="H21" s="76"/>
      <c r="I21" s="76"/>
      <c r="J21" s="77" t="n">
        <f aca="false">J89</f>
        <v>0</v>
      </c>
    </row>
    <row r="22" s="73" customFormat="true" ht="19.5" hidden="false" customHeight="true" outlineLevel="0" collapsed="false">
      <c r="B22" s="74"/>
      <c r="D22" s="75" t="s">
        <v>102</v>
      </c>
      <c r="E22" s="76"/>
      <c r="F22" s="76"/>
      <c r="G22" s="76"/>
      <c r="H22" s="76"/>
      <c r="I22" s="76"/>
      <c r="J22" s="77" t="n">
        <f aca="false">J100</f>
        <v>0</v>
      </c>
    </row>
    <row r="23" s="73" customFormat="true" ht="19.5" hidden="false" customHeight="true" outlineLevel="0" collapsed="false">
      <c r="B23" s="74"/>
      <c r="D23" s="75" t="s">
        <v>103</v>
      </c>
      <c r="E23" s="76"/>
      <c r="F23" s="76"/>
      <c r="G23" s="76"/>
      <c r="H23" s="76"/>
      <c r="I23" s="76"/>
      <c r="J23" s="77" t="n">
        <f aca="false">J105</f>
        <v>0</v>
      </c>
    </row>
    <row r="24" s="68" customFormat="true" ht="24.75" hidden="false" customHeight="true" outlineLevel="0" collapsed="false">
      <c r="B24" s="69"/>
      <c r="D24" s="70" t="s">
        <v>104</v>
      </c>
      <c r="E24" s="71"/>
      <c r="F24" s="71"/>
      <c r="G24" s="71"/>
      <c r="H24" s="71"/>
      <c r="I24" s="71"/>
      <c r="J24" s="72" t="n">
        <f aca="false">J108</f>
        <v>0</v>
      </c>
    </row>
    <row r="25" s="1" customFormat="true" ht="21.75" hidden="false" customHeight="true" outlineLevel="0" collapsed="false">
      <c r="B25" s="4"/>
    </row>
    <row r="26" s="1" customFormat="true" ht="6.75" hidden="false" customHeight="true" outlineLevel="0" collapsed="false">
      <c r="B26" s="56"/>
      <c r="C26" s="57"/>
      <c r="D26" s="57"/>
      <c r="E26" s="57"/>
      <c r="F26" s="57"/>
      <c r="G26" s="57"/>
      <c r="H26" s="57"/>
      <c r="I26" s="57"/>
      <c r="J26" s="57"/>
    </row>
    <row r="29" customFormat="false" ht="15" hidden="false" customHeight="false" outlineLevel="0" collapsed="false"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="1" customFormat="true" ht="6.75" hidden="false" customHeight="true" outlineLevel="0" collapsed="false">
      <c r="B30" s="2"/>
      <c r="C30" s="3"/>
      <c r="D30" s="3"/>
      <c r="E30" s="3"/>
      <c r="F30" s="3"/>
      <c r="G30" s="3"/>
      <c r="H30" s="3"/>
      <c r="I30" s="3"/>
      <c r="J30" s="3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</row>
    <row r="31" s="1" customFormat="true" ht="24.75" hidden="false" customHeight="true" outlineLevel="0" collapsed="false">
      <c r="B31" s="4"/>
      <c r="C31" s="5" t="s">
        <v>60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</row>
    <row r="32" s="1" customFormat="true" ht="6.75" hidden="false" customHeight="true" outlineLevel="0" collapsed="false">
      <c r="B32" s="4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="1" customFormat="true" ht="12" hidden="false" customHeight="true" outlineLevel="0" collapsed="false">
      <c r="B33" s="4"/>
      <c r="C33" s="8" t="s">
        <v>2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</row>
    <row r="34" s="1" customFormat="true" ht="16.5" hidden="false" customHeight="true" outlineLevel="0" collapsed="false">
      <c r="B34" s="4"/>
      <c r="E34" s="58" t="s">
        <v>3</v>
      </c>
      <c r="F34" s="58"/>
      <c r="G34" s="58"/>
      <c r="H34" s="5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  <row r="35" s="1" customFormat="true" ht="12" hidden="false" customHeight="true" outlineLevel="0" collapsed="false">
      <c r="B35" s="4"/>
      <c r="C35" s="8" t="s">
        <v>51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</row>
    <row r="36" s="1" customFormat="true" ht="16.5" hidden="false" customHeight="true" outlineLevel="0" collapsed="false">
      <c r="B36" s="4"/>
      <c r="E36" s="12" t="s">
        <v>48</v>
      </c>
      <c r="F36" s="12"/>
      <c r="G36" s="12"/>
      <c r="H36" s="12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</row>
    <row r="37" s="1" customFormat="true" ht="6.75" hidden="false" customHeight="true" outlineLevel="0" collapsed="false">
      <c r="B37" s="4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</row>
    <row r="38" s="1" customFormat="true" ht="12" hidden="false" customHeight="true" outlineLevel="0" collapsed="false">
      <c r="B38" s="4"/>
      <c r="C38" s="8" t="s">
        <v>4</v>
      </c>
      <c r="F38" s="13" t="s">
        <v>5</v>
      </c>
      <c r="I38" s="8" t="s">
        <v>6</v>
      </c>
      <c r="J38" s="60" t="str">
        <f aca="false">J10</f>
        <v>2024_06_10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</row>
    <row r="39" s="1" customFormat="true" ht="6.75" hidden="false" customHeight="true" outlineLevel="0" collapsed="false">
      <c r="B39" s="4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</row>
    <row r="40" s="1" customFormat="true" ht="15" hidden="false" customHeight="true" outlineLevel="0" collapsed="false">
      <c r="B40" s="4"/>
      <c r="C40" s="8" t="s">
        <v>8</v>
      </c>
      <c r="F40" s="6" t="s">
        <v>9</v>
      </c>
      <c r="I40" s="8" t="s">
        <v>10</v>
      </c>
      <c r="J40" s="15" t="s">
        <v>11</v>
      </c>
      <c r="K40" s="15"/>
      <c r="L40" s="15"/>
      <c r="M40" s="15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</row>
    <row r="41" s="1" customFormat="true" ht="15" hidden="false" customHeight="true" outlineLevel="0" collapsed="false">
      <c r="B41" s="4"/>
      <c r="C41" s="8" t="s">
        <v>13</v>
      </c>
      <c r="F41" s="61"/>
      <c r="I41" s="8" t="s">
        <v>14</v>
      </c>
      <c r="J41" s="15" t="s">
        <v>15</v>
      </c>
      <c r="K41" s="15"/>
      <c r="L41" s="15"/>
      <c r="M41" s="15"/>
    </row>
    <row r="42" s="1" customFormat="true" ht="9.75" hidden="false" customHeight="true" outlineLevel="0" collapsed="false">
      <c r="B42" s="4"/>
    </row>
    <row r="43" s="78" customFormat="true" ht="29.25" hidden="false" customHeight="true" outlineLevel="0" collapsed="false">
      <c r="B43" s="79"/>
      <c r="C43" s="80" t="s">
        <v>61</v>
      </c>
      <c r="D43" s="81" t="s">
        <v>20</v>
      </c>
      <c r="E43" s="81" t="s">
        <v>16</v>
      </c>
      <c r="F43" s="81" t="s">
        <v>17</v>
      </c>
      <c r="G43" s="81" t="s">
        <v>62</v>
      </c>
      <c r="H43" s="81" t="s">
        <v>63</v>
      </c>
      <c r="I43" s="81" t="s">
        <v>105</v>
      </c>
      <c r="J43" s="125" t="s">
        <v>106</v>
      </c>
    </row>
    <row r="44" s="1" customFormat="true" ht="22.5" hidden="false" customHeight="true" outlineLevel="0" collapsed="false">
      <c r="B44" s="4"/>
      <c r="C44" s="32" t="s">
        <v>73</v>
      </c>
      <c r="J44" s="126" t="n">
        <f aca="false">J45+J108</f>
        <v>0</v>
      </c>
    </row>
    <row r="45" s="90" customFormat="true" ht="25.5" hidden="false" customHeight="true" outlineLevel="0" collapsed="false">
      <c r="B45" s="91"/>
      <c r="D45" s="127" t="s">
        <v>34</v>
      </c>
      <c r="E45" s="92" t="s">
        <v>107</v>
      </c>
      <c r="F45" s="92" t="s">
        <v>108</v>
      </c>
      <c r="G45" s="128"/>
      <c r="H45" s="128"/>
      <c r="I45" s="128"/>
      <c r="J45" s="94" t="n">
        <f aca="false">J46+J62+J70+J78+J89+J100+J105</f>
        <v>0</v>
      </c>
      <c r="Z45" s="129" t="n">
        <f aca="false">SUM(Z47:Z50)</f>
        <v>56.0004</v>
      </c>
    </row>
    <row r="46" s="90" customFormat="true" ht="22.5" hidden="false" customHeight="true" outlineLevel="0" collapsed="false">
      <c r="B46" s="91"/>
      <c r="C46" s="130"/>
      <c r="D46" s="131" t="s">
        <v>34</v>
      </c>
      <c r="E46" s="131" t="s">
        <v>44</v>
      </c>
      <c r="F46" s="131" t="s">
        <v>109</v>
      </c>
      <c r="G46" s="132"/>
      <c r="H46" s="132"/>
      <c r="I46" s="132"/>
      <c r="J46" s="133" t="n">
        <f aca="false">SUM(J47:J58)</f>
        <v>0</v>
      </c>
    </row>
    <row r="47" s="90" customFormat="true" ht="22.5" hidden="false" customHeight="true" outlineLevel="0" collapsed="false">
      <c r="B47" s="91"/>
      <c r="C47" s="105" t="n">
        <v>6</v>
      </c>
      <c r="D47" s="105" t="s">
        <v>79</v>
      </c>
      <c r="E47" s="134" t="s">
        <v>110</v>
      </c>
      <c r="F47" s="135" t="s">
        <v>111</v>
      </c>
      <c r="G47" s="136" t="s">
        <v>112</v>
      </c>
      <c r="H47" s="109" t="n">
        <f aca="false">T47</f>
        <v>61.84</v>
      </c>
      <c r="I47" s="137" t="n">
        <v>0</v>
      </c>
      <c r="J47" s="111" t="n">
        <f aca="false">H47*I47</f>
        <v>0</v>
      </c>
      <c r="K47" s="1"/>
      <c r="L47" s="138" t="n">
        <v>24.1</v>
      </c>
      <c r="M47" s="138" t="n">
        <v>2.4</v>
      </c>
      <c r="N47" s="139" t="n">
        <f aca="false">L47*M47</f>
        <v>57.84</v>
      </c>
      <c r="O47" s="138"/>
      <c r="P47" s="138" t="n">
        <v>4</v>
      </c>
      <c r="Q47" s="138" t="n">
        <v>1</v>
      </c>
      <c r="R47" s="139" t="n">
        <f aca="false">P47*Q47</f>
        <v>4</v>
      </c>
      <c r="S47" s="138"/>
      <c r="T47" s="140" t="n">
        <f aca="false">N47+R47</f>
        <v>61.84</v>
      </c>
      <c r="U47" s="138"/>
      <c r="V47" s="138"/>
      <c r="W47" s="138"/>
      <c r="X47" s="138"/>
      <c r="Y47" s="138"/>
      <c r="Z47" s="141" t="n">
        <f aca="false">T47*0.2</f>
        <v>12.368</v>
      </c>
      <c r="AA47" s="138"/>
    </row>
    <row r="48" s="90" customFormat="true" ht="22.5" hidden="false" customHeight="true" outlineLevel="0" collapsed="false">
      <c r="B48" s="91"/>
      <c r="C48" s="105" t="n">
        <v>6</v>
      </c>
      <c r="D48" s="105" t="s">
        <v>79</v>
      </c>
      <c r="E48" s="106" t="s">
        <v>113</v>
      </c>
      <c r="F48" s="107" t="s">
        <v>114</v>
      </c>
      <c r="G48" s="108" t="s">
        <v>112</v>
      </c>
      <c r="H48" s="109" t="n">
        <f aca="false">T48</f>
        <v>12</v>
      </c>
      <c r="I48" s="110" t="n">
        <v>0</v>
      </c>
      <c r="J48" s="111" t="n">
        <f aca="false">H48*I48</f>
        <v>0</v>
      </c>
      <c r="K48" s="1"/>
      <c r="L48" s="138" t="n">
        <v>16</v>
      </c>
      <c r="M48" s="138" t="n">
        <v>0.5</v>
      </c>
      <c r="N48" s="139" t="n">
        <f aca="false">L48*M48</f>
        <v>8</v>
      </c>
      <c r="O48" s="138"/>
      <c r="P48" s="138" t="n">
        <v>4</v>
      </c>
      <c r="Q48" s="138" t="n">
        <v>1</v>
      </c>
      <c r="R48" s="139" t="n">
        <f aca="false">P48*Q48</f>
        <v>4</v>
      </c>
      <c r="S48" s="138"/>
      <c r="T48" s="140" t="n">
        <f aca="false">N48+R48</f>
        <v>12</v>
      </c>
      <c r="U48" s="138"/>
      <c r="V48" s="138"/>
      <c r="W48" s="138"/>
      <c r="X48" s="138"/>
      <c r="Y48" s="138"/>
      <c r="Z48" s="141" t="n">
        <f aca="false">T48*0.2</f>
        <v>2.4</v>
      </c>
      <c r="AA48" s="138"/>
    </row>
    <row r="49" s="90" customFormat="true" ht="22.5" hidden="false" customHeight="true" outlineLevel="0" collapsed="false">
      <c r="B49" s="91"/>
      <c r="C49" s="142"/>
      <c r="D49" s="142" t="s">
        <v>79</v>
      </c>
      <c r="E49" s="134" t="s">
        <v>115</v>
      </c>
      <c r="F49" s="135" t="s">
        <v>116</v>
      </c>
      <c r="G49" s="136" t="s">
        <v>117</v>
      </c>
      <c r="H49" s="109" t="n">
        <f aca="false">T49</f>
        <v>26.5824</v>
      </c>
      <c r="I49" s="137" t="n">
        <v>0</v>
      </c>
      <c r="J49" s="111" t="n">
        <f aca="false">H49*I49</f>
        <v>0</v>
      </c>
      <c r="K49" s="1"/>
      <c r="L49" s="141" t="n">
        <f aca="false">T47+T48</f>
        <v>73.84</v>
      </c>
      <c r="M49" s="138" t="n">
        <v>2.4</v>
      </c>
      <c r="N49" s="143" t="n">
        <v>0.15</v>
      </c>
      <c r="O49" s="138"/>
      <c r="P49" s="138"/>
      <c r="Q49" s="138"/>
      <c r="R49" s="139"/>
      <c r="S49" s="138"/>
      <c r="T49" s="140" t="n">
        <f aca="false">L49*M49*N49</f>
        <v>26.5824</v>
      </c>
      <c r="U49" s="138"/>
      <c r="V49" s="138"/>
      <c r="W49" s="138"/>
      <c r="X49" s="138"/>
      <c r="Y49" s="138"/>
      <c r="Z49" s="141" t="n">
        <f aca="false">T49</f>
        <v>26.5824</v>
      </c>
      <c r="AA49" s="138"/>
    </row>
    <row r="50" s="90" customFormat="true" ht="22.5" hidden="false" customHeight="true" outlineLevel="0" collapsed="false">
      <c r="B50" s="91"/>
      <c r="C50" s="142" t="s">
        <v>44</v>
      </c>
      <c r="D50" s="142" t="s">
        <v>79</v>
      </c>
      <c r="E50" s="144" t="s">
        <v>118</v>
      </c>
      <c r="F50" s="145" t="s">
        <v>119</v>
      </c>
      <c r="G50" s="146" t="s">
        <v>117</v>
      </c>
      <c r="H50" s="109" t="n">
        <f aca="false">T50</f>
        <v>14.65</v>
      </c>
      <c r="I50" s="147" t="n">
        <v>0</v>
      </c>
      <c r="J50" s="111" t="n">
        <f aca="false">H50*I50</f>
        <v>0</v>
      </c>
      <c r="K50" s="1"/>
      <c r="L50" s="138" t="n">
        <f aca="false">V50+W50+X50</f>
        <v>49</v>
      </c>
      <c r="M50" s="138" t="n">
        <v>0.6</v>
      </c>
      <c r="N50" s="143" t="n">
        <v>0.25</v>
      </c>
      <c r="O50" s="138"/>
      <c r="P50" s="138" t="n">
        <f aca="false">V51+W51</f>
        <v>14.6</v>
      </c>
      <c r="Q50" s="138" t="n">
        <v>0.5</v>
      </c>
      <c r="R50" s="138" t="n">
        <v>1</v>
      </c>
      <c r="S50" s="138"/>
      <c r="T50" s="140" t="n">
        <f aca="false">L50*M50*N50+P50*Q50*R50</f>
        <v>14.65</v>
      </c>
      <c r="U50" s="138"/>
      <c r="V50" s="148" t="n">
        <v>21.2</v>
      </c>
      <c r="W50" s="148" t="n">
        <v>8.7</v>
      </c>
      <c r="X50" s="148" t="n">
        <v>19.1</v>
      </c>
      <c r="Y50" s="138"/>
      <c r="Z50" s="141" t="n">
        <f aca="false">T50</f>
        <v>14.65</v>
      </c>
      <c r="AA50" s="138"/>
    </row>
    <row r="51" s="90" customFormat="true" ht="17.25" hidden="false" customHeight="true" outlineLevel="0" collapsed="false">
      <c r="B51" s="91"/>
      <c r="C51" s="149"/>
      <c r="D51" s="149" t="s">
        <v>79</v>
      </c>
      <c r="E51" s="150" t="n">
        <v>139001101</v>
      </c>
      <c r="F51" s="151" t="s">
        <v>120</v>
      </c>
      <c r="G51" s="152" t="s">
        <v>117</v>
      </c>
      <c r="H51" s="109" t="n">
        <f aca="false">T51</f>
        <v>7.325</v>
      </c>
      <c r="I51" s="149" t="n">
        <v>0</v>
      </c>
      <c r="J51" s="111" t="n">
        <f aca="false">H51*I51</f>
        <v>0</v>
      </c>
      <c r="K51" s="1"/>
      <c r="L51" s="138"/>
      <c r="M51" s="138"/>
      <c r="N51" s="143"/>
      <c r="O51" s="138"/>
      <c r="P51" s="138"/>
      <c r="Q51" s="138"/>
      <c r="R51" s="139"/>
      <c r="S51" s="138"/>
      <c r="T51" s="140" t="n">
        <f aca="false">T50/2</f>
        <v>7.325</v>
      </c>
      <c r="U51" s="138"/>
      <c r="V51" s="148" t="n">
        <v>3.6</v>
      </c>
      <c r="W51" s="148" t="n">
        <v>11</v>
      </c>
      <c r="X51" s="138"/>
      <c r="Y51" s="138"/>
      <c r="Z51" s="138"/>
      <c r="AA51" s="138"/>
    </row>
    <row r="52" s="90" customFormat="true" ht="22.5" hidden="false" customHeight="true" outlineLevel="0" collapsed="false">
      <c r="B52" s="91"/>
      <c r="C52" s="105" t="n">
        <v>6</v>
      </c>
      <c r="D52" s="105" t="s">
        <v>79</v>
      </c>
      <c r="E52" s="106" t="s">
        <v>121</v>
      </c>
      <c r="F52" s="107" t="s">
        <v>122</v>
      </c>
      <c r="G52" s="153" t="s">
        <v>117</v>
      </c>
      <c r="H52" s="109" t="n">
        <f aca="false">T52</f>
        <v>14.768</v>
      </c>
      <c r="I52" s="110" t="n">
        <v>0</v>
      </c>
      <c r="J52" s="111" t="n">
        <f aca="false">H52*I52</f>
        <v>0</v>
      </c>
      <c r="K52" s="1"/>
      <c r="L52" s="141" t="n">
        <f aca="false">Z52</f>
        <v>14.768</v>
      </c>
      <c r="M52" s="138"/>
      <c r="N52" s="139"/>
      <c r="O52" s="138"/>
      <c r="P52" s="138"/>
      <c r="Q52" s="138"/>
      <c r="R52" s="139"/>
      <c r="S52" s="138"/>
      <c r="T52" s="140" t="n">
        <f aca="false">L52</f>
        <v>14.768</v>
      </c>
      <c r="U52" s="138"/>
      <c r="V52" s="138"/>
      <c r="W52" s="138"/>
      <c r="X52" s="138"/>
      <c r="Y52" s="138"/>
      <c r="Z52" s="141" t="n">
        <f aca="false">Z47+Z48</f>
        <v>14.768</v>
      </c>
      <c r="AA52" s="138"/>
      <c r="AC52" s="90" t="s">
        <v>123</v>
      </c>
    </row>
    <row r="53" s="90" customFormat="true" ht="25.5" hidden="false" customHeight="true" outlineLevel="0" collapsed="false">
      <c r="B53" s="91"/>
      <c r="C53" s="154"/>
      <c r="D53" s="154"/>
      <c r="E53" s="134" t="s">
        <v>124</v>
      </c>
      <c r="F53" s="135" t="s">
        <v>125</v>
      </c>
      <c r="G53" s="136" t="s">
        <v>117</v>
      </c>
      <c r="H53" s="109" t="n">
        <f aca="false">T53</f>
        <v>41.2324</v>
      </c>
      <c r="I53" s="137" t="n">
        <v>0</v>
      </c>
      <c r="J53" s="111" t="n">
        <f aca="false">H53*I53</f>
        <v>0</v>
      </c>
      <c r="K53" s="1"/>
      <c r="L53" s="138" t="n">
        <f aca="false">Z47</f>
        <v>12.368</v>
      </c>
      <c r="M53" s="138" t="n">
        <f aca="false">Z48</f>
        <v>2.4</v>
      </c>
      <c r="N53" s="143" t="n">
        <f aca="false">Z49</f>
        <v>26.5824</v>
      </c>
      <c r="O53" s="138" t="n">
        <f aca="false">Z50</f>
        <v>14.65</v>
      </c>
      <c r="P53" s="138"/>
      <c r="Q53" s="138"/>
      <c r="R53" s="139"/>
      <c r="S53" s="138"/>
      <c r="T53" s="140" t="n">
        <f aca="false">SUM(L53:O53)-L52</f>
        <v>41.2324</v>
      </c>
      <c r="U53" s="138"/>
      <c r="V53" s="138"/>
      <c r="W53" s="138"/>
      <c r="X53" s="138"/>
      <c r="Y53" s="138"/>
      <c r="Z53" s="138"/>
      <c r="AA53" s="138"/>
    </row>
    <row r="54" s="90" customFormat="true" ht="24.75" hidden="false" customHeight="true" outlineLevel="0" collapsed="false">
      <c r="B54" s="91"/>
      <c r="C54" s="105" t="s">
        <v>46</v>
      </c>
      <c r="D54" s="105" t="s">
        <v>79</v>
      </c>
      <c r="E54" s="106" t="s">
        <v>126</v>
      </c>
      <c r="F54" s="107" t="s">
        <v>127</v>
      </c>
      <c r="G54" s="108" t="s">
        <v>117</v>
      </c>
      <c r="H54" s="109" t="n">
        <f aca="false">T54</f>
        <v>41.2324</v>
      </c>
      <c r="I54" s="110" t="n">
        <v>0</v>
      </c>
      <c r="J54" s="111" t="n">
        <f aca="false">H54*I54</f>
        <v>0</v>
      </c>
      <c r="L54" s="141" t="n">
        <f aca="false">T53</f>
        <v>41.2324</v>
      </c>
      <c r="M54" s="138"/>
      <c r="N54" s="139"/>
      <c r="O54" s="138"/>
      <c r="P54" s="138"/>
      <c r="Q54" s="138"/>
      <c r="R54" s="139"/>
      <c r="S54" s="138"/>
      <c r="T54" s="140" t="n">
        <f aca="false">L54</f>
        <v>41.2324</v>
      </c>
      <c r="U54" s="138"/>
      <c r="V54" s="138"/>
      <c r="W54" s="138"/>
      <c r="X54" s="138"/>
      <c r="Y54" s="138"/>
      <c r="Z54" s="138"/>
      <c r="AA54" s="138"/>
      <c r="AC54" s="90" t="s">
        <v>128</v>
      </c>
    </row>
    <row r="55" s="90" customFormat="true" ht="24.75" hidden="false" customHeight="true" outlineLevel="0" collapsed="false">
      <c r="B55" s="91"/>
      <c r="C55" s="154"/>
      <c r="D55" s="154"/>
      <c r="E55" s="134" t="s">
        <v>129</v>
      </c>
      <c r="F55" s="135" t="s">
        <v>130</v>
      </c>
      <c r="G55" s="136" t="s">
        <v>117</v>
      </c>
      <c r="H55" s="109" t="n">
        <f aca="false">T55</f>
        <v>56.0004</v>
      </c>
      <c r="I55" s="137" t="n">
        <v>0</v>
      </c>
      <c r="J55" s="111" t="n">
        <f aca="false">H55*I55</f>
        <v>0</v>
      </c>
      <c r="L55" s="141" t="n">
        <f aca="false">T52+T53</f>
        <v>56.0004</v>
      </c>
      <c r="M55" s="138"/>
      <c r="N55" s="139"/>
      <c r="O55" s="138"/>
      <c r="P55" s="138"/>
      <c r="Q55" s="138"/>
      <c r="R55" s="139"/>
      <c r="S55" s="138"/>
      <c r="T55" s="140" t="n">
        <f aca="false">L55-M55</f>
        <v>56.0004</v>
      </c>
      <c r="U55" s="138"/>
      <c r="V55" s="138"/>
      <c r="W55" s="138"/>
      <c r="X55" s="138"/>
      <c r="Y55" s="138"/>
      <c r="Z55" s="138"/>
      <c r="AA55" s="138"/>
    </row>
    <row r="56" s="90" customFormat="true" ht="24.75" hidden="false" customHeight="true" outlineLevel="0" collapsed="false">
      <c r="B56" s="91"/>
      <c r="C56" s="105" t="s">
        <v>89</v>
      </c>
      <c r="D56" s="105" t="s">
        <v>79</v>
      </c>
      <c r="E56" s="106" t="s">
        <v>131</v>
      </c>
      <c r="F56" s="107" t="s">
        <v>132</v>
      </c>
      <c r="G56" s="108" t="s">
        <v>133</v>
      </c>
      <c r="H56" s="109" t="n">
        <f aca="false">T56</f>
        <v>80.40318</v>
      </c>
      <c r="I56" s="110" t="n">
        <v>0</v>
      </c>
      <c r="J56" s="111" t="n">
        <f aca="false">H56*I56</f>
        <v>0</v>
      </c>
      <c r="L56" s="141" t="n">
        <f aca="false">L54</f>
        <v>41.2324</v>
      </c>
      <c r="M56" s="138" t="n">
        <v>1.95</v>
      </c>
      <c r="N56" s="138"/>
      <c r="O56" s="138"/>
      <c r="P56" s="138"/>
      <c r="Q56" s="138"/>
      <c r="R56" s="138"/>
      <c r="S56" s="138"/>
      <c r="T56" s="140" t="n">
        <f aca="false">L56*M56</f>
        <v>80.40318</v>
      </c>
      <c r="U56" s="138"/>
      <c r="V56" s="138"/>
      <c r="W56" s="138"/>
      <c r="X56" s="138"/>
      <c r="Y56" s="138"/>
      <c r="Z56" s="138"/>
      <c r="AA56" s="138"/>
    </row>
    <row r="57" s="1" customFormat="true" ht="24.75" hidden="false" customHeight="true" outlineLevel="0" collapsed="false">
      <c r="B57" s="104"/>
      <c r="C57" s="105" t="s">
        <v>83</v>
      </c>
      <c r="D57" s="105" t="s">
        <v>79</v>
      </c>
      <c r="E57" s="106" t="s">
        <v>134</v>
      </c>
      <c r="F57" s="107" t="s">
        <v>135</v>
      </c>
      <c r="G57" s="108" t="s">
        <v>117</v>
      </c>
      <c r="H57" s="109" t="n">
        <f aca="false">T57</f>
        <v>5.88</v>
      </c>
      <c r="I57" s="110" t="n">
        <v>0</v>
      </c>
      <c r="J57" s="111" t="n">
        <f aca="false">H57*I57</f>
        <v>0</v>
      </c>
      <c r="L57" s="141" t="n">
        <f aca="false">L50</f>
        <v>49</v>
      </c>
      <c r="M57" s="138" t="n">
        <v>0.4</v>
      </c>
      <c r="N57" s="143" t="n">
        <v>0.3</v>
      </c>
      <c r="O57" s="138"/>
      <c r="P57" s="138"/>
      <c r="Q57" s="138"/>
      <c r="R57" s="138"/>
      <c r="S57" s="138"/>
      <c r="T57" s="140" t="n">
        <f aca="false">L57*M57*N57</f>
        <v>5.88</v>
      </c>
      <c r="U57" s="138"/>
      <c r="V57" s="138"/>
      <c r="W57" s="138"/>
      <c r="X57" s="138"/>
      <c r="Y57" s="138"/>
      <c r="Z57" s="138"/>
      <c r="AA57" s="138"/>
    </row>
    <row r="58" s="1" customFormat="true" ht="24.75" hidden="false" customHeight="true" outlineLevel="0" collapsed="false">
      <c r="B58" s="104"/>
      <c r="C58" s="105" t="s">
        <v>75</v>
      </c>
      <c r="D58" s="105" t="s">
        <v>79</v>
      </c>
      <c r="E58" s="106" t="s">
        <v>136</v>
      </c>
      <c r="F58" s="107" t="s">
        <v>137</v>
      </c>
      <c r="G58" s="108" t="s">
        <v>112</v>
      </c>
      <c r="H58" s="109" t="n">
        <f aca="false">T58</f>
        <v>73.84</v>
      </c>
      <c r="I58" s="110" t="n">
        <v>0</v>
      </c>
      <c r="J58" s="111" t="n">
        <f aca="false">H58*I58</f>
        <v>0</v>
      </c>
      <c r="L58" s="141" t="n">
        <f aca="false">L49</f>
        <v>73.84</v>
      </c>
      <c r="M58" s="138"/>
      <c r="N58" s="138"/>
      <c r="O58" s="138"/>
      <c r="P58" s="138"/>
      <c r="Q58" s="138"/>
      <c r="R58" s="138"/>
      <c r="S58" s="138"/>
      <c r="T58" s="140" t="n">
        <f aca="false">L58</f>
        <v>73.84</v>
      </c>
      <c r="U58" s="138"/>
      <c r="V58" s="138"/>
      <c r="W58" s="138"/>
      <c r="X58" s="138"/>
      <c r="Y58" s="138"/>
      <c r="Z58" s="138"/>
      <c r="AA58" s="138"/>
    </row>
    <row r="59" s="1" customFormat="true" ht="12.75" hidden="false" customHeight="true" outlineLevel="0" collapsed="false">
      <c r="B59" s="104"/>
      <c r="C59" s="154"/>
      <c r="D59" s="154"/>
      <c r="E59" s="134"/>
      <c r="F59" s="135"/>
      <c r="G59" s="136"/>
      <c r="H59" s="155"/>
      <c r="I59" s="137"/>
      <c r="J59" s="156"/>
      <c r="L59" s="138"/>
      <c r="M59" s="138"/>
      <c r="N59" s="138"/>
      <c r="O59" s="138"/>
      <c r="P59" s="138"/>
      <c r="Q59" s="138"/>
      <c r="R59" s="138"/>
      <c r="S59" s="138"/>
      <c r="T59" s="157"/>
      <c r="U59" s="138"/>
      <c r="V59" s="138"/>
      <c r="W59" s="138"/>
      <c r="X59" s="138"/>
      <c r="Y59" s="138"/>
      <c r="Z59" s="138"/>
      <c r="AA59" s="138"/>
    </row>
    <row r="60" s="1" customFormat="true" ht="13.5" hidden="false" customHeight="true" outlineLevel="0" collapsed="false">
      <c r="B60" s="104"/>
      <c r="L60" s="138"/>
      <c r="M60" s="138"/>
      <c r="N60" s="138"/>
      <c r="O60" s="138"/>
      <c r="P60" s="138"/>
      <c r="Q60" s="138"/>
      <c r="R60" s="138"/>
      <c r="S60" s="138"/>
      <c r="T60" s="157"/>
      <c r="U60" s="138"/>
      <c r="V60" s="138"/>
      <c r="W60" s="138"/>
      <c r="X60" s="138"/>
      <c r="Y60" s="138"/>
      <c r="Z60" s="138"/>
      <c r="AA60" s="138"/>
    </row>
    <row r="61" s="1" customFormat="true" ht="15" hidden="false" customHeight="true" outlineLevel="0" collapsed="false">
      <c r="B61" s="104"/>
      <c r="C61" s="154"/>
      <c r="D61" s="154"/>
      <c r="E61" s="134"/>
      <c r="F61" s="135"/>
      <c r="G61" s="158"/>
      <c r="H61" s="155"/>
      <c r="I61" s="137"/>
      <c r="J61" s="156"/>
      <c r="L61" s="138"/>
      <c r="M61" s="138"/>
      <c r="N61" s="138"/>
      <c r="O61" s="138"/>
      <c r="P61" s="138"/>
      <c r="Q61" s="138"/>
      <c r="R61" s="138"/>
      <c r="S61" s="138"/>
      <c r="T61" s="157"/>
      <c r="U61" s="138"/>
      <c r="V61" s="138"/>
      <c r="W61" s="138"/>
      <c r="X61" s="138"/>
      <c r="Y61" s="138"/>
      <c r="Z61" s="138"/>
      <c r="AA61" s="138"/>
    </row>
    <row r="62" s="90" customFormat="true" ht="22.5" hidden="false" customHeight="true" outlineLevel="0" collapsed="false">
      <c r="B62" s="91"/>
      <c r="C62" s="130"/>
      <c r="D62" s="131" t="s">
        <v>34</v>
      </c>
      <c r="E62" s="131" t="s">
        <v>89</v>
      </c>
      <c r="F62" s="131" t="s">
        <v>138</v>
      </c>
      <c r="G62" s="132"/>
      <c r="H62" s="132"/>
      <c r="I62" s="132"/>
      <c r="J62" s="133" t="n">
        <f aca="false">SUM(J63:J66)</f>
        <v>0</v>
      </c>
      <c r="L62" s="159"/>
      <c r="M62" s="159"/>
      <c r="N62" s="159"/>
      <c r="O62" s="159"/>
      <c r="P62" s="159"/>
      <c r="Q62" s="159"/>
      <c r="R62" s="159"/>
      <c r="S62" s="159"/>
      <c r="T62" s="160"/>
      <c r="U62" s="159"/>
      <c r="V62" s="159"/>
      <c r="W62" s="159"/>
      <c r="X62" s="159"/>
      <c r="Y62" s="159"/>
      <c r="Z62" s="159"/>
      <c r="AA62" s="159"/>
    </row>
    <row r="63" s="1" customFormat="true" ht="24.75" hidden="false" customHeight="true" outlineLevel="0" collapsed="false">
      <c r="B63" s="104"/>
      <c r="C63" s="105" t="s">
        <v>93</v>
      </c>
      <c r="D63" s="105" t="s">
        <v>79</v>
      </c>
      <c r="E63" s="106" t="s">
        <v>139</v>
      </c>
      <c r="F63" s="107" t="s">
        <v>140</v>
      </c>
      <c r="G63" s="108" t="s">
        <v>141</v>
      </c>
      <c r="H63" s="109" t="n">
        <f aca="false">T63</f>
        <v>26</v>
      </c>
      <c r="I63" s="110" t="n">
        <v>0</v>
      </c>
      <c r="J63" s="111" t="n">
        <f aca="false">H63*I63</f>
        <v>0</v>
      </c>
      <c r="L63" s="138" t="n">
        <f aca="false">SUM(L64:L65)</f>
        <v>26</v>
      </c>
      <c r="M63" s="138"/>
      <c r="N63" s="138"/>
      <c r="O63" s="138"/>
      <c r="P63" s="138"/>
      <c r="Q63" s="138"/>
      <c r="R63" s="138"/>
      <c r="S63" s="138"/>
      <c r="T63" s="140" t="n">
        <f aca="false">L63</f>
        <v>26</v>
      </c>
      <c r="U63" s="138"/>
      <c r="V63" s="138"/>
      <c r="W63" s="138"/>
      <c r="X63" s="138"/>
      <c r="Y63" s="138"/>
      <c r="Z63" s="138"/>
      <c r="AA63" s="138"/>
    </row>
    <row r="64" s="1" customFormat="true" ht="23.25" hidden="false" customHeight="true" outlineLevel="0" collapsed="false">
      <c r="B64" s="104"/>
      <c r="C64" s="161" t="s">
        <v>142</v>
      </c>
      <c r="D64" s="161" t="s">
        <v>143</v>
      </c>
      <c r="E64" s="162" t="s">
        <v>144</v>
      </c>
      <c r="F64" s="163" t="s">
        <v>145</v>
      </c>
      <c r="G64" s="164" t="s">
        <v>141</v>
      </c>
      <c r="H64" s="165" t="n">
        <f aca="false">T64</f>
        <v>12</v>
      </c>
      <c r="I64" s="166" t="n">
        <v>0</v>
      </c>
      <c r="J64" s="167" t="n">
        <f aca="false">H64*I64</f>
        <v>0</v>
      </c>
      <c r="L64" s="138" t="n">
        <v>12</v>
      </c>
      <c r="M64" s="138"/>
      <c r="N64" s="138"/>
      <c r="O64" s="138"/>
      <c r="P64" s="138"/>
      <c r="Q64" s="138"/>
      <c r="R64" s="138"/>
      <c r="S64" s="138"/>
      <c r="T64" s="140" t="n">
        <f aca="false">L64</f>
        <v>12</v>
      </c>
      <c r="U64" s="138"/>
      <c r="V64" s="138"/>
      <c r="W64" s="138"/>
      <c r="X64" s="138"/>
      <c r="Y64" s="138"/>
      <c r="Z64" s="138"/>
      <c r="AA64" s="138"/>
    </row>
    <row r="65" s="1" customFormat="true" ht="13.5" hidden="false" customHeight="true" outlineLevel="0" collapsed="false">
      <c r="B65" s="104"/>
      <c r="C65" s="161" t="s">
        <v>146</v>
      </c>
      <c r="D65" s="161" t="s">
        <v>143</v>
      </c>
      <c r="E65" s="162" t="s">
        <v>147</v>
      </c>
      <c r="F65" s="163" t="s">
        <v>148</v>
      </c>
      <c r="G65" s="164" t="s">
        <v>141</v>
      </c>
      <c r="H65" s="165" t="n">
        <f aca="false">T65</f>
        <v>14</v>
      </c>
      <c r="I65" s="166" t="n">
        <v>0</v>
      </c>
      <c r="J65" s="167" t="n">
        <f aca="false">H65*I65</f>
        <v>0</v>
      </c>
      <c r="L65" s="138" t="n">
        <v>14</v>
      </c>
      <c r="M65" s="138"/>
      <c r="N65" s="138"/>
      <c r="O65" s="138"/>
      <c r="P65" s="138"/>
      <c r="Q65" s="138"/>
      <c r="R65" s="138"/>
      <c r="S65" s="138"/>
      <c r="T65" s="140" t="n">
        <f aca="false">L65</f>
        <v>14</v>
      </c>
      <c r="U65" s="138"/>
      <c r="V65" s="138"/>
      <c r="W65" s="138"/>
      <c r="X65" s="138"/>
      <c r="Y65" s="138"/>
      <c r="Z65" s="138"/>
      <c r="AA65" s="138"/>
    </row>
    <row r="66" s="1" customFormat="true" ht="15" hidden="false" customHeight="true" outlineLevel="0" collapsed="false">
      <c r="B66" s="104"/>
      <c r="C66" s="105" t="s">
        <v>149</v>
      </c>
      <c r="D66" s="105" t="s">
        <v>79</v>
      </c>
      <c r="E66" s="106" t="s">
        <v>150</v>
      </c>
      <c r="F66" s="107" t="s">
        <v>151</v>
      </c>
      <c r="G66" s="108" t="s">
        <v>117</v>
      </c>
      <c r="H66" s="168" t="n">
        <f aca="false">T66</f>
        <v>7.8</v>
      </c>
      <c r="I66" s="110" t="n">
        <v>0</v>
      </c>
      <c r="J66" s="111" t="n">
        <f aca="false">H66*I66</f>
        <v>0</v>
      </c>
      <c r="L66" s="138" t="n">
        <v>13</v>
      </c>
      <c r="M66" s="138" t="n">
        <v>0.3</v>
      </c>
      <c r="N66" s="138" t="n">
        <v>2</v>
      </c>
      <c r="O66" s="138"/>
      <c r="P66" s="138"/>
      <c r="Q66" s="138"/>
      <c r="R66" s="138"/>
      <c r="S66" s="138"/>
      <c r="T66" s="140" t="n">
        <f aca="false">L66*M66*N66</f>
        <v>7.8</v>
      </c>
      <c r="U66" s="138"/>
      <c r="V66" s="138"/>
      <c r="W66" s="138"/>
      <c r="X66" s="138"/>
      <c r="Y66" s="138"/>
      <c r="Z66" s="138"/>
      <c r="AA66" s="138"/>
    </row>
    <row r="67" s="1" customFormat="true" ht="15" hidden="false" customHeight="true" outlineLevel="0" collapsed="false">
      <c r="B67" s="104"/>
      <c r="C67" s="169"/>
      <c r="D67" s="169"/>
      <c r="E67" s="170"/>
      <c r="F67" s="171"/>
      <c r="G67" s="172"/>
      <c r="H67" s="173"/>
      <c r="I67" s="174"/>
      <c r="J67" s="175"/>
      <c r="L67" s="138"/>
      <c r="M67" s="138"/>
      <c r="N67" s="138"/>
      <c r="O67" s="138"/>
      <c r="P67" s="138"/>
      <c r="Q67" s="138"/>
      <c r="R67" s="138"/>
      <c r="S67" s="138"/>
      <c r="T67" s="157"/>
      <c r="U67" s="138"/>
      <c r="V67" s="138"/>
      <c r="W67" s="138"/>
      <c r="X67" s="138"/>
      <c r="Y67" s="138"/>
      <c r="Z67" s="138"/>
      <c r="AA67" s="138"/>
    </row>
    <row r="68" s="1" customFormat="true" ht="15" hidden="false" customHeight="true" outlineLevel="0" collapsed="false">
      <c r="B68" s="104"/>
      <c r="C68" s="169"/>
      <c r="D68" s="169"/>
      <c r="E68" s="170"/>
      <c r="F68" s="171"/>
      <c r="G68" s="172"/>
      <c r="H68" s="173"/>
      <c r="I68" s="174"/>
      <c r="J68" s="175"/>
      <c r="L68" s="138"/>
      <c r="M68" s="138"/>
      <c r="N68" s="138"/>
      <c r="O68" s="138"/>
      <c r="P68" s="138"/>
      <c r="Q68" s="138"/>
      <c r="R68" s="138"/>
      <c r="S68" s="138"/>
      <c r="T68" s="157"/>
      <c r="U68" s="138"/>
      <c r="V68" s="138"/>
      <c r="W68" s="138"/>
      <c r="X68" s="138"/>
      <c r="Y68" s="138"/>
      <c r="Z68" s="138"/>
      <c r="AA68" s="138"/>
    </row>
    <row r="69" s="1" customFormat="true" ht="15" hidden="false" customHeight="true" outlineLevel="0" collapsed="false">
      <c r="B69" s="104"/>
      <c r="C69" s="169"/>
      <c r="D69" s="169"/>
      <c r="E69" s="170"/>
      <c r="F69" s="171"/>
      <c r="G69" s="172"/>
      <c r="H69" s="173"/>
      <c r="I69" s="174"/>
      <c r="J69" s="175"/>
      <c r="L69" s="138"/>
      <c r="M69" s="138"/>
      <c r="N69" s="138"/>
      <c r="O69" s="138"/>
      <c r="P69" s="138"/>
      <c r="Q69" s="138"/>
      <c r="R69" s="138"/>
      <c r="S69" s="138"/>
      <c r="T69" s="157"/>
      <c r="U69" s="138"/>
      <c r="V69" s="138"/>
      <c r="W69" s="138"/>
      <c r="X69" s="138"/>
      <c r="Y69" s="138"/>
      <c r="Z69" s="138"/>
      <c r="AA69" s="138"/>
    </row>
    <row r="70" s="1" customFormat="true" ht="16.5" hidden="false" customHeight="true" outlineLevel="0" collapsed="false">
      <c r="B70" s="104"/>
      <c r="C70" s="130"/>
      <c r="D70" s="131" t="s">
        <v>34</v>
      </c>
      <c r="E70" s="131" t="s">
        <v>83</v>
      </c>
      <c r="F70" s="131" t="s">
        <v>152</v>
      </c>
      <c r="G70" s="132"/>
      <c r="H70" s="132"/>
      <c r="I70" s="132"/>
      <c r="J70" s="133" t="n">
        <f aca="false">SUM(J71:J74)</f>
        <v>0</v>
      </c>
      <c r="L70" s="138"/>
      <c r="M70" s="138"/>
      <c r="N70" s="138"/>
      <c r="O70" s="138"/>
      <c r="P70" s="138"/>
      <c r="Q70" s="138"/>
      <c r="R70" s="138"/>
      <c r="S70" s="138"/>
      <c r="T70" s="157"/>
      <c r="U70" s="138"/>
      <c r="V70" s="138"/>
      <c r="W70" s="138"/>
      <c r="X70" s="138"/>
      <c r="Y70" s="138"/>
      <c r="Z70" s="138"/>
      <c r="AA70" s="138"/>
    </row>
    <row r="71" s="1" customFormat="true" ht="15" hidden="false" customHeight="true" outlineLevel="0" collapsed="false">
      <c r="B71" s="104"/>
      <c r="C71" s="142" t="s">
        <v>44</v>
      </c>
      <c r="D71" s="142" t="s">
        <v>79</v>
      </c>
      <c r="E71" s="144" t="s">
        <v>153</v>
      </c>
      <c r="F71" s="145" t="s">
        <v>154</v>
      </c>
      <c r="G71" s="146" t="s">
        <v>117</v>
      </c>
      <c r="H71" s="168" t="n">
        <f aca="false">T71</f>
        <v>6.5</v>
      </c>
      <c r="I71" s="147" t="n">
        <v>0</v>
      </c>
      <c r="J71" s="111" t="n">
        <f aca="false">H71*I71</f>
        <v>0</v>
      </c>
      <c r="L71" s="138" t="n">
        <v>13</v>
      </c>
      <c r="M71" s="138" t="n">
        <v>0.5</v>
      </c>
      <c r="N71" s="138" t="n">
        <v>1</v>
      </c>
      <c r="O71" s="138"/>
      <c r="P71" s="138"/>
      <c r="Q71" s="138"/>
      <c r="R71" s="138"/>
      <c r="S71" s="138"/>
      <c r="T71" s="140" t="n">
        <f aca="false">L71*M71*N71</f>
        <v>6.5</v>
      </c>
      <c r="U71" s="138"/>
      <c r="V71" s="138"/>
      <c r="W71" s="138"/>
      <c r="X71" s="138"/>
      <c r="Y71" s="138"/>
      <c r="Z71" s="138"/>
      <c r="AA71" s="138"/>
    </row>
    <row r="72" s="1" customFormat="true" ht="15" hidden="false" customHeight="true" outlineLevel="0" collapsed="false">
      <c r="B72" s="104"/>
      <c r="C72" s="105" t="s">
        <v>46</v>
      </c>
      <c r="D72" s="105" t="s">
        <v>79</v>
      </c>
      <c r="E72" s="106" t="s">
        <v>155</v>
      </c>
      <c r="F72" s="107" t="s">
        <v>156</v>
      </c>
      <c r="G72" s="108" t="s">
        <v>112</v>
      </c>
      <c r="H72" s="168" t="n">
        <f aca="false">T72</f>
        <v>27.2</v>
      </c>
      <c r="I72" s="110" t="n">
        <v>0</v>
      </c>
      <c r="J72" s="111" t="n">
        <f aca="false">H72*I72</f>
        <v>0</v>
      </c>
      <c r="L72" s="138" t="n">
        <v>1.5</v>
      </c>
      <c r="M72" s="138" t="n">
        <v>5.3</v>
      </c>
      <c r="N72" s="138" t="n">
        <v>0.3</v>
      </c>
      <c r="O72" s="138" t="n">
        <v>5</v>
      </c>
      <c r="P72" s="138" t="n">
        <v>1.2</v>
      </c>
      <c r="Q72" s="138" t="n">
        <v>0.3</v>
      </c>
      <c r="R72" s="139" t="n">
        <f aca="false">SUM(L72:Q72)</f>
        <v>13.6</v>
      </c>
      <c r="S72" s="138"/>
      <c r="T72" s="140" t="n">
        <f aca="false">R72*2</f>
        <v>27.2</v>
      </c>
      <c r="U72" s="138"/>
      <c r="V72" s="138"/>
      <c r="W72" s="138"/>
      <c r="X72" s="138"/>
      <c r="Y72" s="138"/>
      <c r="Z72" s="138"/>
      <c r="AA72" s="138"/>
    </row>
    <row r="73" s="1" customFormat="true" ht="15" hidden="false" customHeight="true" outlineLevel="0" collapsed="false">
      <c r="B73" s="104"/>
      <c r="C73" s="105" t="s">
        <v>89</v>
      </c>
      <c r="D73" s="105" t="s">
        <v>79</v>
      </c>
      <c r="E73" s="106" t="s">
        <v>157</v>
      </c>
      <c r="F73" s="107" t="s">
        <v>158</v>
      </c>
      <c r="G73" s="108" t="s">
        <v>112</v>
      </c>
      <c r="H73" s="168" t="n">
        <f aca="false">T73</f>
        <v>27.2</v>
      </c>
      <c r="I73" s="110" t="n">
        <v>0</v>
      </c>
      <c r="J73" s="111" t="n">
        <f aca="false">H73*I73</f>
        <v>0</v>
      </c>
      <c r="L73" s="141" t="n">
        <f aca="false">T72</f>
        <v>27.2</v>
      </c>
      <c r="M73" s="138"/>
      <c r="N73" s="138"/>
      <c r="O73" s="138"/>
      <c r="P73" s="138"/>
      <c r="Q73" s="138"/>
      <c r="R73" s="138"/>
      <c r="S73" s="138"/>
      <c r="T73" s="140" t="n">
        <f aca="false">L73</f>
        <v>27.2</v>
      </c>
      <c r="U73" s="138"/>
      <c r="V73" s="138"/>
      <c r="W73" s="138"/>
      <c r="X73" s="138"/>
      <c r="Y73" s="138"/>
      <c r="Z73" s="138"/>
      <c r="AA73" s="138"/>
    </row>
    <row r="74" s="1" customFormat="true" ht="15" hidden="false" customHeight="true" outlineLevel="0" collapsed="false">
      <c r="B74" s="104"/>
      <c r="C74" s="105" t="s">
        <v>83</v>
      </c>
      <c r="D74" s="105" t="s">
        <v>79</v>
      </c>
      <c r="E74" s="106" t="s">
        <v>159</v>
      </c>
      <c r="F74" s="107" t="s">
        <v>160</v>
      </c>
      <c r="G74" s="108" t="s">
        <v>133</v>
      </c>
      <c r="H74" s="168" t="n">
        <f aca="false">T74</f>
        <v>0.39</v>
      </c>
      <c r="I74" s="110" t="n">
        <v>0</v>
      </c>
      <c r="J74" s="111" t="n">
        <f aca="false">H74*I74</f>
        <v>0</v>
      </c>
      <c r="L74" s="141" t="n">
        <f aca="false">T71</f>
        <v>6.5</v>
      </c>
      <c r="M74" s="138" t="n">
        <v>0.06</v>
      </c>
      <c r="N74" s="138"/>
      <c r="O74" s="138"/>
      <c r="P74" s="138"/>
      <c r="Q74" s="138"/>
      <c r="R74" s="138"/>
      <c r="S74" s="138"/>
      <c r="T74" s="140" t="n">
        <f aca="false">L74*M74</f>
        <v>0.39</v>
      </c>
      <c r="U74" s="138"/>
      <c r="V74" s="138"/>
      <c r="W74" s="138"/>
      <c r="X74" s="138"/>
      <c r="Y74" s="138"/>
      <c r="Z74" s="138"/>
      <c r="AA74" s="138"/>
    </row>
    <row r="75" s="1" customFormat="true" ht="15" hidden="false" customHeight="true" outlineLevel="0" collapsed="false">
      <c r="B75" s="104"/>
      <c r="C75" s="169"/>
      <c r="D75" s="169"/>
      <c r="E75" s="170"/>
      <c r="F75" s="171"/>
      <c r="G75" s="172"/>
      <c r="H75" s="173"/>
      <c r="I75" s="174"/>
      <c r="J75" s="175"/>
      <c r="L75" s="138"/>
      <c r="M75" s="138"/>
      <c r="N75" s="138"/>
      <c r="O75" s="138"/>
      <c r="P75" s="138"/>
      <c r="Q75" s="138"/>
      <c r="R75" s="138"/>
      <c r="S75" s="138"/>
      <c r="T75" s="157"/>
      <c r="U75" s="138"/>
      <c r="V75" s="138"/>
      <c r="W75" s="138"/>
      <c r="X75" s="138"/>
      <c r="Y75" s="138"/>
      <c r="Z75" s="138"/>
      <c r="AA75" s="138"/>
    </row>
    <row r="76" s="1" customFormat="true" ht="15" hidden="false" customHeight="true" outlineLevel="0" collapsed="false">
      <c r="B76" s="104"/>
      <c r="C76" s="169"/>
      <c r="D76" s="169"/>
      <c r="E76" s="170"/>
      <c r="F76" s="171"/>
      <c r="G76" s="172"/>
      <c r="H76" s="173"/>
      <c r="I76" s="174"/>
      <c r="J76" s="175"/>
      <c r="L76" s="138"/>
      <c r="M76" s="138"/>
      <c r="N76" s="138"/>
      <c r="O76" s="138"/>
      <c r="P76" s="138"/>
      <c r="Q76" s="138"/>
      <c r="R76" s="138"/>
      <c r="S76" s="138"/>
      <c r="T76" s="157"/>
      <c r="U76" s="138"/>
      <c r="V76" s="138"/>
      <c r="W76" s="138"/>
      <c r="X76" s="138"/>
      <c r="Y76" s="138"/>
      <c r="Z76" s="138"/>
      <c r="AA76" s="138"/>
    </row>
    <row r="77" s="1" customFormat="true" ht="15" hidden="false" customHeight="true" outlineLevel="0" collapsed="false">
      <c r="B77" s="104"/>
      <c r="C77" s="169"/>
      <c r="D77" s="169"/>
      <c r="E77" s="170"/>
      <c r="F77" s="171"/>
      <c r="G77" s="172"/>
      <c r="H77" s="173"/>
      <c r="I77" s="174"/>
      <c r="J77" s="175"/>
      <c r="L77" s="138"/>
      <c r="M77" s="138"/>
      <c r="N77" s="138"/>
      <c r="O77" s="138"/>
      <c r="P77" s="138"/>
      <c r="Q77" s="138"/>
      <c r="R77" s="138"/>
      <c r="S77" s="138"/>
      <c r="T77" s="157"/>
      <c r="U77" s="138"/>
      <c r="V77" s="138"/>
      <c r="W77" s="138"/>
      <c r="X77" s="138"/>
      <c r="Y77" s="138"/>
      <c r="Z77" s="138"/>
      <c r="AA77" s="138"/>
    </row>
    <row r="78" s="1" customFormat="true" ht="16.5" hidden="false" customHeight="true" outlineLevel="0" collapsed="false">
      <c r="B78" s="104"/>
      <c r="C78" s="176"/>
      <c r="D78" s="177" t="s">
        <v>34</v>
      </c>
      <c r="E78" s="177" t="n">
        <v>5</v>
      </c>
      <c r="F78" s="177" t="s">
        <v>161</v>
      </c>
      <c r="G78" s="178"/>
      <c r="H78" s="178"/>
      <c r="I78" s="178"/>
      <c r="J78" s="179" t="n">
        <f aca="false">SUM(J79:J83)</f>
        <v>0</v>
      </c>
      <c r="L78" s="138"/>
      <c r="M78" s="138"/>
      <c r="N78" s="138"/>
      <c r="O78" s="138"/>
      <c r="P78" s="138"/>
      <c r="Q78" s="138"/>
      <c r="R78" s="138"/>
      <c r="S78" s="138"/>
      <c r="T78" s="157"/>
      <c r="U78" s="138"/>
      <c r="V78" s="138"/>
      <c r="W78" s="138"/>
      <c r="X78" s="138"/>
      <c r="Y78" s="138"/>
      <c r="Z78" s="138"/>
      <c r="AA78" s="138"/>
    </row>
    <row r="79" s="1" customFormat="true" ht="29.25" hidden="false" customHeight="true" outlineLevel="0" collapsed="false">
      <c r="B79" s="104"/>
      <c r="C79" s="180" t="s">
        <v>162</v>
      </c>
      <c r="D79" s="180" t="s">
        <v>79</v>
      </c>
      <c r="E79" s="181" t="s">
        <v>163</v>
      </c>
      <c r="F79" s="182" t="s">
        <v>164</v>
      </c>
      <c r="G79" s="146" t="s">
        <v>112</v>
      </c>
      <c r="H79" s="168" t="n">
        <f aca="false">T79</f>
        <v>99.6</v>
      </c>
      <c r="I79" s="147" t="n">
        <v>0</v>
      </c>
      <c r="J79" s="183" t="n">
        <f aca="false">H79*I79</f>
        <v>0</v>
      </c>
      <c r="L79" s="138" t="n">
        <v>23.1</v>
      </c>
      <c r="M79" s="138" t="n">
        <v>1.5</v>
      </c>
      <c r="N79" s="139" t="n">
        <f aca="false">L79*M79</f>
        <v>34.65</v>
      </c>
      <c r="O79" s="184" t="n">
        <v>4</v>
      </c>
      <c r="P79" s="138" t="n">
        <v>12</v>
      </c>
      <c r="Q79" s="138" t="n">
        <v>0.7</v>
      </c>
      <c r="R79" s="139" t="n">
        <f aca="false">P79*Q79</f>
        <v>8.4</v>
      </c>
      <c r="S79" s="184" t="n">
        <v>2.75</v>
      </c>
      <c r="T79" s="185" t="n">
        <f aca="false">(N79+O79+R79+S79)*2</f>
        <v>99.6</v>
      </c>
      <c r="U79" s="138"/>
      <c r="V79" s="138"/>
      <c r="W79" s="138"/>
      <c r="X79" s="138"/>
      <c r="Y79" s="138"/>
      <c r="Z79" s="138"/>
      <c r="AA79" s="138"/>
    </row>
    <row r="80" s="1" customFormat="true" ht="57.75" hidden="false" customHeight="true" outlineLevel="0" collapsed="false">
      <c r="B80" s="104"/>
      <c r="C80" s="186" t="s">
        <v>165</v>
      </c>
      <c r="D80" s="186" t="s">
        <v>79</v>
      </c>
      <c r="E80" s="187" t="s">
        <v>166</v>
      </c>
      <c r="F80" s="188" t="s">
        <v>167</v>
      </c>
      <c r="G80" s="189" t="s">
        <v>112</v>
      </c>
      <c r="H80" s="168" t="n">
        <f aca="false">T80</f>
        <v>49.8</v>
      </c>
      <c r="I80" s="190" t="n">
        <v>0</v>
      </c>
      <c r="J80" s="111" t="n">
        <f aca="false">H80*I80</f>
        <v>0</v>
      </c>
      <c r="L80" s="141" t="n">
        <f aca="false">T79/2</f>
        <v>49.8</v>
      </c>
      <c r="M80" s="138"/>
      <c r="N80" s="138"/>
      <c r="O80" s="138"/>
      <c r="P80" s="138"/>
      <c r="Q80" s="138"/>
      <c r="R80" s="138"/>
      <c r="S80" s="138"/>
      <c r="T80" s="185" t="n">
        <f aca="false">L80</f>
        <v>49.8</v>
      </c>
      <c r="U80" s="138"/>
      <c r="V80" s="138"/>
      <c r="W80" s="138"/>
      <c r="X80" s="138"/>
      <c r="Y80" s="138"/>
      <c r="Z80" s="138"/>
      <c r="AA80" s="138"/>
    </row>
    <row r="81" s="1" customFormat="true" ht="24" hidden="false" customHeight="true" outlineLevel="0" collapsed="false">
      <c r="B81" s="104"/>
      <c r="C81" s="191" t="n">
        <v>47</v>
      </c>
      <c r="D81" s="191" t="s">
        <v>143</v>
      </c>
      <c r="E81" s="192" t="s">
        <v>168</v>
      </c>
      <c r="F81" s="193" t="s">
        <v>169</v>
      </c>
      <c r="G81" s="194" t="s">
        <v>112</v>
      </c>
      <c r="H81" s="195" t="n">
        <f aca="false">T81</f>
        <v>52.29</v>
      </c>
      <c r="I81" s="196" t="n">
        <v>0</v>
      </c>
      <c r="J81" s="167" t="n">
        <f aca="false">H81*I81</f>
        <v>0</v>
      </c>
      <c r="L81" s="141" t="n">
        <f aca="false">T80</f>
        <v>49.8</v>
      </c>
      <c r="M81" s="138"/>
      <c r="N81" s="138"/>
      <c r="O81" s="138"/>
      <c r="P81" s="138"/>
      <c r="Q81" s="138"/>
      <c r="R81" s="138"/>
      <c r="S81" s="138"/>
      <c r="T81" s="185" t="n">
        <f aca="false">L81*1.05</f>
        <v>52.29</v>
      </c>
      <c r="U81" s="138"/>
      <c r="V81" s="138"/>
      <c r="W81" s="138"/>
      <c r="X81" s="138"/>
      <c r="Y81" s="138"/>
      <c r="Z81" s="138"/>
      <c r="AA81" s="138"/>
    </row>
    <row r="82" s="1" customFormat="true" ht="51.75" hidden="false" customHeight="true" outlineLevel="0" collapsed="false">
      <c r="B82" s="104"/>
      <c r="C82" s="105"/>
      <c r="D82" s="105"/>
      <c r="E82" s="106" t="s">
        <v>170</v>
      </c>
      <c r="F82" s="197" t="s">
        <v>171</v>
      </c>
      <c r="G82" s="153" t="s">
        <v>112</v>
      </c>
      <c r="H82" s="168" t="n">
        <f aca="false">T82</f>
        <v>16.6</v>
      </c>
      <c r="I82" s="110" t="n">
        <v>0</v>
      </c>
      <c r="J82" s="111" t="n">
        <f aca="false">H82*I82</f>
        <v>0</v>
      </c>
      <c r="L82" s="141" t="n">
        <f aca="false">L81</f>
        <v>49.8</v>
      </c>
      <c r="M82" s="138"/>
      <c r="N82" s="138"/>
      <c r="O82" s="138"/>
      <c r="P82" s="138"/>
      <c r="Q82" s="138"/>
      <c r="R82" s="138"/>
      <c r="S82" s="138"/>
      <c r="T82" s="185" t="n">
        <f aca="false">L82/3</f>
        <v>16.6</v>
      </c>
      <c r="U82" s="138"/>
      <c r="V82" s="138"/>
      <c r="W82" s="138"/>
      <c r="X82" s="138"/>
      <c r="Y82" s="138"/>
      <c r="Z82" s="138"/>
      <c r="AA82" s="138"/>
    </row>
    <row r="83" s="1" customFormat="true" ht="24" hidden="false" customHeight="true" outlineLevel="0" collapsed="false">
      <c r="B83" s="104"/>
      <c r="C83" s="105"/>
      <c r="D83" s="105"/>
      <c r="E83" s="106" t="s">
        <v>172</v>
      </c>
      <c r="F83" s="107" t="s">
        <v>173</v>
      </c>
      <c r="G83" s="108" t="s">
        <v>112</v>
      </c>
      <c r="H83" s="168" t="n">
        <f aca="false">T83</f>
        <v>10.7</v>
      </c>
      <c r="I83" s="110" t="n">
        <v>0</v>
      </c>
      <c r="J83" s="111" t="n">
        <f aca="false">H83*I83</f>
        <v>0</v>
      </c>
      <c r="L83" s="138" t="n">
        <v>12</v>
      </c>
      <c r="M83" s="138" t="n">
        <v>0.7</v>
      </c>
      <c r="N83" s="139" t="n">
        <f aca="false">L83*M83</f>
        <v>8.4</v>
      </c>
      <c r="O83" s="184" t="n">
        <v>2.3</v>
      </c>
      <c r="P83" s="138"/>
      <c r="Q83" s="138"/>
      <c r="R83" s="138"/>
      <c r="S83" s="138"/>
      <c r="T83" s="185" t="n">
        <f aca="false">N83+O83</f>
        <v>10.7</v>
      </c>
      <c r="U83" s="138"/>
      <c r="V83" s="138"/>
      <c r="W83" s="138"/>
      <c r="X83" s="138"/>
      <c r="Y83" s="138"/>
      <c r="Z83" s="138"/>
      <c r="AA83" s="138"/>
    </row>
    <row r="84" s="1" customFormat="true" ht="15" hidden="false" customHeight="true" outlineLevel="0" collapsed="false">
      <c r="B84" s="104"/>
      <c r="C84" s="169"/>
      <c r="D84" s="169"/>
      <c r="E84" s="170"/>
      <c r="F84" s="171"/>
      <c r="G84" s="172"/>
      <c r="H84" s="173"/>
      <c r="I84" s="174"/>
      <c r="J84" s="175"/>
      <c r="L84" s="138"/>
      <c r="M84" s="138"/>
      <c r="N84" s="138"/>
      <c r="O84" s="138"/>
      <c r="P84" s="138"/>
      <c r="Q84" s="138"/>
      <c r="R84" s="138"/>
      <c r="S84" s="138"/>
      <c r="T84" s="157"/>
      <c r="U84" s="138"/>
      <c r="V84" s="138"/>
      <c r="W84" s="138"/>
      <c r="X84" s="138"/>
      <c r="Y84" s="138"/>
      <c r="Z84" s="138"/>
      <c r="AA84" s="138"/>
    </row>
    <row r="85" s="1" customFormat="true" ht="15" hidden="false" customHeight="true" outlineLevel="0" collapsed="false">
      <c r="B85" s="104"/>
      <c r="C85" s="169"/>
      <c r="D85" s="169"/>
      <c r="E85" s="170"/>
      <c r="F85" s="171"/>
      <c r="G85" s="172"/>
      <c r="H85" s="173"/>
      <c r="I85" s="174"/>
      <c r="J85" s="175"/>
      <c r="L85" s="138"/>
      <c r="M85" s="138"/>
      <c r="N85" s="138"/>
      <c r="O85" s="138"/>
      <c r="P85" s="138"/>
      <c r="Q85" s="138"/>
      <c r="R85" s="138"/>
      <c r="S85" s="138"/>
      <c r="T85" s="157"/>
      <c r="U85" s="138"/>
      <c r="V85" s="138"/>
      <c r="W85" s="138"/>
      <c r="X85" s="138"/>
      <c r="Y85" s="138"/>
      <c r="Z85" s="138"/>
      <c r="AA85" s="138"/>
    </row>
    <row r="86" s="1" customFormat="true" ht="15" hidden="false" customHeight="true" outlineLevel="0" collapsed="false">
      <c r="B86" s="104"/>
      <c r="C86" s="169"/>
      <c r="D86" s="169"/>
      <c r="E86" s="170"/>
      <c r="F86" s="171"/>
      <c r="G86" s="172"/>
      <c r="H86" s="173"/>
      <c r="I86" s="174"/>
      <c r="J86" s="175"/>
      <c r="L86" s="138"/>
      <c r="M86" s="138"/>
      <c r="N86" s="138"/>
      <c r="O86" s="138"/>
      <c r="P86" s="138"/>
      <c r="Q86" s="138"/>
      <c r="R86" s="138"/>
      <c r="S86" s="138"/>
      <c r="T86" s="157"/>
      <c r="U86" s="138"/>
      <c r="V86" s="138"/>
      <c r="W86" s="138"/>
      <c r="X86" s="138"/>
      <c r="Y86" s="138"/>
      <c r="Z86" s="138"/>
      <c r="AA86" s="138"/>
    </row>
    <row r="87" s="1" customFormat="true" ht="15" hidden="false" customHeight="true" outlineLevel="0" collapsed="false">
      <c r="B87" s="104"/>
      <c r="C87" s="169"/>
      <c r="D87" s="169"/>
      <c r="E87" s="170"/>
      <c r="F87" s="171"/>
      <c r="G87" s="172"/>
      <c r="H87" s="173"/>
      <c r="I87" s="174"/>
      <c r="J87" s="175"/>
      <c r="L87" s="138"/>
      <c r="M87" s="138"/>
      <c r="N87" s="138"/>
      <c r="O87" s="138"/>
      <c r="P87" s="138"/>
      <c r="Q87" s="138"/>
      <c r="R87" s="138"/>
      <c r="S87" s="138"/>
      <c r="T87" s="157"/>
      <c r="U87" s="138"/>
      <c r="V87" s="138"/>
      <c r="W87" s="138"/>
      <c r="X87" s="138"/>
      <c r="Y87" s="138"/>
      <c r="Z87" s="138"/>
      <c r="AA87" s="138"/>
    </row>
    <row r="88" s="1" customFormat="true" ht="15" hidden="false" customHeight="true" outlineLevel="0" collapsed="false">
      <c r="B88" s="104"/>
      <c r="C88" s="169"/>
      <c r="D88" s="169"/>
      <c r="E88" s="170"/>
      <c r="F88" s="171"/>
      <c r="G88" s="172"/>
      <c r="H88" s="173"/>
      <c r="I88" s="174"/>
      <c r="J88" s="175"/>
      <c r="L88" s="138"/>
      <c r="M88" s="138"/>
      <c r="N88" s="138"/>
      <c r="O88" s="138"/>
      <c r="P88" s="138"/>
      <c r="Q88" s="138"/>
      <c r="R88" s="138"/>
      <c r="S88" s="138"/>
      <c r="T88" s="157"/>
      <c r="U88" s="138"/>
      <c r="V88" s="138"/>
      <c r="W88" s="138"/>
      <c r="X88" s="138"/>
      <c r="Y88" s="138"/>
      <c r="Z88" s="138"/>
      <c r="AA88" s="138"/>
    </row>
    <row r="89" s="90" customFormat="true" ht="22.5" hidden="false" customHeight="true" outlineLevel="0" collapsed="false">
      <c r="B89" s="91"/>
      <c r="C89" s="130"/>
      <c r="D89" s="131" t="s">
        <v>34</v>
      </c>
      <c r="E89" s="131" t="s">
        <v>174</v>
      </c>
      <c r="F89" s="131" t="s">
        <v>175</v>
      </c>
      <c r="G89" s="132"/>
      <c r="H89" s="132"/>
      <c r="I89" s="132"/>
      <c r="J89" s="133" t="n">
        <f aca="false">SUM(J90:J95)</f>
        <v>0</v>
      </c>
      <c r="L89" s="159"/>
      <c r="M89" s="159"/>
      <c r="N89" s="159"/>
      <c r="O89" s="159"/>
      <c r="P89" s="159"/>
      <c r="Q89" s="159"/>
      <c r="R89" s="159"/>
      <c r="S89" s="159"/>
      <c r="T89" s="160"/>
      <c r="U89" s="159"/>
      <c r="V89" s="159"/>
      <c r="W89" s="159"/>
      <c r="X89" s="159"/>
      <c r="Y89" s="159"/>
      <c r="Z89" s="159"/>
      <c r="AA89" s="159"/>
    </row>
    <row r="90" s="1" customFormat="true" ht="24.75" hidden="false" customHeight="true" outlineLevel="0" collapsed="false">
      <c r="B90" s="104"/>
      <c r="C90" s="105" t="s">
        <v>97</v>
      </c>
      <c r="D90" s="105" t="s">
        <v>79</v>
      </c>
      <c r="E90" s="106" t="s">
        <v>176</v>
      </c>
      <c r="F90" s="107" t="s">
        <v>177</v>
      </c>
      <c r="G90" s="108" t="s">
        <v>112</v>
      </c>
      <c r="H90" s="168" t="n">
        <f aca="false">T90</f>
        <v>31.2</v>
      </c>
      <c r="I90" s="110" t="n">
        <v>0</v>
      </c>
      <c r="J90" s="183" t="n">
        <f aca="false">H90*I90</f>
        <v>0</v>
      </c>
      <c r="L90" s="138" t="n">
        <v>13</v>
      </c>
      <c r="M90" s="138" t="n">
        <v>1.2</v>
      </c>
      <c r="N90" s="139" t="n">
        <f aca="false">L90*M90</f>
        <v>15.6</v>
      </c>
      <c r="O90" s="138"/>
      <c r="P90" s="138"/>
      <c r="Q90" s="138"/>
      <c r="R90" s="138"/>
      <c r="S90" s="138"/>
      <c r="T90" s="185" t="n">
        <f aca="false">N90*2</f>
        <v>31.2</v>
      </c>
      <c r="U90" s="138"/>
      <c r="V90" s="138"/>
      <c r="W90" s="138"/>
      <c r="X90" s="138"/>
      <c r="Y90" s="138"/>
      <c r="Z90" s="138"/>
      <c r="AA90" s="138"/>
    </row>
    <row r="91" s="1" customFormat="true" ht="34.5" hidden="false" customHeight="true" outlineLevel="0" collapsed="false">
      <c r="B91" s="104"/>
      <c r="C91" s="105" t="s">
        <v>174</v>
      </c>
      <c r="D91" s="105" t="s">
        <v>79</v>
      </c>
      <c r="E91" s="106" t="s">
        <v>178</v>
      </c>
      <c r="F91" s="107" t="s">
        <v>179</v>
      </c>
      <c r="G91" s="108" t="s">
        <v>112</v>
      </c>
      <c r="H91" s="168" t="n">
        <f aca="false">T91</f>
        <v>436.8</v>
      </c>
      <c r="I91" s="110" t="n">
        <v>0</v>
      </c>
      <c r="J91" s="111" t="n">
        <f aca="false">H91*I91</f>
        <v>0</v>
      </c>
      <c r="L91" s="141" t="n">
        <f aca="false">T90</f>
        <v>31.2</v>
      </c>
      <c r="M91" s="138" t="n">
        <v>14</v>
      </c>
      <c r="N91" s="138"/>
      <c r="O91" s="138"/>
      <c r="P91" s="138"/>
      <c r="Q91" s="138"/>
      <c r="R91" s="138"/>
      <c r="S91" s="138"/>
      <c r="T91" s="185" t="n">
        <f aca="false">L91*M91</f>
        <v>436.8</v>
      </c>
      <c r="U91" s="138"/>
      <c r="V91" s="138"/>
      <c r="W91" s="138"/>
      <c r="X91" s="138"/>
      <c r="Y91" s="138"/>
      <c r="Z91" s="138"/>
      <c r="AA91" s="138"/>
    </row>
    <row r="92" s="1" customFormat="true" ht="24.75" hidden="false" customHeight="true" outlineLevel="0" collapsed="false">
      <c r="B92" s="104"/>
      <c r="C92" s="105" t="s">
        <v>180</v>
      </c>
      <c r="D92" s="105" t="s">
        <v>79</v>
      </c>
      <c r="E92" s="106" t="s">
        <v>181</v>
      </c>
      <c r="F92" s="107" t="s">
        <v>182</v>
      </c>
      <c r="G92" s="108" t="s">
        <v>112</v>
      </c>
      <c r="H92" s="168" t="n">
        <f aca="false">T92</f>
        <v>31.2</v>
      </c>
      <c r="I92" s="110" t="n">
        <v>0</v>
      </c>
      <c r="J92" s="111" t="n">
        <f aca="false">H92*I92</f>
        <v>0</v>
      </c>
      <c r="L92" s="141" t="n">
        <f aca="false">L91</f>
        <v>31.2</v>
      </c>
      <c r="M92" s="138"/>
      <c r="N92" s="138"/>
      <c r="O92" s="138"/>
      <c r="P92" s="138"/>
      <c r="Q92" s="138"/>
      <c r="R92" s="138"/>
      <c r="S92" s="138"/>
      <c r="T92" s="185" t="n">
        <f aca="false">L92</f>
        <v>31.2</v>
      </c>
      <c r="U92" s="138"/>
      <c r="V92" s="138"/>
      <c r="W92" s="138"/>
      <c r="X92" s="138"/>
      <c r="Y92" s="138"/>
      <c r="Z92" s="138"/>
      <c r="AA92" s="138"/>
    </row>
    <row r="93" s="1" customFormat="true" ht="24.75" hidden="false" customHeight="true" outlineLevel="0" collapsed="false">
      <c r="B93" s="104"/>
      <c r="C93" s="105" t="s">
        <v>183</v>
      </c>
      <c r="D93" s="105" t="s">
        <v>79</v>
      </c>
      <c r="E93" s="106" t="s">
        <v>184</v>
      </c>
      <c r="F93" s="107" t="s">
        <v>185</v>
      </c>
      <c r="G93" s="108" t="s">
        <v>112</v>
      </c>
      <c r="H93" s="168" t="n">
        <f aca="false">T93</f>
        <v>31.2</v>
      </c>
      <c r="I93" s="110" t="n">
        <v>0</v>
      </c>
      <c r="J93" s="111" t="n">
        <f aca="false">H93*I93</f>
        <v>0</v>
      </c>
      <c r="L93" s="141" t="n">
        <f aca="false">L92</f>
        <v>31.2</v>
      </c>
      <c r="M93" s="138"/>
      <c r="N93" s="138"/>
      <c r="O93" s="138"/>
      <c r="P93" s="138"/>
      <c r="Q93" s="138"/>
      <c r="R93" s="138"/>
      <c r="S93" s="138"/>
      <c r="T93" s="185" t="n">
        <f aca="false">L93</f>
        <v>31.2</v>
      </c>
      <c r="U93" s="138"/>
      <c r="V93" s="138"/>
      <c r="W93" s="138"/>
      <c r="X93" s="138"/>
      <c r="Y93" s="138"/>
      <c r="Z93" s="138"/>
      <c r="AA93" s="138"/>
    </row>
    <row r="94" s="1" customFormat="true" ht="47.25" hidden="false" customHeight="true" outlineLevel="0" collapsed="false">
      <c r="B94" s="104"/>
      <c r="C94" s="180" t="s">
        <v>186</v>
      </c>
      <c r="D94" s="180" t="s">
        <v>79</v>
      </c>
      <c r="E94" s="181" t="s">
        <v>187</v>
      </c>
      <c r="F94" s="182" t="s">
        <v>188</v>
      </c>
      <c r="G94" s="198" t="s">
        <v>143</v>
      </c>
      <c r="H94" s="168" t="n">
        <f aca="false">T94</f>
        <v>49.2</v>
      </c>
      <c r="I94" s="110" t="n">
        <v>0</v>
      </c>
      <c r="J94" s="111" t="n">
        <f aca="false">H94*I94</f>
        <v>0</v>
      </c>
      <c r="L94" s="199" t="n">
        <v>21.5</v>
      </c>
      <c r="M94" s="199" t="n">
        <v>23.7</v>
      </c>
      <c r="N94" s="199" t="n">
        <v>4</v>
      </c>
      <c r="O94" s="199"/>
      <c r="P94" s="199"/>
      <c r="Q94" s="199"/>
      <c r="R94" s="199"/>
      <c r="S94" s="199"/>
      <c r="T94" s="200" t="n">
        <f aca="false">SUM(L94:N94)</f>
        <v>49.2</v>
      </c>
      <c r="U94" s="199"/>
      <c r="V94" s="199"/>
      <c r="W94" s="199"/>
      <c r="X94" s="199"/>
      <c r="Y94" s="199"/>
      <c r="Z94" s="199"/>
      <c r="AA94" s="199"/>
    </row>
    <row r="95" s="1" customFormat="true" ht="19.5" hidden="false" customHeight="true" outlineLevel="0" collapsed="false">
      <c r="B95" s="104"/>
      <c r="C95" s="201" t="s">
        <v>189</v>
      </c>
      <c r="D95" s="201" t="s">
        <v>143</v>
      </c>
      <c r="E95" s="202" t="s">
        <v>190</v>
      </c>
      <c r="F95" s="203" t="s">
        <v>191</v>
      </c>
      <c r="G95" s="204" t="s">
        <v>143</v>
      </c>
      <c r="H95" s="195" t="n">
        <f aca="false">T95</f>
        <v>51.66</v>
      </c>
      <c r="I95" s="205" t="n">
        <v>0</v>
      </c>
      <c r="J95" s="167" t="n">
        <f aca="false">H95*I95</f>
        <v>0</v>
      </c>
      <c r="L95" s="138" t="n">
        <f aca="false">T94</f>
        <v>49.2</v>
      </c>
      <c r="M95" s="138"/>
      <c r="N95" s="138"/>
      <c r="O95" s="138"/>
      <c r="P95" s="138"/>
      <c r="Q95" s="138"/>
      <c r="R95" s="138"/>
      <c r="S95" s="138"/>
      <c r="T95" s="185" t="n">
        <f aca="false">L95*1.05</f>
        <v>51.66</v>
      </c>
      <c r="U95" s="199"/>
      <c r="V95" s="199"/>
      <c r="W95" s="199"/>
      <c r="X95" s="199"/>
      <c r="Y95" s="199"/>
      <c r="Z95" s="199"/>
      <c r="AA95" s="199"/>
    </row>
    <row r="96" s="1" customFormat="true" ht="24.75" hidden="false" customHeight="true" outlineLevel="0" collapsed="false">
      <c r="B96" s="104"/>
      <c r="C96" s="154"/>
      <c r="D96" s="154"/>
      <c r="E96" s="134"/>
      <c r="F96" s="135"/>
      <c r="G96" s="158"/>
      <c r="H96" s="155"/>
      <c r="I96" s="137"/>
      <c r="J96" s="206"/>
      <c r="L96" s="138"/>
      <c r="M96" s="138"/>
      <c r="N96" s="138"/>
      <c r="O96" s="138"/>
      <c r="P96" s="138"/>
      <c r="Q96" s="138"/>
      <c r="R96" s="138"/>
      <c r="S96" s="138"/>
      <c r="T96" s="157"/>
      <c r="U96" s="138"/>
      <c r="V96" s="138"/>
      <c r="W96" s="138"/>
      <c r="X96" s="138"/>
      <c r="Y96" s="138"/>
      <c r="Z96" s="138"/>
      <c r="AA96" s="138"/>
    </row>
    <row r="97" s="1" customFormat="true" ht="15" hidden="false" customHeight="true" outlineLevel="0" collapsed="false">
      <c r="B97" s="104"/>
      <c r="C97" s="154"/>
      <c r="D97" s="154"/>
      <c r="E97" s="134"/>
      <c r="F97" s="135"/>
      <c r="G97" s="158"/>
      <c r="H97" s="155"/>
      <c r="I97" s="137"/>
      <c r="J97" s="156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</row>
    <row r="98" s="1" customFormat="true" ht="15" hidden="false" customHeight="true" outlineLevel="0" collapsed="false">
      <c r="B98" s="104"/>
      <c r="C98" s="154"/>
      <c r="D98" s="154"/>
      <c r="E98" s="134"/>
      <c r="F98" s="135"/>
      <c r="G98" s="158"/>
      <c r="H98" s="155"/>
      <c r="I98" s="137"/>
      <c r="J98" s="156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</row>
    <row r="99" s="1" customFormat="true" ht="15" hidden="false" customHeight="true" outlineLevel="0" collapsed="false">
      <c r="B99" s="104"/>
      <c r="C99" s="154"/>
      <c r="D99" s="154"/>
      <c r="E99" s="134"/>
      <c r="F99" s="135"/>
      <c r="G99" s="158"/>
      <c r="H99" s="155"/>
      <c r="I99" s="137"/>
      <c r="J99" s="156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</row>
    <row r="100" s="90" customFormat="true" ht="22.5" hidden="false" customHeight="true" outlineLevel="0" collapsed="false">
      <c r="B100" s="91"/>
      <c r="C100" s="130"/>
      <c r="D100" s="131" t="s">
        <v>34</v>
      </c>
      <c r="E100" s="131" t="s">
        <v>192</v>
      </c>
      <c r="F100" s="131" t="s">
        <v>193</v>
      </c>
      <c r="G100" s="132"/>
      <c r="H100" s="132"/>
      <c r="I100" s="132"/>
      <c r="J100" s="133" t="n">
        <f aca="false">SUM(J101:J104)</f>
        <v>0</v>
      </c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</row>
    <row r="101" s="1" customFormat="true" ht="34.5" hidden="false" customHeight="true" outlineLevel="0" collapsed="false">
      <c r="B101" s="104"/>
      <c r="C101" s="142" t="s">
        <v>194</v>
      </c>
      <c r="D101" s="142" t="s">
        <v>79</v>
      </c>
      <c r="E101" s="144" t="s">
        <v>195</v>
      </c>
      <c r="F101" s="145" t="s">
        <v>196</v>
      </c>
      <c r="G101" s="146" t="s">
        <v>133</v>
      </c>
      <c r="H101" s="168" t="n">
        <f aca="false">T101</f>
        <v>0.48</v>
      </c>
      <c r="I101" s="147" t="n">
        <v>0</v>
      </c>
      <c r="J101" s="183" t="n">
        <f aca="false">H101*I101</f>
        <v>0</v>
      </c>
      <c r="L101" s="138" t="n">
        <v>0.48</v>
      </c>
      <c r="M101" s="138"/>
      <c r="N101" s="138"/>
      <c r="O101" s="138"/>
      <c r="P101" s="138"/>
      <c r="Q101" s="138"/>
      <c r="R101" s="138"/>
      <c r="S101" s="138"/>
      <c r="T101" s="185" t="n">
        <f aca="false">L101</f>
        <v>0.48</v>
      </c>
      <c r="U101" s="138"/>
      <c r="V101" s="138"/>
      <c r="W101" s="138"/>
      <c r="X101" s="138"/>
      <c r="Y101" s="138"/>
      <c r="Z101" s="138"/>
      <c r="AA101" s="138"/>
    </row>
    <row r="102" s="1" customFormat="true" ht="15" hidden="false" customHeight="true" outlineLevel="0" collapsed="false">
      <c r="B102" s="104"/>
      <c r="C102" s="105" t="s">
        <v>197</v>
      </c>
      <c r="D102" s="105" t="s">
        <v>79</v>
      </c>
      <c r="E102" s="106" t="s">
        <v>198</v>
      </c>
      <c r="F102" s="107" t="s">
        <v>199</v>
      </c>
      <c r="G102" s="108" t="s">
        <v>133</v>
      </c>
      <c r="H102" s="168" t="n">
        <f aca="false">T102</f>
        <v>0.48</v>
      </c>
      <c r="I102" s="110" t="n">
        <v>0</v>
      </c>
      <c r="J102" s="111" t="n">
        <f aca="false">H102*I102</f>
        <v>0</v>
      </c>
      <c r="L102" s="141" t="n">
        <f aca="false">L101</f>
        <v>0.48</v>
      </c>
      <c r="M102" s="138"/>
      <c r="N102" s="138"/>
      <c r="O102" s="138"/>
      <c r="P102" s="138"/>
      <c r="Q102" s="138"/>
      <c r="R102" s="138"/>
      <c r="S102" s="138"/>
      <c r="T102" s="185" t="n">
        <f aca="false">L102</f>
        <v>0.48</v>
      </c>
      <c r="U102" s="138"/>
      <c r="V102" s="138"/>
      <c r="W102" s="138"/>
      <c r="X102" s="138"/>
      <c r="Y102" s="138"/>
      <c r="Z102" s="138"/>
      <c r="AA102" s="138"/>
    </row>
    <row r="103" s="1" customFormat="true" ht="15" hidden="false" customHeight="true" outlineLevel="0" collapsed="false">
      <c r="B103" s="104"/>
      <c r="C103" s="105" t="s">
        <v>200</v>
      </c>
      <c r="D103" s="105" t="s">
        <v>79</v>
      </c>
      <c r="E103" s="106" t="s">
        <v>201</v>
      </c>
      <c r="F103" s="107" t="s">
        <v>202</v>
      </c>
      <c r="G103" s="108" t="s">
        <v>133</v>
      </c>
      <c r="H103" s="168" t="n">
        <f aca="false">T103</f>
        <v>5</v>
      </c>
      <c r="I103" s="110" t="n">
        <v>0</v>
      </c>
      <c r="J103" s="111" t="n">
        <f aca="false">H103*I103</f>
        <v>0</v>
      </c>
      <c r="L103" s="138" t="n">
        <v>5</v>
      </c>
      <c r="M103" s="138"/>
      <c r="N103" s="138"/>
      <c r="O103" s="138"/>
      <c r="P103" s="138"/>
      <c r="Q103" s="138"/>
      <c r="R103" s="138"/>
      <c r="S103" s="138"/>
      <c r="T103" s="185" t="n">
        <f aca="false">L103</f>
        <v>5</v>
      </c>
      <c r="U103" s="138"/>
      <c r="V103" s="138"/>
      <c r="W103" s="138"/>
      <c r="X103" s="138"/>
      <c r="Y103" s="138"/>
      <c r="Z103" s="138"/>
      <c r="AA103" s="138"/>
    </row>
    <row r="104" s="1" customFormat="true" ht="24.75" hidden="false" customHeight="true" outlineLevel="0" collapsed="false">
      <c r="B104" s="104"/>
      <c r="C104" s="207" t="s">
        <v>203</v>
      </c>
      <c r="D104" s="207" t="s">
        <v>79</v>
      </c>
      <c r="E104" s="208" t="s">
        <v>204</v>
      </c>
      <c r="F104" s="209" t="s">
        <v>205</v>
      </c>
      <c r="G104" s="189" t="s">
        <v>133</v>
      </c>
      <c r="H104" s="168" t="n">
        <f aca="false">T104</f>
        <v>0.48</v>
      </c>
      <c r="I104" s="210" t="n">
        <v>0</v>
      </c>
      <c r="J104" s="111" t="n">
        <f aca="false">H104*I104</f>
        <v>0</v>
      </c>
      <c r="L104" s="141" t="n">
        <f aca="false">L102</f>
        <v>0.48</v>
      </c>
      <c r="M104" s="138"/>
      <c r="N104" s="138"/>
      <c r="O104" s="138"/>
      <c r="P104" s="138"/>
      <c r="Q104" s="138"/>
      <c r="R104" s="138"/>
      <c r="S104" s="138"/>
      <c r="T104" s="185" t="n">
        <f aca="false">L104</f>
        <v>0.48</v>
      </c>
      <c r="U104" s="138"/>
      <c r="V104" s="138"/>
      <c r="W104" s="138"/>
      <c r="X104" s="138"/>
      <c r="Y104" s="138"/>
      <c r="Z104" s="138"/>
      <c r="AA104" s="138"/>
    </row>
    <row r="105" s="90" customFormat="true" ht="22.5" hidden="false" customHeight="true" outlineLevel="0" collapsed="false">
      <c r="B105" s="91"/>
      <c r="C105" s="130"/>
      <c r="D105" s="131" t="s">
        <v>34</v>
      </c>
      <c r="E105" s="131" t="s">
        <v>206</v>
      </c>
      <c r="F105" s="131" t="s">
        <v>207</v>
      </c>
      <c r="G105" s="132"/>
      <c r="H105" s="132"/>
      <c r="I105" s="132"/>
      <c r="J105" s="133" t="n">
        <f aca="false">SUM(J106:J107)</f>
        <v>0</v>
      </c>
      <c r="L105" s="159" t="s">
        <v>208</v>
      </c>
      <c r="M105" s="159" t="s">
        <v>209</v>
      </c>
      <c r="N105" s="159" t="s">
        <v>210</v>
      </c>
      <c r="O105" s="159" t="s">
        <v>211</v>
      </c>
      <c r="P105" s="159" t="s">
        <v>212</v>
      </c>
      <c r="Q105" s="159" t="s">
        <v>213</v>
      </c>
      <c r="R105" s="159" t="s">
        <v>214</v>
      </c>
      <c r="S105" s="159"/>
      <c r="T105" s="159"/>
      <c r="U105" s="159"/>
      <c r="V105" s="159"/>
      <c r="W105" s="159"/>
      <c r="X105" s="159"/>
      <c r="Y105" s="159"/>
      <c r="Z105" s="159"/>
      <c r="AA105" s="159"/>
    </row>
    <row r="106" s="1" customFormat="true" ht="20.25" hidden="false" customHeight="true" outlineLevel="0" collapsed="false">
      <c r="B106" s="104"/>
      <c r="C106" s="142" t="s">
        <v>215</v>
      </c>
      <c r="D106" s="142" t="s">
        <v>79</v>
      </c>
      <c r="E106" s="144" t="s">
        <v>216</v>
      </c>
      <c r="F106" s="145" t="s">
        <v>217</v>
      </c>
      <c r="G106" s="146" t="s">
        <v>133</v>
      </c>
      <c r="H106" s="168" t="n">
        <f aca="false">T106</f>
        <v>40.06784</v>
      </c>
      <c r="I106" s="147" t="n">
        <v>0</v>
      </c>
      <c r="J106" s="183" t="n">
        <f aca="false">H106*I106</f>
        <v>0</v>
      </c>
      <c r="L106" s="139" t="n">
        <f aca="false">T81*0.12</f>
        <v>6.2748</v>
      </c>
      <c r="M106" s="139" t="n">
        <v>1.85</v>
      </c>
      <c r="N106" s="139" t="n">
        <f aca="false">T66*1.85</f>
        <v>14.43</v>
      </c>
      <c r="O106" s="184" t="n">
        <v>0.44</v>
      </c>
      <c r="P106" s="139" t="n">
        <f aca="false">T71*2.2</f>
        <v>14.3</v>
      </c>
      <c r="Q106" s="139" t="n">
        <f aca="false">T95*0.044</f>
        <v>2.27304</v>
      </c>
      <c r="R106" s="139" t="n">
        <v>0.5</v>
      </c>
      <c r="S106" s="138"/>
      <c r="T106" s="185" t="n">
        <f aca="false">SUM(L106:S106)</f>
        <v>40.06784</v>
      </c>
      <c r="U106" s="138"/>
      <c r="V106" s="138"/>
      <c r="W106" s="138"/>
      <c r="X106" s="138"/>
      <c r="Y106" s="138"/>
      <c r="Z106" s="138"/>
      <c r="AA106" s="138"/>
    </row>
    <row r="107" s="1" customFormat="true" ht="24.75" hidden="false" customHeight="true" outlineLevel="0" collapsed="false">
      <c r="B107" s="104"/>
      <c r="C107" s="207" t="s">
        <v>218</v>
      </c>
      <c r="D107" s="207" t="s">
        <v>79</v>
      </c>
      <c r="E107" s="208" t="s">
        <v>219</v>
      </c>
      <c r="F107" s="209" t="s">
        <v>220</v>
      </c>
      <c r="G107" s="189" t="s">
        <v>133</v>
      </c>
      <c r="H107" s="168" t="n">
        <f aca="false">T107</f>
        <v>40.06784</v>
      </c>
      <c r="I107" s="210" t="n">
        <v>0</v>
      </c>
      <c r="J107" s="111" t="n">
        <f aca="false">H107*I107</f>
        <v>0</v>
      </c>
      <c r="L107" s="141" t="n">
        <f aca="false">T106</f>
        <v>40.06784</v>
      </c>
      <c r="M107" s="138"/>
      <c r="N107" s="138"/>
      <c r="O107" s="138"/>
      <c r="P107" s="138"/>
      <c r="Q107" s="138"/>
      <c r="R107" s="138"/>
      <c r="S107" s="138"/>
      <c r="T107" s="185" t="n">
        <f aca="false">L107</f>
        <v>40.06784</v>
      </c>
      <c r="U107" s="138"/>
      <c r="V107" s="138"/>
      <c r="W107" s="138"/>
      <c r="X107" s="138"/>
      <c r="Y107" s="138"/>
      <c r="Z107" s="138"/>
      <c r="AA107" s="138"/>
    </row>
    <row r="108" s="90" customFormat="true" ht="25.5" hidden="false" customHeight="true" outlineLevel="0" collapsed="false">
      <c r="B108" s="91"/>
      <c r="C108" s="211"/>
      <c r="D108" s="212" t="s">
        <v>34</v>
      </c>
      <c r="E108" s="212" t="s">
        <v>221</v>
      </c>
      <c r="F108" s="212" t="s">
        <v>222</v>
      </c>
      <c r="G108" s="213"/>
      <c r="H108" s="213"/>
      <c r="I108" s="213"/>
      <c r="J108" s="214" t="n">
        <f aca="false">J109</f>
        <v>0</v>
      </c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</row>
    <row r="109" s="1" customFormat="true" ht="15" hidden="false" customHeight="true" outlineLevel="0" collapsed="false">
      <c r="B109" s="104"/>
      <c r="C109" s="142" t="s">
        <v>223</v>
      </c>
      <c r="D109" s="142" t="s">
        <v>79</v>
      </c>
      <c r="E109" s="144" t="s">
        <v>224</v>
      </c>
      <c r="F109" s="145" t="s">
        <v>225</v>
      </c>
      <c r="G109" s="146" t="s">
        <v>226</v>
      </c>
      <c r="H109" s="168" t="n">
        <f aca="false">T109</f>
        <v>120</v>
      </c>
      <c r="I109" s="147" t="n">
        <v>0</v>
      </c>
      <c r="J109" s="183" t="n">
        <f aca="false">H109*I109</f>
        <v>0</v>
      </c>
      <c r="L109" s="138" t="n">
        <v>120</v>
      </c>
      <c r="M109" s="138"/>
      <c r="N109" s="138"/>
      <c r="O109" s="138"/>
      <c r="P109" s="138"/>
      <c r="Q109" s="138"/>
      <c r="R109" s="138"/>
      <c r="S109" s="138"/>
      <c r="T109" s="185" t="n">
        <f aca="false">L109</f>
        <v>120</v>
      </c>
      <c r="U109" s="138"/>
      <c r="V109" s="138"/>
      <c r="W109" s="138"/>
      <c r="X109" s="138"/>
      <c r="Y109" s="138"/>
      <c r="Z109" s="138"/>
      <c r="AA109" s="138"/>
    </row>
    <row r="110" s="1" customFormat="true" ht="6.75" hidden="false" customHeight="true" outlineLevel="0" collapsed="false">
      <c r="B110" s="56"/>
      <c r="C110" s="215"/>
      <c r="D110" s="215"/>
      <c r="E110" s="215"/>
      <c r="F110" s="215"/>
      <c r="G110" s="215"/>
      <c r="H110" s="215"/>
      <c r="I110" s="215"/>
      <c r="J110" s="124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</row>
  </sheetData>
  <autoFilter ref="C43:J109"/>
  <mergeCells count="8">
    <mergeCell ref="E6:H6"/>
    <mergeCell ref="E8:H8"/>
    <mergeCell ref="J12:M12"/>
    <mergeCell ref="J13:M13"/>
    <mergeCell ref="E34:H34"/>
    <mergeCell ref="E36:H36"/>
    <mergeCell ref="J40:M40"/>
    <mergeCell ref="J41:M41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2024-08-28T13:07:28Z</dcterms:created>
  <dc:creator>DESKTOP-TIMOHMH\PC</dc:creator>
  <dc:description/>
  <dc:language>cs-CZ</dc:language>
  <cp:lastModifiedBy/>
  <dcterms:modified xsi:type="dcterms:W3CDTF">2024-10-14T06:17:49Z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