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6" activeTab="2"/>
  </bookViews>
  <sheets>
    <sheet name="harmonogram" sheetId="1" r:id="rId1"/>
    <sheet name="výkaz_výměr" sheetId="2" r:id="rId2"/>
    <sheet name="rozpočet" sheetId="3" r:id="rId3"/>
  </sheets>
  <definedNames>
    <definedName name="_xlnm.Print_Titles" localSheetId="0">'harmonogram'!$5:$5</definedName>
    <definedName name="_xlnm.Print_Titles" localSheetId="2">'rozpočet'!$4:$4</definedName>
    <definedName name="_xlnm.Print_Titles" localSheetId="1">'výkaz_výměr'!$2:$2</definedName>
    <definedName name="Excel_BuiltIn_Print_Titles" localSheetId="0">'harmonogram'!$4:$4</definedName>
    <definedName name="_xlnm.Print_Titles">'harmonogram'!$4:$4</definedName>
    <definedName name="_xlnm.Print_Titles_1">'rozpočet'!$4:$4</definedName>
    <definedName name="_xlnm.Print_Titles_2">'výkaz_výměr'!$2:$2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33" authorId="0">
      <text>
        <r>
          <rPr>
            <sz val="10"/>
            <rFont val="Arial"/>
            <family val="2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Vybrat prac. Operaci dle skutečné výšky keřů</t>
        </r>
      </text>
    </comment>
    <comment ref="D136" authorId="0">
      <text>
        <r>
          <rPr>
            <sz val="10"/>
            <rFont val="Arial"/>
            <family val="2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Upravená položka - řez tvarovací na hlavu</t>
        </r>
      </text>
    </comment>
  </commentList>
</comments>
</file>

<file path=xl/sharedStrings.xml><?xml version="1.0" encoding="utf-8"?>
<sst xmlns="http://schemas.openxmlformats.org/spreadsheetml/2006/main" count="692" uniqueCount="299">
  <si>
    <t>Roční harmonogram prací</t>
  </si>
  <si>
    <t>P.č.</t>
  </si>
  <si>
    <t>Pracovní operace</t>
  </si>
  <si>
    <t>Počet opakování</t>
  </si>
  <si>
    <t>I.</t>
  </si>
  <si>
    <t>II.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</si>
  <si>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</si>
  <si>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</si>
  <si>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</si>
  <si>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</si>
  <si>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</si>
  <si>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</si>
  <si>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</si>
  <si>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</si>
  <si>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</si>
  <si>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</si>
  <si>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Trávník parterový</t>
  </si>
  <si>
    <t>1.</t>
  </si>
  <si>
    <t>sekání</t>
  </si>
  <si>
    <t>2.</t>
  </si>
  <si>
    <t>sběr listí</t>
  </si>
  <si>
    <t>3.</t>
  </si>
  <si>
    <t>kantování</t>
  </si>
  <si>
    <t>4.</t>
  </si>
  <si>
    <t>hnojení (vč.hnojiva)</t>
  </si>
  <si>
    <t>5.</t>
  </si>
  <si>
    <t>ošetření proti plevelům (vč.herbicidu)</t>
  </si>
  <si>
    <t>6.</t>
  </si>
  <si>
    <t>vertikutace</t>
  </si>
  <si>
    <t>7.</t>
  </si>
  <si>
    <t xml:space="preserve">chemické ošetření proti chorobám </t>
  </si>
  <si>
    <t>8.</t>
  </si>
  <si>
    <t>odvoz rostlinných zbytků</t>
  </si>
  <si>
    <t>Živý plot tvarovaný</t>
  </si>
  <si>
    <t>okopávka s odplevelením</t>
  </si>
  <si>
    <t>9.</t>
  </si>
  <si>
    <t>řez tvarovací</t>
  </si>
  <si>
    <t>10.</t>
  </si>
  <si>
    <t>mulčování</t>
  </si>
  <si>
    <t>Letničkový záhon, dvouletky, cibuloviny</t>
  </si>
  <si>
    <t>11.</t>
  </si>
  <si>
    <t>obdělání půdy rytím</t>
  </si>
  <si>
    <t>12.</t>
  </si>
  <si>
    <t>obdělání půdy hrabáním</t>
  </si>
  <si>
    <t>13.</t>
  </si>
  <si>
    <t>obdělání půdy nakopáním</t>
  </si>
  <si>
    <t>14.</t>
  </si>
  <si>
    <t>hnojení kompostem (50 kg/m2)</t>
  </si>
  <si>
    <t>15.</t>
  </si>
  <si>
    <t>hnojení minerálním hnojivem (20 g/m2)</t>
  </si>
  <si>
    <t>16.</t>
  </si>
  <si>
    <t>výsadba letniček, dvouletek, cibulovin</t>
  </si>
  <si>
    <t>17.</t>
  </si>
  <si>
    <t>zálivka (25l/m2)</t>
  </si>
  <si>
    <t>18.</t>
  </si>
  <si>
    <t>odplevelení s nakypřením</t>
  </si>
  <si>
    <t>19.</t>
  </si>
  <si>
    <t>odstranění odkvetlých a odumřelých částí</t>
  </si>
  <si>
    <t>20.</t>
  </si>
  <si>
    <t>zrušení výsadeb</t>
  </si>
  <si>
    <t>Trvalkový záhon s nadrostem</t>
  </si>
  <si>
    <t>21.</t>
  </si>
  <si>
    <t>22.</t>
  </si>
  <si>
    <t>23.</t>
  </si>
  <si>
    <t>24.</t>
  </si>
  <si>
    <t>zmlazení</t>
  </si>
  <si>
    <t>25.</t>
  </si>
  <si>
    <t>Ošetření růží</t>
  </si>
  <si>
    <t>26.</t>
  </si>
  <si>
    <t>jarní řez</t>
  </si>
  <si>
    <t>27.</t>
  </si>
  <si>
    <t>hnojení kompostem (25 kg/m2)</t>
  </si>
  <si>
    <t>28.</t>
  </si>
  <si>
    <t>29.</t>
  </si>
  <si>
    <t>chemické ošetření proti chorobám</t>
  </si>
  <si>
    <t>30.</t>
  </si>
  <si>
    <t>31.</t>
  </si>
  <si>
    <t>32.</t>
  </si>
  <si>
    <t>zimní zakrytí pokryvných růží</t>
  </si>
  <si>
    <t>33.</t>
  </si>
  <si>
    <t>jarní odkrytí pokryvných růží</t>
  </si>
  <si>
    <t>34.</t>
  </si>
  <si>
    <t>zimní zakrytí popínavých růží</t>
  </si>
  <si>
    <t>35.</t>
  </si>
  <si>
    <t>jarní odkrytí popínavých růží</t>
  </si>
  <si>
    <t>Ošetření stromů</t>
  </si>
  <si>
    <t>36.</t>
  </si>
  <si>
    <t>37.</t>
  </si>
  <si>
    <r>
      <t>mulčování štěpkou (0,1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/strom)</t>
    </r>
  </si>
  <si>
    <t>Údržba pískových cest</t>
  </si>
  <si>
    <t>38.</t>
  </si>
  <si>
    <t>uhrabání cest</t>
  </si>
  <si>
    <t>39.</t>
  </si>
  <si>
    <t>40.</t>
  </si>
  <si>
    <t>Vysypání košů s odvozem</t>
  </si>
  <si>
    <t>41.</t>
  </si>
  <si>
    <t>Sběr odpadků v areálu zahrad s odvozem</t>
  </si>
  <si>
    <t>42.</t>
  </si>
  <si>
    <t>Čištění laviček</t>
  </si>
  <si>
    <t>43.</t>
  </si>
  <si>
    <t>Odemykání a zamykání vstupních vrat</t>
  </si>
  <si>
    <t>Výkaz výměr</t>
  </si>
  <si>
    <t>MJ</t>
  </si>
  <si>
    <t>Množství</t>
  </si>
  <si>
    <t>počet opakování/rok</t>
  </si>
  <si>
    <r>
      <t>1089 m</t>
    </r>
    <r>
      <rPr>
        <sz val="11"/>
        <color indexed="8"/>
        <rFont val="Calibri"/>
        <family val="2"/>
      </rPr>
      <t>²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</si>
  <si>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</si>
  <si>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m</t>
  </si>
  <si>
    <t>chemické ošetření proti chorobám (vč.fungic.)</t>
  </si>
  <si>
    <t>kpl</t>
  </si>
  <si>
    <r>
      <t>64 m</t>
    </r>
    <r>
      <rPr>
        <sz val="11"/>
        <color indexed="8"/>
        <rFont val="Calibri"/>
        <family val="2"/>
      </rPr>
      <t>²</t>
    </r>
  </si>
  <si>
    <t>řez tvarovací do výšky 0,8 m</t>
  </si>
  <si>
    <t>řez tvarovací do výšky 1,5 m</t>
  </si>
  <si>
    <r>
      <t>26 m</t>
    </r>
    <r>
      <rPr>
        <sz val="11"/>
        <color indexed="8"/>
        <rFont val="Calibri"/>
        <family val="2"/>
      </rPr>
      <t>²</t>
    </r>
  </si>
  <si>
    <t>obdělání půdy rytím (letničky, dvoulet. 2x)</t>
  </si>
  <si>
    <r>
      <t>m</t>
    </r>
    <r>
      <rPr>
        <vertAlign val="superscript"/>
        <sz val="11"/>
        <color indexed="8"/>
        <rFont val="Calibri"/>
        <family val="2"/>
      </rPr>
      <t>3</t>
    </r>
  </si>
  <si>
    <t>kg</t>
  </si>
  <si>
    <t>výsadba letniček, dvouletek</t>
  </si>
  <si>
    <t>kus</t>
  </si>
  <si>
    <t>výsadba cibulovin</t>
  </si>
  <si>
    <t>Trvalkový záhon s nadrostem (218+92,6+140+19,4)</t>
  </si>
  <si>
    <t>470 m2</t>
  </si>
  <si>
    <t>30 ks</t>
  </si>
  <si>
    <t>jarní řez popínavých růží</t>
  </si>
  <si>
    <t>odplevelení s nakypřením (pokryvné růže)</t>
  </si>
  <si>
    <t>ks</t>
  </si>
  <si>
    <t xml:space="preserve">jarní odstranění ochrany pokryvných růží </t>
  </si>
  <si>
    <t xml:space="preserve">jarní odstranění ochrany popínavých růží </t>
  </si>
  <si>
    <t>26 ks</t>
  </si>
  <si>
    <r>
      <t>mulčování štěpkou (0,1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/ strom)</t>
    </r>
  </si>
  <si>
    <r>
      <t>982 m</t>
    </r>
    <r>
      <rPr>
        <sz val="11"/>
        <color indexed="8"/>
        <rFont val="Calibri"/>
        <family val="2"/>
      </rPr>
      <t>²</t>
    </r>
  </si>
  <si>
    <t>hod</t>
  </si>
  <si>
    <t>44.</t>
  </si>
  <si>
    <t>Údržba Klášterních zahrad Cheb</t>
  </si>
  <si>
    <t xml:space="preserve">Rozpočet </t>
  </si>
  <si>
    <t>PČ</t>
  </si>
  <si>
    <t>Typ</t>
  </si>
  <si>
    <t>Kód</t>
  </si>
  <si>
    <t>Popis</t>
  </si>
  <si>
    <t>J.cena [CZK]</t>
  </si>
  <si>
    <t>Cena celkem [CZK]</t>
  </si>
  <si>
    <t>K</t>
  </si>
  <si>
    <t>Pokosení trávníku parterového pl do 1000 m2 s odvozem do 20 km v rovině a svahu do 1:5</t>
  </si>
  <si>
    <t>Pozn.</t>
  </si>
  <si>
    <t>V cenách jsou započteny i náklady na shrabání a naložení shrabu na dopravní prostředek, odvozem do 20 km a se složením.
V cenách nejsou započteny náklady na uložení shrabu na skládku.
V cenách o sklonu svahu přes 1:1 jsou uvažovány podmínky pro svahy běžně schůdné; bez použití lezeckých technik. V případě použití lezeckých technik se tyto náklady oceňují individuálně.</t>
  </si>
  <si>
    <t>VV</t>
  </si>
  <si>
    <r>
      <t>(1089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)*24 "opakování během roku 24x</t>
    </r>
  </si>
  <si>
    <t>Hnojení půdy umělým hnojivem na široko v rovině a svahu do 1:5</t>
  </si>
  <si>
    <t>t</t>
  </si>
  <si>
    <t>V cenách jsou započteny i náklady na rozprostření nebo rozdělení hnojiva.</t>
  </si>
  <si>
    <t>(1089 m2*0,03 kg)*4 = 130 kg =0,13068 t</t>
  </si>
  <si>
    <t>M</t>
  </si>
  <si>
    <t>R1</t>
  </si>
  <si>
    <t>Trávníkové hnojivo</t>
  </si>
  <si>
    <t>Minerální, vícesložskové hnojivo s řízeným uvolňováním živin</t>
  </si>
  <si>
    <r>
      <t>(1089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)*30 g * 4 " 30g/m2; opakování 4x/rok</t>
    </r>
  </si>
  <si>
    <t>Chemické ošetření proti chorobám a škůdcům postřikem, ručně</t>
  </si>
  <si>
    <t xml:space="preserve">včetně fungicidu dle koncentrace předepsané výrobcem </t>
  </si>
  <si>
    <t>Chemické odplevelení postřikem na široko v rovině a svahu do 1:5 ručně</t>
  </si>
  <si>
    <t xml:space="preserve">včetně herbicidu dle koncentrace předepsané výrobcem </t>
  </si>
  <si>
    <r>
      <t>(1089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0,50 ml) * 2 " 50 ml/100 m2; opakování 2x/rok</t>
    </r>
  </si>
  <si>
    <t>Prořezání trávníku bez přísevu plochy do 1000 m2 v rovině nebo na svahu do 1:5</t>
  </si>
  <si>
    <t>Odstranění přerostlého drnu u cest a záhonů s naložením a odvozem odpadu do 20 km (kantování)</t>
  </si>
  <si>
    <t>V cenách jsou započteny i náklady spojené s naložením odpadu na dopravní prostředek, odvozem do 20 km a se složením. V cenách nejsou započteny náklady na uložení odpadu na skládku.</t>
  </si>
  <si>
    <t>Shrabání listí bez pokryvných rostlin vrstvy do 50 mm plochy do 1000 m2 v rovině a svahu do 1:5</t>
  </si>
  <si>
    <t>V cenách jsou započteny i náklady spojené s naložením na dopravní prostředek, s odvozem do 20 km a se složením.
V cenách nejsou započteny náklady na uložení odpadu na skládku.</t>
  </si>
  <si>
    <t>plocha trávníku * 2</t>
  </si>
  <si>
    <t>Obdělání půdy nakopáním na hl přes 0,05 do 0,1 m v rovině a svahu do 1:5</t>
  </si>
  <si>
    <r>
      <t>64m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 * 4 " opakování 4x/rok</t>
    </r>
  </si>
  <si>
    <t>Řez a tvarování živých plotů přímých v do 0,8 m a š do 0,8 m s odvozem odpadu do 20 km</t>
  </si>
  <si>
    <t>Ceny jsou určeny pouze pro udržované tvarované živé ploty nebo stěny.
V cenách jsou započteny i náklady na složení odpadu na hromady, naložení na dopravní prostředek, odvoz do 20 km a se složením.
V cenách nejsou započteny náklady na uložení odpadu na skládku.</t>
  </si>
  <si>
    <r>
      <t>227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 * 3 " opakování 3x/rok</t>
    </r>
  </si>
  <si>
    <t>Řez a tvarování živých plotů přímých v přes 0,8 do 1,5 m a š do 1,0 m s odvozem odpadu do 20 km</t>
  </si>
  <si>
    <r>
      <t>m</t>
    </r>
    <r>
      <rPr>
        <vertAlign val="superscript"/>
        <sz val="11"/>
        <rFont val="Calibri"/>
        <family val="2"/>
      </rPr>
      <t>2</t>
    </r>
  </si>
  <si>
    <r>
      <t>23 m</t>
    </r>
    <r>
      <rPr>
        <vertAlign val="superscript"/>
        <sz val="10"/>
        <rFont val="Calibri"/>
        <family val="2"/>
      </rPr>
      <t xml:space="preserve">2 </t>
    </r>
    <r>
      <rPr>
        <sz val="10"/>
        <rFont val="Calibri"/>
        <family val="2"/>
      </rPr>
      <t xml:space="preserve"> * 3 " opakování 3x/rok</t>
    </r>
  </si>
  <si>
    <t>Mulčování rostlin kůrou tl do 0,1 m v rovině a svahu do 1:5</t>
  </si>
  <si>
    <t>20% plochy živých plotů. V cenách jsou započteny i náklady na naložení odpadu na dopravní prostředek, odvoz do 20 km a složení odpadu.</t>
  </si>
  <si>
    <t>kůra mulčovací VL</t>
  </si>
  <si>
    <t>Cena vč. dopravy</t>
  </si>
  <si>
    <r>
      <t>Po obvodu živých plotů, 20% plochy z 250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 *0,1 m * 1 " vrstva 10 cm; opakování 1x/rok</t>
    </r>
  </si>
  <si>
    <t>Letničkový záhon, cibuloviny</t>
  </si>
  <si>
    <t>Obdělání půdy rytím v zemině skupiny 1 a 2 v rovině a svahu do 1:5</t>
  </si>
  <si>
    <r>
      <t>26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2 " opakování 2x/rok</t>
    </r>
  </si>
  <si>
    <t>Obdělání půdy hrabáním v rovině a svahu do 1:5</t>
  </si>
  <si>
    <t>Hnojení půdy vitahumem, kompostem nebo chlévskou mrvou v rovině a svahu do 1:5</t>
  </si>
  <si>
    <r>
      <t>26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*0,05 t* 1 " 50 kg/m2; opakování 1x/rok</t>
    </r>
  </si>
  <si>
    <t>R2</t>
  </si>
  <si>
    <t>Kompost volně ložený, vč. dopravy</t>
  </si>
  <si>
    <r>
      <t>26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0,05 m* 1 " 5cm/m2; opakování 1x/rok</t>
    </r>
  </si>
  <si>
    <t>(26 m2*0,02 kg)*2 = 5,52 kg =0,00552 t; 20 g/m2; opakování 2x/rok</t>
  </si>
  <si>
    <t>hnojivo průmyslové</t>
  </si>
  <si>
    <t>(26 m2*0,02 kg)*2 = 1,04 kg; 20 g/m2; opakování 2x/rok</t>
  </si>
  <si>
    <t>Hloubení jamek bez výměny půdy zeminy skupiny 1 až 4 obj do 0,002 m3 v rovině a svahu do 1:5</t>
  </si>
  <si>
    <t>Výsadba letniček, dvouletek. V cenách jsou započteny i náklady na případné naložení přebytečných výkopků na dopravní prostředek, odvoz na vzdálenost do 20 km a složení výkopků.
V cenách nejsou započteny náklady na uložení odpadu na skládku.</t>
  </si>
  <si>
    <t>1040 ks * 2 "opakování 2x/rok</t>
  </si>
  <si>
    <t>Výsadba letniček nebo dvouletek prostokořenných</t>
  </si>
  <si>
    <t>V cenách jsou započteny i náklady na případné naložení přebytečných výkopků na dopravní prostředek, odvoz na vzdálenost do 20 km a složení výkopků.
V cenách nejsou započteny náklady na hloubení jamek,
uložení odpadu na skládce.</t>
  </si>
  <si>
    <t>R3</t>
  </si>
  <si>
    <t>Dodání letniček (Begonia semperflorens, K9)</t>
  </si>
  <si>
    <t>R4</t>
  </si>
  <si>
    <t>Dodání dvouletek (Bellis perenis, K9)</t>
  </si>
  <si>
    <t>Hloubení jamek (pro výsadbu cibulovin)</t>
  </si>
  <si>
    <t>Výsadba cibulovin</t>
  </si>
  <si>
    <t>R5</t>
  </si>
  <si>
    <t>Dodání cibulovin (tulipán)</t>
  </si>
  <si>
    <t>Zalití rostlin vodou plocha přes 20 m2</t>
  </si>
  <si>
    <r>
      <t>26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0,025 m3 * 20 "25 l/m2; opakování 20x/rok</t>
    </r>
  </si>
  <si>
    <t>Odplevelení záhonu květin v rovině a svahu do 1:5</t>
  </si>
  <si>
    <t>V cenách jsou započteny i náklady spojené s nakypřením, s případným naložením odpadu na dopravní prostředek, odvozem do 20 km a se složením.
V cenách nejsou započteny náklady na uložení odpadu na skládku.</t>
  </si>
  <si>
    <r>
      <t>26m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6 " opakování 6x/rok</t>
    </r>
  </si>
  <si>
    <t>Odstranění odkvetlých a odumřelých částí letniček, cibulovin s odklizením odpadu do 20 km</t>
  </si>
  <si>
    <t>V cenách jsou započteny i náklady spojené s vynošením odpadu na okraje záhonu, naložením na dopravní prostředek, odvozem do 20 km, se složením a na vysbírání případných odpadků ze záhonů.
V cenách nejsou započteny náklady na uložení odpadu na skládku.</t>
  </si>
  <si>
    <r>
      <t>26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6 " opakování 6x/rok</t>
    </r>
  </si>
  <si>
    <t>Zrušení květinových výsadeb na záhonech letniček</t>
  </si>
  <si>
    <t>V cenách jsou započteny i náklady na vyčistění ploch, se složením odpadu na hromady nebo naložením na dopravní prostředek, odvozem do 20 km, se složením na záhonech a na uložení květin do truhlíků, pokud je tyto možno dále použít.</t>
  </si>
  <si>
    <r>
      <t>470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2 " opakování 2x/rok</t>
    </r>
  </si>
  <si>
    <t>(470 m2*0,02 kg)*2 = xx kg = xx t; 20 g/m2; opakování 2x/rok</t>
  </si>
  <si>
    <t>(470 m2*0,02 kg)*2 = xx kg; 20 g/m2; opakování 2x/rok</t>
  </si>
  <si>
    <t>Odstranění odkvetlých a odumřelých částí trvalek s odklizením odpadu do 20 km</t>
  </si>
  <si>
    <r>
      <t>470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28 " opakování 28x/rok</t>
    </r>
  </si>
  <si>
    <t>Řez trvalek ve vegetačním období v rovině nebo ve svahu do 1:5 odstranění odkvetlých květenství plošně</t>
  </si>
  <si>
    <t>V cenách jsou započteny i náklady na:
- vyčištění výsadeb od zbytků rostlin,
- shrabání ořezaných rostlin na hromady na vzdálenost do 20 m nebo naložení na dopravní prostředek.
V cenách nejsou započteny náklady na odvoz a uložení odpadu na skládku.</t>
  </si>
  <si>
    <r>
      <t>470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1 " opakování 1x/rok</t>
    </r>
  </si>
  <si>
    <t>Shrabání listí bez pokryvných rostlin vrstvy do 50 mm pl do 1000 m2 v rovině a svahu do 1:5</t>
  </si>
  <si>
    <r>
      <t>470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4 " opakování 4x/rok</t>
    </r>
  </si>
  <si>
    <t>Řez růží velkokvětých</t>
  </si>
  <si>
    <t>V cenách jsou započteny i náklady spojené s přemístěním odstraněných větví na vzdálenost do 20 m, uložením na hromady, naložením na dopravní prostředek, odvozem do 20 km a se složením.
V cenách nejsou započteny náklady na uložení odpadu na skládku.</t>
  </si>
  <si>
    <t>30 ks* 1 "opakování 1x/rok</t>
  </si>
  <si>
    <t>Zřízení ochrany rostlin před mrazem - přikrytím záhonů růží pokryvných</t>
  </si>
  <si>
    <t>Odstranění ochrany rostlin před mrazem - keřových růží bez svázání</t>
  </si>
  <si>
    <t>Zřízení ochrany rostlin před mrazem – popínavých růží bez svázání</t>
  </si>
  <si>
    <t>Odstranění ochrany rostlin před mrazem – popínavých růží bez svázání</t>
  </si>
  <si>
    <t>V cenách nejsou započteny náklady na:
- řez; tyto práce se oceňují cenami části C02 souboru cen 184 80-61 Řez stromů, keřů nebo růží.
- uložení odpadu na skládku</t>
  </si>
  <si>
    <t>V cenách -4421 až -4423 jsou započteny i náklady na naložení odpadu na dopravní prostředek, odvoz do 20 km a složení.
V cenách nejsou započteny náklady na:
-řez; tyto práce se oceňují cenami části C02 souboru cen 184 80-61 Řez stromů, keřů nebo růží.
-krycí materiál,
-uložení odpadu na skládku.</t>
  </si>
  <si>
    <r>
      <t>24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*0,05 t* 1 " 50 kg/m2; opakování 1x/rok</t>
    </r>
  </si>
  <si>
    <t>R6</t>
  </si>
  <si>
    <r>
      <t>24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0,05 m* 1 " 5cm/m2; opakování 1x/rok</t>
    </r>
  </si>
  <si>
    <t>45.</t>
  </si>
  <si>
    <t>(xx m2*0,02 kg)*2 = xx kg = xx t; 20 g/m2; opakování 2x/rok</t>
  </si>
  <si>
    <t>46.</t>
  </si>
  <si>
    <t>(24 m2*0,02 kg)*2 = xx kg; 20 g/m2; opakování 2x/rok</t>
  </si>
  <si>
    <t>47.</t>
  </si>
  <si>
    <t>Aplikace ochranných prostředků ve výsadbách rostlin na záhonu postřikem v rovině a svahu do 1:5</t>
  </si>
  <si>
    <t>24 m2* 1 "opakování 1x/rok</t>
  </si>
  <si>
    <t>48.</t>
  </si>
  <si>
    <t>Fungicidní přípravek na ochranu růží</t>
  </si>
  <si>
    <t>ml</t>
  </si>
  <si>
    <t>10 ml/1l/100 m2</t>
  </si>
  <si>
    <t>80 m2 * 0,1 ml * 1 " opakování 2x/rok</t>
  </si>
  <si>
    <t>49.</t>
  </si>
  <si>
    <t>Odstranění odkvetlých a odumřelých částí růží s odklizením odpadu do 20 km</t>
  </si>
  <si>
    <r>
      <t>80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5 " opakování 5x/rok</t>
    </r>
  </si>
  <si>
    <t>50.</t>
  </si>
  <si>
    <t>Odplevelení záhonu růží v rovině a svahu do 1:5</t>
  </si>
  <si>
    <r>
      <t>80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* 3 " opakování 3x/rok</t>
    </r>
  </si>
  <si>
    <t>51.</t>
  </si>
  <si>
    <t>184851512R</t>
  </si>
  <si>
    <t>Řez stromu tvarovací s výškou nasazení koruny přes 2 do 6 m</t>
  </si>
  <si>
    <t>V cenách jsou započteny i náklady spojené s přemístěním odstraněných větví na vzdálenost do 20 m, naložením na dopravní prostředek, odvozem do 20 km a se složením.
V cenách nejsou započteny náklady na uložení odpadu na skládku.</t>
  </si>
  <si>
    <t>26 ks* 1 "opakování 1x/rok</t>
  </si>
  <si>
    <t>52.</t>
  </si>
  <si>
    <t>V cenách jsou započteny i náklady na naložení odpadu na dopravní prostředek, odvoz do 20 km a složení odpadu.</t>
  </si>
  <si>
    <t>53.</t>
  </si>
  <si>
    <r>
      <t>26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 *0,1 m * 1 " vrstva 10 cm; opakování 1x/rok</t>
    </r>
  </si>
  <si>
    <t>54.</t>
  </si>
  <si>
    <t>R7</t>
  </si>
  <si>
    <t>Čištění cest s uhrabáním</t>
  </si>
  <si>
    <t>55.</t>
  </si>
  <si>
    <t>Shrabání listí vrstvy do 50 mm pl do 1000 m2 v rovině a svahu do 1:5</t>
  </si>
  <si>
    <t xml:space="preserve">Vysypání košů s odvozem, sběr odpadků s odvozem, čištění laviček </t>
  </si>
  <si>
    <t>56.</t>
  </si>
  <si>
    <t>R8</t>
  </si>
  <si>
    <t>Vysypání košů s odvozem denně</t>
  </si>
  <si>
    <t>6 ks * 214 " opakování denně od dubna do října 214 x / rok</t>
  </si>
  <si>
    <t>57.</t>
  </si>
  <si>
    <t>R9</t>
  </si>
  <si>
    <t>Sběr odpadků s odvozem denně</t>
  </si>
  <si>
    <t>opakování denně ze všech ploch od dubna do října 214 x / rok</t>
  </si>
  <si>
    <t>58.</t>
  </si>
  <si>
    <t>R10</t>
  </si>
  <si>
    <t>Čištění laviček umytím denně</t>
  </si>
  <si>
    <t>21 ks*214“ opakování denně od dubna do října 214 x / rok</t>
  </si>
  <si>
    <t>59.</t>
  </si>
  <si>
    <t>R11</t>
  </si>
  <si>
    <t xml:space="preserve">Odemykání a zamykání areálu </t>
  </si>
  <si>
    <t>Čas otevírání a zavírání dle návštěvních hodin</t>
  </si>
  <si>
    <t>Centrální vrata a branka do zahrady C, opakování denně od dubna do října 214 x /rok</t>
  </si>
  <si>
    <t>60.</t>
  </si>
  <si>
    <t xml:space="preserve">CELKEM CENA BEZ DPH 21% </t>
  </si>
  <si>
    <t>61.</t>
  </si>
  <si>
    <t>DPH 21%:</t>
  </si>
  <si>
    <t>62.</t>
  </si>
  <si>
    <t xml:space="preserve">CELKEM CENA VČETNĚ DPH 21%: </t>
  </si>
  <si>
    <t>CELKEM CENA PRO SOD:</t>
  </si>
  <si>
    <t>63.</t>
  </si>
  <si>
    <t xml:space="preserve">CELKEM CENA ZA DVA KALENDÁŘNÍ ROKY BEZ DPH 21% </t>
  </si>
  <si>
    <t>64.</t>
  </si>
  <si>
    <t>65.</t>
  </si>
  <si>
    <t xml:space="preserve">CELKEM CENA ZA DVA KALENDÁŘNÍ ROKY VČETNĚ DPH 21%: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</si>
</sst>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6">
    <font>
      <sz val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 CE"/>
      <family val="2"/>
    </font>
    <font>
      <vertAlign val="superscript"/>
      <sz val="10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23">
    <xf numFmtId="164" fontId="0" fillId="0" borderId="0" xfId="0" applyAlignment="1">
      <alignment/>
    </xf>
    <xf numFmtId="164" fontId="2" fillId="0" borderId="0" xfId="21" applyAlignment="1" applyProtection="1">
      <alignment horizontal="center"/>
      <protection/>
    </xf>
    <xf numFmtId="164" fontId="2" fillId="0" borderId="0" xfId="21" applyProtection="1">
      <alignment/>
      <protection/>
    </xf>
    <xf numFmtId="164" fontId="2" fillId="0" borderId="0" xfId="21" applyProtection="1">
      <alignment/>
      <protection locked="0"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4" fillId="0" borderId="1" xfId="21" applyFont="1" applyBorder="1" applyAlignment="1" applyProtection="1">
      <alignment horizontal="center" vertical="center"/>
      <protection/>
    </xf>
    <xf numFmtId="164" fontId="4" fillId="0" borderId="1" xfId="21" applyFont="1" applyBorder="1" applyAlignment="1" applyProtection="1">
      <alignment horizontal="center" vertical="center" wrapText="1"/>
      <protection/>
    </xf>
    <xf numFmtId="164" fontId="4" fillId="0" borderId="1" xfId="21" applyFont="1" applyBorder="1" applyAlignment="1" applyProtection="1">
      <alignment horizontal="center" wrapText="1"/>
      <protection/>
    </xf>
    <xf numFmtId="164" fontId="5" fillId="0" borderId="0" xfId="21" applyFont="1" applyAlignment="1" applyProtection="1">
      <alignment wrapText="1"/>
      <protection locked="0"/>
    </xf>
    <xf numFmtId="164" fontId="6" fillId="0" borderId="0" xfId="21" applyFont="1" applyProtection="1">
      <alignment/>
      <protection/>
    </xf>
    <xf numFmtId="164" fontId="2" fillId="0" borderId="0" xfId="21">
      <alignment/>
      <protection/>
    </xf>
    <xf numFmtId="164" fontId="5" fillId="0" borderId="1" xfId="21" applyFont="1" applyBorder="1" applyAlignment="1" applyProtection="1">
      <alignment horizontal="center"/>
      <protection/>
    </xf>
    <xf numFmtId="164" fontId="5" fillId="0" borderId="1" xfId="21" applyFont="1" applyBorder="1" applyProtection="1">
      <alignment/>
      <protection/>
    </xf>
    <xf numFmtId="164" fontId="5" fillId="2" borderId="1" xfId="21" applyFont="1" applyFill="1" applyBorder="1" applyAlignment="1" applyProtection="1">
      <alignment horizontal="center"/>
      <protection/>
    </xf>
    <xf numFmtId="164" fontId="5" fillId="0" borderId="0" xfId="21" applyFont="1" applyProtection="1">
      <alignment/>
      <protection locked="0"/>
    </xf>
    <xf numFmtId="164" fontId="5" fillId="0" borderId="0" xfId="21" applyFont="1" applyProtection="1">
      <alignment/>
      <protection hidden="1"/>
    </xf>
    <xf numFmtId="164" fontId="4" fillId="0" borderId="1" xfId="21" applyFont="1" applyBorder="1" applyProtection="1">
      <alignment/>
      <protection/>
    </xf>
    <xf numFmtId="164" fontId="5" fillId="0" borderId="1" xfId="21" applyFont="1" applyFill="1" applyBorder="1" applyAlignment="1" applyProtection="1">
      <alignment horizontal="center"/>
      <protection/>
    </xf>
    <xf numFmtId="165" fontId="5" fillId="0" borderId="1" xfId="21" applyNumberFormat="1" applyFont="1" applyBorder="1" applyAlignment="1" applyProtection="1">
      <alignment horizontal="center"/>
      <protection/>
    </xf>
    <xf numFmtId="164" fontId="4" fillId="0" borderId="1" xfId="21" applyFont="1" applyFill="1" applyBorder="1" applyProtection="1">
      <alignment/>
      <protection/>
    </xf>
    <xf numFmtId="164" fontId="5" fillId="0" borderId="0" xfId="21" applyFont="1" applyFill="1" applyProtection="1">
      <alignment/>
      <protection locked="0"/>
    </xf>
    <xf numFmtId="164" fontId="5" fillId="0" borderId="1" xfId="21" applyFont="1" applyBorder="1" applyProtection="1">
      <alignment/>
      <protection/>
    </xf>
    <xf numFmtId="165" fontId="2" fillId="0" borderId="0" xfId="21" applyNumberFormat="1" applyAlignment="1" applyProtection="1">
      <alignment horizontal="center"/>
      <protection/>
    </xf>
    <xf numFmtId="164" fontId="2" fillId="0" borderId="0" xfId="21" applyProtection="1">
      <alignment/>
      <protection hidden="1"/>
    </xf>
    <xf numFmtId="165" fontId="8" fillId="0" borderId="0" xfId="21" applyNumberFormat="1" applyFont="1" applyBorder="1" applyAlignment="1" applyProtection="1">
      <alignment horizontal="center"/>
      <protection/>
    </xf>
    <xf numFmtId="165" fontId="6" fillId="0" borderId="1" xfId="21" applyNumberFormat="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2" fillId="0" borderId="0" xfId="21" applyAlignment="1" applyProtection="1">
      <alignment wrapText="1"/>
      <protection hidden="1"/>
    </xf>
    <xf numFmtId="164" fontId="2" fillId="0" borderId="0" xfId="21" applyAlignment="1">
      <alignment wrapText="1"/>
      <protection/>
    </xf>
    <xf numFmtId="165" fontId="2" fillId="0" borderId="1" xfId="21" applyNumberFormat="1" applyFont="1" applyBorder="1" applyAlignment="1" applyProtection="1">
      <alignment horizontal="center"/>
      <protection/>
    </xf>
    <xf numFmtId="164" fontId="6" fillId="0" borderId="1" xfId="21" applyFont="1" applyBorder="1" applyProtection="1">
      <alignment/>
      <protection/>
    </xf>
    <xf numFmtId="164" fontId="2" fillId="0" borderId="1" xfId="21" applyBorder="1" applyAlignment="1" applyProtection="1">
      <alignment horizontal="center"/>
      <protection/>
    </xf>
    <xf numFmtId="164" fontId="2" fillId="0" borderId="1" xfId="21" applyFont="1" applyFill="1" applyBorder="1" applyAlignment="1" applyProtection="1">
      <alignment horizontal="center"/>
      <protection/>
    </xf>
    <xf numFmtId="164" fontId="2" fillId="0" borderId="1" xfId="21" applyFont="1" applyBorder="1" applyProtection="1">
      <alignment/>
      <protection/>
    </xf>
    <xf numFmtId="164" fontId="2" fillId="3" borderId="1" xfId="21" applyFill="1" applyBorder="1" applyAlignment="1" applyProtection="1">
      <alignment horizontal="center"/>
      <protection/>
    </xf>
    <xf numFmtId="164" fontId="2" fillId="0" borderId="1" xfId="21" applyFont="1" applyBorder="1" applyAlignment="1" applyProtection="1">
      <alignment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/>
      <protection/>
    </xf>
    <xf numFmtId="164" fontId="2" fillId="0" borderId="1" xfId="21" applyFont="1" applyBorder="1" applyProtection="1">
      <alignment/>
      <protection/>
    </xf>
    <xf numFmtId="165" fontId="2" fillId="0" borderId="0" xfId="21" applyNumberFormat="1" applyAlignment="1" applyProtection="1">
      <alignment horizontal="center" vertical="top" wrapText="1"/>
      <protection/>
    </xf>
    <xf numFmtId="164" fontId="2" fillId="0" borderId="0" xfId="21" applyAlignment="1" applyProtection="1">
      <alignment horizontal="center" vertical="top" wrapText="1"/>
      <protection/>
    </xf>
    <xf numFmtId="164" fontId="2" fillId="0" borderId="0" xfId="21" applyAlignment="1" applyProtection="1">
      <alignment wrapText="1"/>
      <protection/>
    </xf>
    <xf numFmtId="164" fontId="2" fillId="0" borderId="0" xfId="21" applyAlignment="1" applyProtection="1">
      <alignment horizontal="center" wrapText="1"/>
      <protection/>
    </xf>
    <xf numFmtId="166" fontId="2" fillId="0" borderId="0" xfId="21" applyNumberFormat="1" applyAlignment="1" applyProtection="1">
      <alignment wrapText="1"/>
      <protection/>
    </xf>
    <xf numFmtId="166" fontId="2" fillId="0" borderId="0" xfId="21" applyNumberFormat="1" applyAlignment="1" applyProtection="1">
      <alignment horizontal="right" wrapText="1"/>
      <protection/>
    </xf>
    <xf numFmtId="164" fontId="2" fillId="0" borderId="0" xfId="21" applyAlignment="1" applyProtection="1">
      <alignment wrapText="1"/>
      <protection locked="0"/>
    </xf>
    <xf numFmtId="165" fontId="8" fillId="0" borderId="0" xfId="21" applyNumberFormat="1" applyFont="1" applyBorder="1" applyAlignment="1" applyProtection="1">
      <alignment horizontal="center" wrapText="1"/>
      <protection/>
    </xf>
    <xf numFmtId="165" fontId="2" fillId="0" borderId="0" xfId="21" applyNumberFormat="1" applyBorder="1" applyAlignment="1" applyProtection="1">
      <alignment horizontal="center" vertical="top" wrapText="1"/>
      <protection/>
    </xf>
    <xf numFmtId="164" fontId="2" fillId="0" borderId="0" xfId="21" applyBorder="1" applyAlignment="1" applyProtection="1">
      <alignment horizontal="center" vertical="top" wrapText="1"/>
      <protection/>
    </xf>
    <xf numFmtId="164" fontId="2" fillId="0" borderId="0" xfId="21" applyBorder="1" applyAlignment="1" applyProtection="1">
      <alignment wrapText="1"/>
      <protection/>
    </xf>
    <xf numFmtId="164" fontId="2" fillId="0" borderId="0" xfId="21" applyBorder="1" applyAlignment="1" applyProtection="1">
      <alignment horizontal="center" wrapText="1"/>
      <protection/>
    </xf>
    <xf numFmtId="166" fontId="2" fillId="0" borderId="0" xfId="21" applyNumberFormat="1" applyBorder="1" applyAlignment="1" applyProtection="1">
      <alignment wrapText="1"/>
      <protection/>
    </xf>
    <xf numFmtId="166" fontId="2" fillId="0" borderId="0" xfId="21" applyNumberFormat="1" applyBorder="1" applyAlignment="1" applyProtection="1">
      <alignment horizontal="right" wrapText="1"/>
      <protection/>
    </xf>
    <xf numFmtId="165" fontId="9" fillId="4" borderId="1" xfId="20" applyNumberFormat="1" applyFont="1" applyFill="1" applyBorder="1" applyAlignment="1" applyProtection="1">
      <alignment horizontal="center" vertical="top" wrapText="1"/>
      <protection/>
    </xf>
    <xf numFmtId="164" fontId="9" fillId="4" borderId="1" xfId="20" applyFont="1" applyFill="1" applyBorder="1" applyAlignment="1" applyProtection="1">
      <alignment horizontal="center" vertical="top" wrapText="1"/>
      <protection/>
    </xf>
    <xf numFmtId="164" fontId="9" fillId="4" borderId="1" xfId="20" applyFont="1" applyFill="1" applyBorder="1" applyAlignment="1" applyProtection="1">
      <alignment horizontal="center" vertical="center" wrapText="1"/>
      <protection/>
    </xf>
    <xf numFmtId="166" fontId="9" fillId="4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Border="1" applyAlignment="1" applyProtection="1">
      <alignment horizontal="center" wrapText="1"/>
      <protection/>
    </xf>
    <xf numFmtId="166" fontId="2" fillId="0" borderId="1" xfId="21" applyNumberFormat="1" applyBorder="1" applyAlignment="1" applyProtection="1">
      <alignment wrapText="1"/>
      <protection/>
    </xf>
    <xf numFmtId="166" fontId="2" fillId="0" borderId="1" xfId="21" applyNumberFormat="1" applyBorder="1" applyAlignment="1" applyProtection="1">
      <alignment horizontal="right" wrapText="1"/>
      <protection locked="0"/>
    </xf>
    <xf numFmtId="164" fontId="2" fillId="0" borderId="1" xfId="21" applyBorder="1" applyAlignment="1" applyProtection="1">
      <alignment wrapText="1"/>
      <protection/>
    </xf>
    <xf numFmtId="165" fontId="2" fillId="0" borderId="1" xfId="21" applyNumberFormat="1" applyFont="1" applyBorder="1" applyAlignment="1" applyProtection="1">
      <alignment horizontal="center" vertical="top" wrapText="1"/>
      <protection/>
    </xf>
    <xf numFmtId="164" fontId="2" fillId="0" borderId="1" xfId="21" applyFont="1" applyBorder="1" applyAlignment="1" applyProtection="1">
      <alignment horizontal="center" vertical="top" wrapText="1"/>
      <protection/>
    </xf>
    <xf numFmtId="164" fontId="2" fillId="0" borderId="1" xfId="21" applyFont="1" applyBorder="1" applyAlignment="1" applyProtection="1">
      <alignment vertical="top" wrapText="1"/>
      <protection/>
    </xf>
    <xf numFmtId="166" fontId="2" fillId="5" borderId="1" xfId="21" applyNumberFormat="1" applyFill="1" applyBorder="1" applyAlignment="1" applyProtection="1">
      <alignment horizontal="right" wrapText="1"/>
      <protection locked="0"/>
    </xf>
    <xf numFmtId="164" fontId="2" fillId="0" borderId="0" xfId="21" applyAlignment="1" applyProtection="1">
      <alignment vertical="top" wrapText="1"/>
      <protection locked="0"/>
    </xf>
    <xf numFmtId="164" fontId="5" fillId="0" borderId="1" xfId="21" applyFont="1" applyBorder="1" applyAlignment="1" applyProtection="1">
      <alignment horizontal="center" vertical="top" wrapText="1"/>
      <protection/>
    </xf>
    <xf numFmtId="164" fontId="5" fillId="0" borderId="1" xfId="21" applyFont="1" applyBorder="1" applyAlignment="1" applyProtection="1">
      <alignment vertical="top" wrapText="1"/>
      <protection/>
    </xf>
    <xf numFmtId="166" fontId="2" fillId="0" borderId="1" xfId="21" applyNumberFormat="1" applyBorder="1" applyAlignment="1" applyProtection="1">
      <alignment horizontal="center" wrapText="1"/>
      <protection/>
    </xf>
    <xf numFmtId="164" fontId="5" fillId="0" borderId="1" xfId="21" applyFont="1" applyBorder="1" applyAlignment="1" applyProtection="1">
      <alignment wrapText="1"/>
      <protection/>
    </xf>
    <xf numFmtId="164" fontId="5" fillId="0" borderId="1" xfId="21" applyFont="1" applyBorder="1" applyAlignment="1" applyProtection="1">
      <alignment horizontal="left" vertical="top" wrapText="1"/>
      <protection/>
    </xf>
    <xf numFmtId="164" fontId="2" fillId="0" borderId="1" xfId="21" applyFont="1" applyBorder="1" applyAlignment="1" applyProtection="1">
      <alignment horizontal="left" vertical="top" wrapText="1"/>
      <protection/>
    </xf>
    <xf numFmtId="166" fontId="2" fillId="0" borderId="1" xfId="21" applyNumberFormat="1" applyFont="1" applyBorder="1" applyAlignment="1" applyProtection="1">
      <alignment wrapText="1"/>
      <protection/>
    </xf>
    <xf numFmtId="166" fontId="2" fillId="0" borderId="1" xfId="21" applyNumberFormat="1" applyFont="1" applyBorder="1" applyAlignment="1" applyProtection="1">
      <alignment horizontal="right" wrapText="1"/>
      <protection locked="0"/>
    </xf>
    <xf numFmtId="164" fontId="2" fillId="0" borderId="0" xfId="21" applyFont="1" applyAlignment="1" applyProtection="1">
      <alignment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/>
    </xf>
    <xf numFmtId="164" fontId="2" fillId="0" borderId="0" xfId="21" applyFont="1" applyBorder="1" applyAlignment="1" applyProtection="1">
      <alignment horizontal="center" vertical="top" wrapText="1"/>
      <protection/>
    </xf>
    <xf numFmtId="166" fontId="2" fillId="0" borderId="0" xfId="21" applyNumberFormat="1" applyBorder="1" applyAlignment="1" applyProtection="1">
      <alignment horizontal="right" wrapText="1"/>
      <protection locked="0"/>
    </xf>
    <xf numFmtId="165" fontId="6" fillId="0" borderId="1" xfId="21" applyNumberFormat="1" applyFont="1" applyBorder="1" applyAlignment="1" applyProtection="1">
      <alignment horizontal="center"/>
      <protection/>
    </xf>
    <xf numFmtId="165" fontId="2" fillId="0" borderId="1" xfId="21" applyNumberFormat="1" applyFont="1" applyBorder="1" applyAlignment="1" applyProtection="1">
      <alignment horizontal="center" vertical="top"/>
      <protection/>
    </xf>
    <xf numFmtId="164" fontId="6" fillId="0" borderId="1" xfId="21" applyFont="1" applyBorder="1" applyAlignment="1" applyProtection="1">
      <alignment horizontal="left" vertical="top"/>
      <protection/>
    </xf>
    <xf numFmtId="164" fontId="2" fillId="0" borderId="1" xfId="21" applyFont="1" applyBorder="1" applyAlignment="1" applyProtection="1">
      <alignment horizontal="center" vertical="top"/>
      <protection/>
    </xf>
    <xf numFmtId="165" fontId="6" fillId="0" borderId="1" xfId="21" applyNumberFormat="1" applyFont="1" applyBorder="1" applyAlignment="1" applyProtection="1">
      <alignment horizontal="center" vertical="top"/>
      <protection/>
    </xf>
    <xf numFmtId="165" fontId="11" fillId="0" borderId="1" xfId="21" applyNumberFormat="1" applyFont="1" applyBorder="1" applyAlignment="1" applyProtection="1">
      <alignment horizontal="center" vertical="top" wrapText="1"/>
      <protection/>
    </xf>
    <xf numFmtId="164" fontId="11" fillId="0" borderId="1" xfId="21" applyFont="1" applyBorder="1" applyAlignment="1" applyProtection="1">
      <alignment horizontal="center" vertical="top" wrapText="1"/>
      <protection/>
    </xf>
    <xf numFmtId="164" fontId="11" fillId="0" borderId="1" xfId="21" applyFont="1" applyBorder="1" applyAlignment="1" applyProtection="1">
      <alignment wrapText="1"/>
      <protection/>
    </xf>
    <xf numFmtId="164" fontId="11" fillId="0" borderId="1" xfId="21" applyFont="1" applyBorder="1" applyAlignment="1" applyProtection="1">
      <alignment horizontal="center" wrapText="1"/>
      <protection/>
    </xf>
    <xf numFmtId="166" fontId="11" fillId="0" borderId="1" xfId="21" applyNumberFormat="1" applyFont="1" applyBorder="1" applyAlignment="1" applyProtection="1">
      <alignment wrapText="1"/>
      <protection/>
    </xf>
    <xf numFmtId="166" fontId="11" fillId="5" borderId="1" xfId="21" applyNumberFormat="1" applyFont="1" applyFill="1" applyBorder="1" applyAlignment="1" applyProtection="1">
      <alignment horizontal="right" wrapText="1"/>
      <protection locked="0"/>
    </xf>
    <xf numFmtId="164" fontId="11" fillId="0" borderId="0" xfId="21" applyFont="1" applyAlignment="1" applyProtection="1">
      <alignment wrapText="1"/>
      <protection locked="0"/>
    </xf>
    <xf numFmtId="164" fontId="13" fillId="0" borderId="1" xfId="21" applyFont="1" applyBorder="1" applyAlignment="1" applyProtection="1">
      <alignment horizontal="center" vertical="top" wrapText="1"/>
      <protection/>
    </xf>
    <xf numFmtId="164" fontId="13" fillId="0" borderId="1" xfId="21" applyFont="1" applyBorder="1" applyAlignment="1" applyProtection="1">
      <alignment horizontal="left" vertical="top" wrapText="1"/>
      <protection/>
    </xf>
    <xf numFmtId="166" fontId="11" fillId="0" borderId="1" xfId="21" applyNumberFormat="1" applyFont="1" applyBorder="1" applyAlignment="1" applyProtection="1">
      <alignment horizontal="right" wrapText="1"/>
      <protection locked="0"/>
    </xf>
    <xf numFmtId="164" fontId="13" fillId="0" borderId="1" xfId="21" applyFont="1" applyBorder="1" applyAlignment="1" applyProtection="1">
      <alignment wrapText="1"/>
      <protection/>
    </xf>
    <xf numFmtId="165" fontId="6" fillId="0" borderId="1" xfId="21" applyNumberFormat="1" applyFont="1" applyBorder="1" applyAlignment="1" applyProtection="1">
      <alignment horizontal="center" vertical="top" wrapText="1"/>
      <protection/>
    </xf>
    <xf numFmtId="165" fontId="5" fillId="0" borderId="1" xfId="21" applyNumberFormat="1" applyFont="1" applyBorder="1" applyAlignment="1" applyProtection="1">
      <alignment horizontal="center" vertical="top" wrapText="1"/>
      <protection/>
    </xf>
    <xf numFmtId="164" fontId="5" fillId="0" borderId="1" xfId="21" applyFont="1" applyBorder="1" applyAlignment="1" applyProtection="1">
      <alignment horizontal="center" wrapText="1"/>
      <protection/>
    </xf>
    <xf numFmtId="166" fontId="5" fillId="0" borderId="1" xfId="21" applyNumberFormat="1" applyFont="1" applyBorder="1" applyAlignment="1" applyProtection="1">
      <alignment wrapText="1"/>
      <protection/>
    </xf>
    <xf numFmtId="166" fontId="5" fillId="0" borderId="1" xfId="21" applyNumberFormat="1" applyFont="1" applyBorder="1" applyAlignment="1" applyProtection="1">
      <alignment horizontal="right" wrapText="1"/>
      <protection locked="0"/>
    </xf>
    <xf numFmtId="166" fontId="2" fillId="0" borderId="1" xfId="21" applyNumberFormat="1" applyFill="1" applyBorder="1" applyAlignment="1" applyProtection="1">
      <alignment wrapText="1"/>
      <protection/>
    </xf>
    <xf numFmtId="164" fontId="0" fillId="0" borderId="1" xfId="0" applyBorder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/>
    </xf>
    <xf numFmtId="164" fontId="0" fillId="0" borderId="1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2" fillId="0" borderId="1" xfId="21" applyNumberFormat="1" applyFont="1" applyBorder="1" applyAlignment="1" applyProtection="1">
      <alignment horizontal="center" wrapText="1"/>
      <protection/>
    </xf>
    <xf numFmtId="164" fontId="2" fillId="0" borderId="0" xfId="21" applyFont="1" applyBorder="1" applyAlignment="1" applyProtection="1">
      <alignment horizontal="left" vertical="top" wrapText="1"/>
      <protection/>
    </xf>
    <xf numFmtId="164" fontId="2" fillId="0" borderId="1" xfId="21" applyFont="1" applyBorder="1" applyAlignment="1" applyProtection="1">
      <alignment wrapText="1"/>
      <protection/>
    </xf>
    <xf numFmtId="164" fontId="5" fillId="0" borderId="0" xfId="21" applyFont="1" applyBorder="1" applyAlignment="1" applyProtection="1">
      <alignment horizontal="center" vertical="top" wrapText="1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4" fontId="5" fillId="0" borderId="0" xfId="21" applyFont="1" applyBorder="1" applyAlignment="1" applyProtection="1">
      <alignment wrapText="1"/>
      <protection/>
    </xf>
    <xf numFmtId="165" fontId="6" fillId="2" borderId="1" xfId="21" applyNumberFormat="1" applyFont="1" applyFill="1" applyBorder="1" applyAlignment="1" applyProtection="1">
      <alignment horizontal="center" vertical="top" wrapText="1"/>
      <protection/>
    </xf>
    <xf numFmtId="164" fontId="6" fillId="2" borderId="1" xfId="21" applyFont="1" applyFill="1" applyBorder="1" applyAlignment="1" applyProtection="1">
      <alignment horizontal="center" vertical="top" wrapText="1"/>
      <protection/>
    </xf>
    <xf numFmtId="164" fontId="6" fillId="2" borderId="1" xfId="21" applyFont="1" applyFill="1" applyBorder="1" applyAlignment="1" applyProtection="1">
      <alignment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6" fontId="6" fillId="2" borderId="1" xfId="21" applyNumberFormat="1" applyFont="1" applyFill="1" applyBorder="1" applyAlignment="1" applyProtection="1">
      <alignment wrapText="1"/>
      <protection/>
    </xf>
    <xf numFmtId="166" fontId="6" fillId="2" borderId="1" xfId="21" applyNumberFormat="1" applyFont="1" applyFill="1" applyBorder="1" applyAlignment="1" applyProtection="1">
      <alignment horizontal="right" wrapText="1"/>
      <protection locked="0"/>
    </xf>
    <xf numFmtId="164" fontId="2" fillId="0" borderId="0" xfId="21" applyFont="1" applyFill="1" applyAlignment="1" applyProtection="1">
      <alignment wrapText="1"/>
      <protection locked="0"/>
    </xf>
    <xf numFmtId="164" fontId="6" fillId="0" borderId="0" xfId="21" applyFont="1" applyFill="1" applyAlignment="1" applyProtection="1">
      <alignment wrapText="1"/>
      <protection locked="0"/>
    </xf>
    <xf numFmtId="166" fontId="2" fillId="0" borderId="0" xfId="21" applyNumberFormat="1" applyAlignment="1" applyProtection="1">
      <alignment horizontal="right" wrapText="1"/>
      <protection locked="0"/>
    </xf>
    <xf numFmtId="165" fontId="6" fillId="0" borderId="0" xfId="21" applyNumberFormat="1" applyFont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zoomScale="110" zoomScaleNormal="110" workbookViewId="0" topLeftCell="A1">
      <pane ySplit="5" topLeftCell="A6" activePane="bottomLeft" state="frozen"/>
      <selection pane="topLeft" activeCell="A1" sqref="A1"/>
      <selection pane="bottomLeft" activeCell="P4" sqref="P4"/>
    </sheetView>
  </sheetViews>
  <sheetFormatPr defaultColWidth="9.140625" defaultRowHeight="12.75"/>
  <cols>
    <col min="1" max="1" width="5.00390625" style="1" customWidth="1"/>
    <col min="2" max="2" width="37.8515625" style="2" customWidth="1"/>
    <col min="3" max="3" width="10.421875" style="1" customWidth="1"/>
    <col min="4" max="15" width="3.57421875" style="1" customWidth="1"/>
    <col min="16" max="16384" width="8.7109375" style="3" customWidth="1"/>
  </cols>
  <sheetData>
    <row r="1" spans="1:25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5" s="9" customFormat="1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</row>
    <row r="5" spans="1:15" s="11" customFormat="1" ht="12.75">
      <c r="A5" s="2"/>
      <c r="B5" s="10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5" customFormat="1" ht="12.75">
      <c r="A6" s="12" t="s">
        <v>17</v>
      </c>
      <c r="B6" s="13" t="s">
        <v>18</v>
      </c>
      <c r="C6" s="14">
        <f>SUM(D6:O6)</f>
        <v>24</v>
      </c>
      <c r="D6" s="12">
        <v>0</v>
      </c>
      <c r="E6" s="12">
        <v>0</v>
      </c>
      <c r="F6" s="12">
        <v>0</v>
      </c>
      <c r="G6" s="12">
        <v>4</v>
      </c>
      <c r="H6" s="12">
        <v>4</v>
      </c>
      <c r="I6" s="12">
        <v>4</v>
      </c>
      <c r="J6" s="12">
        <v>4</v>
      </c>
      <c r="K6" s="12">
        <v>4</v>
      </c>
      <c r="L6" s="12">
        <v>3</v>
      </c>
      <c r="M6" s="12">
        <v>1</v>
      </c>
      <c r="N6" s="12">
        <v>0</v>
      </c>
      <c r="O6" s="12">
        <v>0</v>
      </c>
    </row>
    <row r="7" spans="1:15" s="15" customFormat="1" ht="12.75">
      <c r="A7" s="12" t="s">
        <v>19</v>
      </c>
      <c r="B7" s="13" t="s">
        <v>20</v>
      </c>
      <c r="C7" s="14">
        <f>SUM(D7:O7)</f>
        <v>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2</v>
      </c>
      <c r="N7" s="12">
        <v>2</v>
      </c>
      <c r="O7" s="12">
        <v>0</v>
      </c>
    </row>
    <row r="8" spans="1:15" s="15" customFormat="1" ht="12.75">
      <c r="A8" s="12" t="s">
        <v>21</v>
      </c>
      <c r="B8" s="13" t="s">
        <v>22</v>
      </c>
      <c r="C8" s="14">
        <f>SUM(D8:O8)</f>
        <v>6</v>
      </c>
      <c r="D8" s="12">
        <v>0</v>
      </c>
      <c r="E8" s="12">
        <v>0</v>
      </c>
      <c r="F8" s="12">
        <v>0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0</v>
      </c>
      <c r="N8" s="12">
        <v>0</v>
      </c>
      <c r="O8" s="12">
        <v>0</v>
      </c>
    </row>
    <row r="9" spans="1:15" s="15" customFormat="1" ht="12.75">
      <c r="A9" s="12" t="s">
        <v>23</v>
      </c>
      <c r="B9" s="13" t="s">
        <v>24</v>
      </c>
      <c r="C9" s="14">
        <f>SUM(D9:O9)</f>
        <v>4</v>
      </c>
      <c r="D9" s="12">
        <v>0</v>
      </c>
      <c r="E9" s="12">
        <v>0</v>
      </c>
      <c r="F9" s="12">
        <v>1</v>
      </c>
      <c r="G9" s="12">
        <v>0</v>
      </c>
      <c r="H9" s="12">
        <v>1</v>
      </c>
      <c r="I9" s="12">
        <v>0</v>
      </c>
      <c r="J9" s="12">
        <v>1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</row>
    <row r="10" spans="1:15" s="15" customFormat="1" ht="12.75">
      <c r="A10" s="12" t="s">
        <v>25</v>
      </c>
      <c r="B10" s="13" t="s">
        <v>26</v>
      </c>
      <c r="C10" s="14">
        <f>SUM(D10:O10)</f>
        <v>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2">
        <v>0</v>
      </c>
      <c r="O10" s="12">
        <v>0</v>
      </c>
    </row>
    <row r="11" spans="1:16" s="15" customFormat="1" ht="12.75">
      <c r="A11" s="12" t="s">
        <v>27</v>
      </c>
      <c r="B11" s="13" t="s">
        <v>28</v>
      </c>
      <c r="C11" s="14">
        <f>SUM(D11:O11)</f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6"/>
    </row>
    <row r="12" spans="1:15" s="15" customFormat="1" ht="12.75">
      <c r="A12" s="12" t="s">
        <v>29</v>
      </c>
      <c r="B12" s="13" t="s">
        <v>30</v>
      </c>
      <c r="C12" s="14">
        <f>SUM(D12:O12)</f>
        <v>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</row>
    <row r="13" spans="1:15" s="15" customFormat="1" ht="12.75">
      <c r="A13" s="12" t="s">
        <v>31</v>
      </c>
      <c r="B13" s="13" t="s">
        <v>32</v>
      </c>
      <c r="C13" s="14">
        <f>SUM(D13:O13)</f>
        <v>24</v>
      </c>
      <c r="D13" s="12">
        <v>0</v>
      </c>
      <c r="E13" s="12">
        <v>0</v>
      </c>
      <c r="F13" s="12">
        <v>0</v>
      </c>
      <c r="G13" s="12">
        <v>4</v>
      </c>
      <c r="H13" s="12">
        <v>4</v>
      </c>
      <c r="I13" s="12">
        <v>4</v>
      </c>
      <c r="J13" s="12">
        <v>4</v>
      </c>
      <c r="K13" s="12">
        <v>4</v>
      </c>
      <c r="L13" s="12">
        <v>3</v>
      </c>
      <c r="M13" s="12">
        <v>1</v>
      </c>
      <c r="N13" s="12">
        <v>0</v>
      </c>
      <c r="O13" s="12">
        <v>0</v>
      </c>
    </row>
    <row r="14" spans="1:15" s="15" customFormat="1" ht="12.75">
      <c r="A14" s="12"/>
      <c r="B14" s="17" t="s">
        <v>33</v>
      </c>
      <c r="C14" s="1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15" customFormat="1" ht="12.75">
      <c r="A15" s="12" t="s">
        <v>31</v>
      </c>
      <c r="B15" s="13" t="s">
        <v>34</v>
      </c>
      <c r="C15" s="14">
        <f>SUM(D15:O15)</f>
        <v>4</v>
      </c>
      <c r="D15" s="12">
        <v>0</v>
      </c>
      <c r="E15" s="12">
        <v>0</v>
      </c>
      <c r="F15" s="12">
        <v>0</v>
      </c>
      <c r="G15" s="12">
        <v>1</v>
      </c>
      <c r="H15" s="12">
        <v>1</v>
      </c>
      <c r="I15" s="12">
        <v>0</v>
      </c>
      <c r="J15" s="12">
        <v>1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</row>
    <row r="16" spans="1:15" s="15" customFormat="1" ht="12.75">
      <c r="A16" s="12" t="s">
        <v>35</v>
      </c>
      <c r="B16" s="13" t="s">
        <v>36</v>
      </c>
      <c r="C16" s="14">
        <f>SUM(D16:O16)</f>
        <v>3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1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  <c r="O16" s="12">
        <v>0</v>
      </c>
    </row>
    <row r="17" spans="1:15" s="15" customFormat="1" ht="12.75">
      <c r="A17" s="12" t="s">
        <v>37</v>
      </c>
      <c r="B17" s="13" t="s">
        <v>38</v>
      </c>
      <c r="C17" s="14">
        <f>SUM(D17:O17)</f>
        <v>1</v>
      </c>
      <c r="D17" s="12">
        <v>0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s="15" customFormat="1" ht="12.75">
      <c r="A18" s="12"/>
      <c r="B18" s="17" t="s">
        <v>39</v>
      </c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s="15" customFormat="1" ht="12.75">
      <c r="A19" s="12" t="s">
        <v>40</v>
      </c>
      <c r="B19" s="13" t="s">
        <v>41</v>
      </c>
      <c r="C19" s="14">
        <f>SUM(D19:O19)</f>
        <v>2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2">
        <v>0</v>
      </c>
    </row>
    <row r="20" spans="1:15" s="15" customFormat="1" ht="12.75">
      <c r="A20" s="12" t="s">
        <v>42</v>
      </c>
      <c r="B20" s="13" t="s">
        <v>43</v>
      </c>
      <c r="C20" s="14">
        <f>SUM(D20:O20)</f>
        <v>2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2">
        <v>0</v>
      </c>
      <c r="O20" s="12">
        <v>0</v>
      </c>
    </row>
    <row r="21" spans="1:15" s="15" customFormat="1" ht="12.75">
      <c r="A21" s="12" t="s">
        <v>44</v>
      </c>
      <c r="B21" s="13" t="s">
        <v>45</v>
      </c>
      <c r="C21" s="14">
        <f>SUM(D21:O21)</f>
        <v>2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</row>
    <row r="22" spans="1:15" s="15" customFormat="1" ht="12.75">
      <c r="A22" s="12" t="s">
        <v>46</v>
      </c>
      <c r="B22" s="13" t="s">
        <v>47</v>
      </c>
      <c r="C22" s="14">
        <f>SUM(D22:O22)</f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s="15" customFormat="1" ht="12.75">
      <c r="A23" s="12" t="s">
        <v>48</v>
      </c>
      <c r="B23" s="13" t="s">
        <v>49</v>
      </c>
      <c r="C23" s="14">
        <f>SUM(D23:O23)</f>
        <v>2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s="15" customFormat="1" ht="12.75">
      <c r="A24" s="12" t="s">
        <v>50</v>
      </c>
      <c r="B24" s="13" t="s">
        <v>51</v>
      </c>
      <c r="C24" s="14">
        <f>SUM(D24:O24)</f>
        <v>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</row>
    <row r="25" spans="1:15" s="15" customFormat="1" ht="12.75">
      <c r="A25" s="12" t="s">
        <v>52</v>
      </c>
      <c r="B25" s="13" t="s">
        <v>53</v>
      </c>
      <c r="C25" s="14">
        <f>SUM(D25:O25)</f>
        <v>20</v>
      </c>
      <c r="D25" s="12">
        <v>0</v>
      </c>
      <c r="E25" s="12">
        <v>0</v>
      </c>
      <c r="F25" s="12">
        <v>0</v>
      </c>
      <c r="G25" s="12">
        <v>0</v>
      </c>
      <c r="H25" s="12">
        <v>2</v>
      </c>
      <c r="I25" s="12">
        <v>6</v>
      </c>
      <c r="J25" s="12">
        <v>6</v>
      </c>
      <c r="K25" s="12">
        <v>5</v>
      </c>
      <c r="L25" s="12">
        <v>1</v>
      </c>
      <c r="M25" s="12">
        <v>0</v>
      </c>
      <c r="N25" s="12">
        <v>0</v>
      </c>
      <c r="O25" s="12">
        <v>0</v>
      </c>
    </row>
    <row r="26" spans="1:15" s="15" customFormat="1" ht="12.75">
      <c r="A26" s="12" t="s">
        <v>54</v>
      </c>
      <c r="B26" s="13" t="s">
        <v>55</v>
      </c>
      <c r="C26" s="14">
        <f>SUM(D26:O26)</f>
        <v>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2</v>
      </c>
      <c r="J26" s="12">
        <v>2</v>
      </c>
      <c r="K26" s="12">
        <v>2</v>
      </c>
      <c r="L26" s="12">
        <v>0</v>
      </c>
      <c r="M26" s="12">
        <v>0</v>
      </c>
      <c r="N26" s="12">
        <v>0</v>
      </c>
      <c r="O26" s="12">
        <v>0</v>
      </c>
    </row>
    <row r="27" spans="1:15" s="15" customFormat="1" ht="12.75">
      <c r="A27" s="12" t="s">
        <v>56</v>
      </c>
      <c r="B27" s="13" t="s">
        <v>57</v>
      </c>
      <c r="C27" s="14">
        <f>SUM(D27:O27)</f>
        <v>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2</v>
      </c>
      <c r="J27" s="12">
        <v>2</v>
      </c>
      <c r="K27" s="12">
        <v>2</v>
      </c>
      <c r="L27" s="12">
        <v>0</v>
      </c>
      <c r="M27" s="12">
        <v>0</v>
      </c>
      <c r="N27" s="12">
        <v>0</v>
      </c>
      <c r="O27" s="12">
        <v>0</v>
      </c>
    </row>
    <row r="28" spans="1:15" s="15" customFormat="1" ht="12.75">
      <c r="A28" s="12" t="s">
        <v>58</v>
      </c>
      <c r="B28" s="13" t="s">
        <v>59</v>
      </c>
      <c r="C28" s="14">
        <f>SUM(D28:O28)</f>
        <v>2</v>
      </c>
      <c r="D28" s="12">
        <v>0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0</v>
      </c>
      <c r="O28" s="12">
        <v>0</v>
      </c>
    </row>
    <row r="29" spans="1:15" s="15" customFormat="1" ht="12.75">
      <c r="A29" s="12"/>
      <c r="B29" s="17" t="s">
        <v>60</v>
      </c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5" customFormat="1" ht="12.75">
      <c r="A30" s="12" t="s">
        <v>61</v>
      </c>
      <c r="B30" s="13" t="s">
        <v>55</v>
      </c>
      <c r="C30" s="14">
        <f>SUM(D30:O30)</f>
        <v>3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1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</row>
    <row r="31" spans="1:15" s="15" customFormat="1" ht="12.75">
      <c r="A31" s="12" t="s">
        <v>62</v>
      </c>
      <c r="B31" s="13" t="s">
        <v>49</v>
      </c>
      <c r="C31" s="14">
        <f>SUM(D31:O31)</f>
        <v>2</v>
      </c>
      <c r="D31" s="12">
        <v>0</v>
      </c>
      <c r="E31" s="12">
        <v>0</v>
      </c>
      <c r="F31" s="12">
        <v>1</v>
      </c>
      <c r="G31" s="12">
        <v>0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s="15" customFormat="1" ht="12.75">
      <c r="A32" s="12" t="s">
        <v>63</v>
      </c>
      <c r="B32" s="13" t="s">
        <v>57</v>
      </c>
      <c r="C32" s="14">
        <f>SUM(D32:O32)</f>
        <v>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1</v>
      </c>
      <c r="K32" s="12">
        <v>1</v>
      </c>
      <c r="L32" s="12">
        <v>1</v>
      </c>
      <c r="M32" s="12">
        <v>0</v>
      </c>
      <c r="N32" s="12">
        <v>0</v>
      </c>
      <c r="O32" s="12">
        <v>0</v>
      </c>
    </row>
    <row r="33" spans="1:15" s="15" customFormat="1" ht="12.75">
      <c r="A33" s="12" t="s">
        <v>64</v>
      </c>
      <c r="B33" s="13" t="s">
        <v>65</v>
      </c>
      <c r="C33" s="14">
        <f>SUM(D33:O33)</f>
        <v>1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s="15" customFormat="1" ht="12.75">
      <c r="A34" s="12" t="s">
        <v>66</v>
      </c>
      <c r="B34" s="13" t="s">
        <v>20</v>
      </c>
      <c r="C34" s="14">
        <f>SUM(D34:O34)</f>
        <v>4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2</v>
      </c>
      <c r="N34" s="12">
        <v>2</v>
      </c>
      <c r="O34" s="12">
        <v>0</v>
      </c>
    </row>
    <row r="35" spans="1:15" s="15" customFormat="1" ht="12.75">
      <c r="A35" s="12"/>
      <c r="B35" s="17" t="s">
        <v>67</v>
      </c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5" customFormat="1" ht="12.75">
      <c r="A36" s="19" t="s">
        <v>68</v>
      </c>
      <c r="B36" s="13" t="s">
        <v>69</v>
      </c>
      <c r="C36" s="14">
        <f>SUM(D36:O36)</f>
        <v>1</v>
      </c>
      <c r="D36" s="12">
        <v>0</v>
      </c>
      <c r="E36" s="12">
        <v>0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s="15" customFormat="1" ht="12.75">
      <c r="A37" s="19" t="s">
        <v>70</v>
      </c>
      <c r="B37" s="13" t="s">
        <v>71</v>
      </c>
      <c r="C37" s="14">
        <f>SUM(D37:O37)</f>
        <v>1</v>
      </c>
      <c r="D37" s="12">
        <v>0</v>
      </c>
      <c r="E37" s="12">
        <v>0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s="15" customFormat="1" ht="12.75">
      <c r="A38" s="19" t="s">
        <v>72</v>
      </c>
      <c r="B38" s="13" t="s">
        <v>49</v>
      </c>
      <c r="C38" s="14">
        <f>SUM(D38:O38)</f>
        <v>2</v>
      </c>
      <c r="D38" s="12">
        <v>0</v>
      </c>
      <c r="E38" s="12">
        <v>0</v>
      </c>
      <c r="F38" s="12">
        <v>0</v>
      </c>
      <c r="G38" s="12">
        <v>0</v>
      </c>
      <c r="H38" s="12">
        <v>1</v>
      </c>
      <c r="I38" s="12">
        <v>0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s="15" customFormat="1" ht="12.75">
      <c r="A39" s="19" t="s">
        <v>73</v>
      </c>
      <c r="B39" s="13" t="s">
        <v>74</v>
      </c>
      <c r="C39" s="14">
        <f>SUM(D39:O39)</f>
        <v>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1</v>
      </c>
      <c r="L39" s="12">
        <v>0</v>
      </c>
      <c r="M39" s="12">
        <v>0</v>
      </c>
      <c r="N39" s="12">
        <v>0</v>
      </c>
      <c r="O39" s="12">
        <v>0</v>
      </c>
    </row>
    <row r="40" spans="1:15" s="15" customFormat="1" ht="12.75">
      <c r="A40" s="19" t="s">
        <v>75</v>
      </c>
      <c r="B40" s="13" t="s">
        <v>57</v>
      </c>
      <c r="C40" s="14">
        <f>SUM(D40:O40)</f>
        <v>5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0</v>
      </c>
      <c r="N40" s="12">
        <v>0</v>
      </c>
      <c r="O40" s="12">
        <v>0</v>
      </c>
    </row>
    <row r="41" spans="1:15" s="15" customFormat="1" ht="12.75">
      <c r="A41" s="19" t="s">
        <v>76</v>
      </c>
      <c r="B41" s="13" t="s">
        <v>55</v>
      </c>
      <c r="C41" s="14">
        <f>SUM(D41:O41)</f>
        <v>3</v>
      </c>
      <c r="D41" s="12">
        <v>0</v>
      </c>
      <c r="E41" s="12">
        <v>0</v>
      </c>
      <c r="F41" s="12">
        <v>0</v>
      </c>
      <c r="G41" s="12">
        <v>1</v>
      </c>
      <c r="H41" s="12">
        <v>0</v>
      </c>
      <c r="I41" s="12">
        <v>1</v>
      </c>
      <c r="J41" s="12">
        <v>0</v>
      </c>
      <c r="K41" s="12">
        <v>1</v>
      </c>
      <c r="L41" s="12">
        <v>0</v>
      </c>
      <c r="M41" s="12">
        <v>0</v>
      </c>
      <c r="N41" s="12">
        <v>0</v>
      </c>
      <c r="O41" s="12">
        <v>0</v>
      </c>
    </row>
    <row r="42" spans="1:15" s="15" customFormat="1" ht="12.75">
      <c r="A42" s="19" t="s">
        <v>77</v>
      </c>
      <c r="B42" s="13" t="s">
        <v>78</v>
      </c>
      <c r="C42" s="14">
        <f>SUM(D42:O42)</f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</row>
    <row r="43" spans="1:15" s="15" customFormat="1" ht="12.75">
      <c r="A43" s="19" t="s">
        <v>79</v>
      </c>
      <c r="B43" s="13" t="s">
        <v>80</v>
      </c>
      <c r="C43" s="14">
        <f>SUM(D43:O43)</f>
        <v>1</v>
      </c>
      <c r="D43" s="12">
        <v>0</v>
      </c>
      <c r="E43" s="12">
        <v>0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s="15" customFormat="1" ht="12.75">
      <c r="A44" s="19" t="s">
        <v>81</v>
      </c>
      <c r="B44" s="13" t="s">
        <v>82</v>
      </c>
      <c r="C44" s="14">
        <f>SUM(D44:O44)</f>
        <v>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0</v>
      </c>
    </row>
    <row r="45" spans="1:15" s="15" customFormat="1" ht="12.75">
      <c r="A45" s="19" t="s">
        <v>83</v>
      </c>
      <c r="B45" s="13" t="s">
        <v>84</v>
      </c>
      <c r="C45" s="14">
        <f>SUM(D45:O45)</f>
        <v>1</v>
      </c>
      <c r="D45" s="12">
        <v>0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s="21" customFormat="1" ht="12.75">
      <c r="A46" s="18"/>
      <c r="B46" s="20" t="s">
        <v>85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15" customFormat="1" ht="12.75">
      <c r="A47" s="12" t="s">
        <v>86</v>
      </c>
      <c r="B47" s="13" t="s">
        <v>36</v>
      </c>
      <c r="C47" s="14">
        <f>SUM(D47:O47)</f>
        <v>1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s="15" customFormat="1" ht="12.75">
      <c r="A48" s="12" t="s">
        <v>87</v>
      </c>
      <c r="B48" s="13" t="s">
        <v>88</v>
      </c>
      <c r="C48" s="14">
        <f>SUM(D48:O48)</f>
        <v>1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s="15" customFormat="1" ht="12.75">
      <c r="A49" s="12"/>
      <c r="B49" s="17" t="s">
        <v>89</v>
      </c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5" customFormat="1" ht="12.75">
      <c r="A50" s="12" t="s">
        <v>90</v>
      </c>
      <c r="B50" s="22" t="s">
        <v>91</v>
      </c>
      <c r="C50" s="14">
        <f>SUM(D50:O50)</f>
        <v>105</v>
      </c>
      <c r="D50" s="12">
        <v>0</v>
      </c>
      <c r="E50" s="12">
        <v>0</v>
      </c>
      <c r="F50" s="12">
        <v>0</v>
      </c>
      <c r="G50" s="12">
        <v>15</v>
      </c>
      <c r="H50" s="12">
        <v>15</v>
      </c>
      <c r="I50" s="12">
        <v>15</v>
      </c>
      <c r="J50" s="12">
        <v>15</v>
      </c>
      <c r="K50" s="12">
        <v>15</v>
      </c>
      <c r="L50" s="12">
        <v>15</v>
      </c>
      <c r="M50" s="12">
        <v>15</v>
      </c>
      <c r="N50" s="12">
        <v>0</v>
      </c>
      <c r="O50" s="12">
        <v>0</v>
      </c>
    </row>
    <row r="51" spans="1:15" s="15" customFormat="1" ht="12.75">
      <c r="A51" s="12" t="s">
        <v>92</v>
      </c>
      <c r="B51" s="22" t="s">
        <v>20</v>
      </c>
      <c r="C51" s="14">
        <f>SUM(D51:O51)</f>
        <v>4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2</v>
      </c>
      <c r="N51" s="12">
        <v>2</v>
      </c>
      <c r="O51" s="12">
        <v>0</v>
      </c>
    </row>
    <row r="52" spans="1:15" s="15" customFormat="1" ht="12.75">
      <c r="A52" s="12" t="s">
        <v>93</v>
      </c>
      <c r="B52" s="17" t="s">
        <v>94</v>
      </c>
      <c r="C52" s="14">
        <f>SUM(D52:O52)</f>
        <v>214</v>
      </c>
      <c r="D52" s="12">
        <v>0</v>
      </c>
      <c r="E52" s="12">
        <v>0</v>
      </c>
      <c r="F52" s="12">
        <v>0</v>
      </c>
      <c r="G52" s="12">
        <v>30</v>
      </c>
      <c r="H52" s="12">
        <v>31</v>
      </c>
      <c r="I52" s="12">
        <v>30</v>
      </c>
      <c r="J52" s="12">
        <v>31</v>
      </c>
      <c r="K52" s="12">
        <v>31</v>
      </c>
      <c r="L52" s="12">
        <v>30</v>
      </c>
      <c r="M52" s="12">
        <v>31</v>
      </c>
      <c r="N52" s="12">
        <v>0</v>
      </c>
      <c r="O52" s="12">
        <v>0</v>
      </c>
    </row>
    <row r="53" spans="1:15" s="15" customFormat="1" ht="12.75">
      <c r="A53" s="12" t="s">
        <v>95</v>
      </c>
      <c r="B53" s="17" t="s">
        <v>96</v>
      </c>
      <c r="C53" s="14">
        <f>SUM(D53:O53)</f>
        <v>214</v>
      </c>
      <c r="D53" s="12">
        <v>0</v>
      </c>
      <c r="E53" s="12">
        <v>0</v>
      </c>
      <c r="F53" s="12">
        <v>0</v>
      </c>
      <c r="G53" s="12">
        <v>30</v>
      </c>
      <c r="H53" s="12">
        <v>31</v>
      </c>
      <c r="I53" s="12">
        <v>30</v>
      </c>
      <c r="J53" s="12">
        <v>31</v>
      </c>
      <c r="K53" s="12">
        <v>31</v>
      </c>
      <c r="L53" s="12">
        <v>30</v>
      </c>
      <c r="M53" s="12">
        <v>31</v>
      </c>
      <c r="N53" s="12">
        <v>0</v>
      </c>
      <c r="O53" s="12">
        <v>0</v>
      </c>
    </row>
    <row r="54" spans="1:15" s="15" customFormat="1" ht="12.75">
      <c r="A54" s="12" t="s">
        <v>97</v>
      </c>
      <c r="B54" s="17" t="s">
        <v>98</v>
      </c>
      <c r="C54" s="14">
        <f>SUM(D54:O54)</f>
        <v>214</v>
      </c>
      <c r="D54" s="12">
        <v>0</v>
      </c>
      <c r="E54" s="12">
        <v>0</v>
      </c>
      <c r="F54" s="12">
        <v>0</v>
      </c>
      <c r="G54" s="12">
        <v>30</v>
      </c>
      <c r="H54" s="12">
        <v>31</v>
      </c>
      <c r="I54" s="12">
        <v>30</v>
      </c>
      <c r="J54" s="12">
        <v>31</v>
      </c>
      <c r="K54" s="12">
        <v>31</v>
      </c>
      <c r="L54" s="12">
        <v>30</v>
      </c>
      <c r="M54" s="12">
        <v>31</v>
      </c>
      <c r="N54" s="12">
        <v>0</v>
      </c>
      <c r="O54" s="12">
        <v>0</v>
      </c>
    </row>
    <row r="55" spans="1:15" s="15" customFormat="1" ht="12.75">
      <c r="A55" s="12" t="s">
        <v>99</v>
      </c>
      <c r="B55" s="17" t="s">
        <v>100</v>
      </c>
      <c r="C55" s="14">
        <f>SUM(D55:O55)</f>
        <v>214</v>
      </c>
      <c r="D55" s="12">
        <v>0</v>
      </c>
      <c r="E55" s="12">
        <v>0</v>
      </c>
      <c r="F55" s="12">
        <v>0</v>
      </c>
      <c r="G55" s="12">
        <v>30</v>
      </c>
      <c r="H55" s="12">
        <v>31</v>
      </c>
      <c r="I55" s="12">
        <v>30</v>
      </c>
      <c r="J55" s="12">
        <v>31</v>
      </c>
      <c r="K55" s="12">
        <v>31</v>
      </c>
      <c r="L55" s="12">
        <v>30</v>
      </c>
      <c r="M55" s="12">
        <v>31</v>
      </c>
      <c r="N55" s="12">
        <v>0</v>
      </c>
      <c r="O55" s="12">
        <v>0</v>
      </c>
    </row>
  </sheetData>
  <sheetProtection password="C078" sheet="1" selectLockedCells="1"/>
  <printOptions/>
  <pageMargins left="0.3541666666666667" right="0.27569444444444446" top="0.39375" bottom="0.2756944444444444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110" zoomScaleNormal="110" workbookViewId="0" topLeftCell="A1">
      <selection activeCell="E1" sqref="E1"/>
    </sheetView>
  </sheetViews>
  <sheetFormatPr defaultColWidth="9.140625" defaultRowHeight="12.75"/>
  <cols>
    <col min="1" max="1" width="4.8515625" style="23" customWidth="1"/>
    <col min="2" max="2" width="40.421875" style="2" customWidth="1"/>
    <col min="3" max="4" width="9.140625" style="1" customWidth="1"/>
    <col min="5" max="5" width="19.28125" style="1" customWidth="1"/>
    <col min="6" max="6" width="8.7109375" style="24" customWidth="1"/>
    <col min="7" max="16384" width="8.7109375" style="11" customWidth="1"/>
  </cols>
  <sheetData>
    <row r="1" spans="1:5" ht="12.75">
      <c r="A1" s="25" t="s">
        <v>101</v>
      </c>
      <c r="B1" s="25"/>
      <c r="C1" s="25"/>
      <c r="D1" s="25"/>
      <c r="E1" s="25"/>
    </row>
    <row r="2" spans="1:6" s="30" customFormat="1" ht="12.75">
      <c r="A2" s="26" t="s">
        <v>1</v>
      </c>
      <c r="B2" s="27" t="s">
        <v>2</v>
      </c>
      <c r="C2" s="28" t="s">
        <v>102</v>
      </c>
      <c r="D2" s="28" t="s">
        <v>103</v>
      </c>
      <c r="E2" s="28" t="s">
        <v>104</v>
      </c>
      <c r="F2" s="29"/>
    </row>
    <row r="3" spans="1:5" ht="12.75" customHeight="1">
      <c r="A3" s="31"/>
      <c r="B3" s="32" t="s">
        <v>16</v>
      </c>
      <c r="C3" s="33"/>
      <c r="D3" s="34" t="s">
        <v>105</v>
      </c>
      <c r="E3" s="33"/>
    </row>
    <row r="4" spans="1:5" ht="12.75" customHeight="1">
      <c r="A4" s="31" t="s">
        <v>17</v>
      </c>
      <c r="B4" s="35" t="s">
        <v>18</v>
      </c>
      <c r="C4" s="33" t="s">
        <v>106</v>
      </c>
      <c r="D4" s="36">
        <v>1089</v>
      </c>
      <c r="E4" s="33">
        <f>harmonogram!C6</f>
        <v>24</v>
      </c>
    </row>
    <row r="5" spans="1:5" ht="12.75" customHeight="1">
      <c r="A5" s="31" t="s">
        <v>19</v>
      </c>
      <c r="B5" s="35" t="s">
        <v>20</v>
      </c>
      <c r="C5" s="33" t="s">
        <v>106</v>
      </c>
      <c r="D5" s="36">
        <v>1089</v>
      </c>
      <c r="E5" s="33">
        <f>harmonogram!C7</f>
        <v>4</v>
      </c>
    </row>
    <row r="6" spans="1:5" ht="12.75" customHeight="1">
      <c r="A6" s="31" t="s">
        <v>21</v>
      </c>
      <c r="B6" s="35" t="s">
        <v>22</v>
      </c>
      <c r="C6" s="33" t="s">
        <v>107</v>
      </c>
      <c r="D6" s="36">
        <v>691</v>
      </c>
      <c r="E6" s="33">
        <f>harmonogram!C8</f>
        <v>6</v>
      </c>
    </row>
    <row r="7" spans="1:5" ht="12.75" customHeight="1">
      <c r="A7" s="31" t="s">
        <v>23</v>
      </c>
      <c r="B7" s="35" t="s">
        <v>24</v>
      </c>
      <c r="C7" s="33" t="s">
        <v>106</v>
      </c>
      <c r="D7" s="36">
        <v>1089</v>
      </c>
      <c r="E7" s="33">
        <f>harmonogram!C9</f>
        <v>4</v>
      </c>
    </row>
    <row r="8" spans="1:5" ht="12.75" customHeight="1">
      <c r="A8" s="31" t="s">
        <v>25</v>
      </c>
      <c r="B8" s="35" t="s">
        <v>26</v>
      </c>
      <c r="C8" s="33" t="s">
        <v>106</v>
      </c>
      <c r="D8" s="36">
        <v>1089</v>
      </c>
      <c r="E8" s="33">
        <f>harmonogram!C10</f>
        <v>2</v>
      </c>
    </row>
    <row r="9" spans="1:5" ht="12.75" customHeight="1">
      <c r="A9" s="31" t="s">
        <v>27</v>
      </c>
      <c r="B9" s="35" t="s">
        <v>28</v>
      </c>
      <c r="C9" s="33" t="s">
        <v>106</v>
      </c>
      <c r="D9" s="36">
        <v>1089</v>
      </c>
      <c r="E9" s="33">
        <f>harmonogram!C11</f>
        <v>1</v>
      </c>
    </row>
    <row r="10" spans="1:5" ht="12.75" customHeight="1">
      <c r="A10" s="31" t="s">
        <v>29</v>
      </c>
      <c r="B10" s="37" t="s">
        <v>108</v>
      </c>
      <c r="C10" s="33" t="s">
        <v>106</v>
      </c>
      <c r="D10" s="36">
        <v>1089</v>
      </c>
      <c r="E10" s="33">
        <f>harmonogram!C12</f>
        <v>1</v>
      </c>
    </row>
    <row r="11" spans="1:5" ht="12.75" customHeight="1">
      <c r="A11" s="31" t="s">
        <v>31</v>
      </c>
      <c r="B11" s="35" t="s">
        <v>32</v>
      </c>
      <c r="C11" s="33" t="s">
        <v>109</v>
      </c>
      <c r="D11" s="36">
        <v>1</v>
      </c>
      <c r="E11" s="33">
        <f>harmonogram!C13</f>
        <v>24</v>
      </c>
    </row>
    <row r="12" spans="1:5" ht="12.75" customHeight="1">
      <c r="A12" s="31"/>
      <c r="B12" s="32" t="s">
        <v>33</v>
      </c>
      <c r="C12" s="33"/>
      <c r="D12" s="34" t="s">
        <v>110</v>
      </c>
      <c r="E12" s="33"/>
    </row>
    <row r="13" spans="1:5" ht="12.75" customHeight="1">
      <c r="A13" s="31" t="s">
        <v>35</v>
      </c>
      <c r="B13" s="35" t="s">
        <v>34</v>
      </c>
      <c r="C13" s="33" t="s">
        <v>106</v>
      </c>
      <c r="D13" s="36">
        <v>64</v>
      </c>
      <c r="E13" s="33">
        <f>harmonogram!C15</f>
        <v>4</v>
      </c>
    </row>
    <row r="14" spans="1:5" ht="12.75" customHeight="1">
      <c r="A14" s="31" t="s">
        <v>37</v>
      </c>
      <c r="B14" s="35" t="s">
        <v>111</v>
      </c>
      <c r="C14" s="33" t="s">
        <v>106</v>
      </c>
      <c r="D14" s="36">
        <v>227</v>
      </c>
      <c r="E14" s="33">
        <f>harmonogram!C16</f>
        <v>3</v>
      </c>
    </row>
    <row r="15" spans="1:5" ht="12.75" customHeight="1">
      <c r="A15" s="31" t="s">
        <v>40</v>
      </c>
      <c r="B15" s="35" t="s">
        <v>112</v>
      </c>
      <c r="C15" s="33" t="s">
        <v>106</v>
      </c>
      <c r="D15" s="36">
        <v>23</v>
      </c>
      <c r="E15" s="33">
        <f>E14</f>
        <v>3</v>
      </c>
    </row>
    <row r="16" spans="1:5" ht="12.75" customHeight="1">
      <c r="A16" s="31" t="s">
        <v>42</v>
      </c>
      <c r="B16" s="35" t="s">
        <v>38</v>
      </c>
      <c r="C16" s="33" t="s">
        <v>106</v>
      </c>
      <c r="D16" s="36">
        <v>64</v>
      </c>
      <c r="E16" s="33">
        <f>harmonogram!C17</f>
        <v>1</v>
      </c>
    </row>
    <row r="17" spans="1:5" ht="12.75" customHeight="1">
      <c r="A17" s="31"/>
      <c r="B17" s="32" t="s">
        <v>39</v>
      </c>
      <c r="C17" s="33"/>
      <c r="D17" s="34" t="s">
        <v>113</v>
      </c>
      <c r="E17" s="33"/>
    </row>
    <row r="18" spans="1:5" ht="12.75" customHeight="1">
      <c r="A18" s="31" t="s">
        <v>44</v>
      </c>
      <c r="B18" s="35" t="s">
        <v>114</v>
      </c>
      <c r="C18" s="38" t="s">
        <v>106</v>
      </c>
      <c r="D18" s="36">
        <v>26</v>
      </c>
      <c r="E18" s="33">
        <f>harmonogram!C19</f>
        <v>2</v>
      </c>
    </row>
    <row r="19" spans="1:5" ht="12.75" customHeight="1">
      <c r="A19" s="31" t="s">
        <v>46</v>
      </c>
      <c r="B19" s="35" t="s">
        <v>43</v>
      </c>
      <c r="C19" s="38" t="s">
        <v>106</v>
      </c>
      <c r="D19" s="36">
        <f>D18</f>
        <v>26</v>
      </c>
      <c r="E19" s="33">
        <f>harmonogram!C20</f>
        <v>2</v>
      </c>
    </row>
    <row r="20" spans="1:5" ht="12.75" customHeight="1">
      <c r="A20" s="31" t="s">
        <v>48</v>
      </c>
      <c r="B20" s="35" t="s">
        <v>45</v>
      </c>
      <c r="C20" s="38" t="s">
        <v>106</v>
      </c>
      <c r="D20" s="36">
        <f>D18</f>
        <v>26</v>
      </c>
      <c r="E20" s="33">
        <f>harmonogram!C21</f>
        <v>2</v>
      </c>
    </row>
    <row r="21" spans="1:5" ht="12.75" customHeight="1">
      <c r="A21" s="31" t="s">
        <v>50</v>
      </c>
      <c r="B21" s="35" t="s">
        <v>47</v>
      </c>
      <c r="C21" s="38" t="s">
        <v>115</v>
      </c>
      <c r="D21" s="36">
        <f>D18*0.05</f>
        <v>1.3</v>
      </c>
      <c r="E21" s="33">
        <f>harmonogram!C22</f>
        <v>1</v>
      </c>
    </row>
    <row r="22" spans="1:5" ht="12.75" customHeight="1">
      <c r="A22" s="31" t="s">
        <v>52</v>
      </c>
      <c r="B22" s="35" t="s">
        <v>49</v>
      </c>
      <c r="C22" s="38" t="s">
        <v>116</v>
      </c>
      <c r="D22" s="36">
        <f>D18*0.02</f>
        <v>0.52</v>
      </c>
      <c r="E22" s="33">
        <f>harmonogram!C23</f>
        <v>2</v>
      </c>
    </row>
    <row r="23" spans="1:5" ht="12.75" customHeight="1">
      <c r="A23" s="31" t="s">
        <v>54</v>
      </c>
      <c r="B23" s="35" t="s">
        <v>117</v>
      </c>
      <c r="C23" s="39" t="s">
        <v>118</v>
      </c>
      <c r="D23" s="36">
        <f>D18*40</f>
        <v>1040</v>
      </c>
      <c r="E23" s="33">
        <f>harmonogram!C24</f>
        <v>2</v>
      </c>
    </row>
    <row r="24" spans="1:5" ht="12.75" customHeight="1">
      <c r="A24" s="31" t="s">
        <v>56</v>
      </c>
      <c r="B24" s="35" t="s">
        <v>119</v>
      </c>
      <c r="C24" s="33" t="s">
        <v>118</v>
      </c>
      <c r="D24" s="36">
        <f>D18*40</f>
        <v>1040</v>
      </c>
      <c r="E24" s="33">
        <v>1</v>
      </c>
    </row>
    <row r="25" spans="1:5" ht="12.75" customHeight="1">
      <c r="A25" s="31" t="s">
        <v>58</v>
      </c>
      <c r="B25" s="35" t="s">
        <v>53</v>
      </c>
      <c r="C25" s="33" t="s">
        <v>115</v>
      </c>
      <c r="D25" s="36">
        <f>D18*0.025</f>
        <v>0.65</v>
      </c>
      <c r="E25" s="33">
        <f>harmonogram!C25</f>
        <v>20</v>
      </c>
    </row>
    <row r="26" spans="1:5" ht="12.75" customHeight="1">
      <c r="A26" s="31" t="s">
        <v>61</v>
      </c>
      <c r="B26" s="35" t="s">
        <v>55</v>
      </c>
      <c r="C26" s="38" t="s">
        <v>106</v>
      </c>
      <c r="D26" s="36">
        <f>D18</f>
        <v>26</v>
      </c>
      <c r="E26" s="33">
        <f>harmonogram!C26</f>
        <v>6</v>
      </c>
    </row>
    <row r="27" spans="1:5" ht="12.75" customHeight="1">
      <c r="A27" s="31" t="s">
        <v>62</v>
      </c>
      <c r="B27" s="35" t="s">
        <v>57</v>
      </c>
      <c r="C27" s="38" t="s">
        <v>106</v>
      </c>
      <c r="D27" s="36">
        <f>D18</f>
        <v>26</v>
      </c>
      <c r="E27" s="33">
        <f>harmonogram!C27</f>
        <v>6</v>
      </c>
    </row>
    <row r="28" spans="1:5" ht="12.75" customHeight="1">
      <c r="A28" s="31" t="s">
        <v>63</v>
      </c>
      <c r="B28" s="35" t="s">
        <v>59</v>
      </c>
      <c r="C28" s="38" t="s">
        <v>118</v>
      </c>
      <c r="D28" s="36">
        <f>D23</f>
        <v>1040</v>
      </c>
      <c r="E28" s="33">
        <f>harmonogram!C28</f>
        <v>2</v>
      </c>
    </row>
    <row r="29" spans="1:5" ht="12.75" customHeight="1">
      <c r="A29" s="31"/>
      <c r="B29" s="32" t="s">
        <v>120</v>
      </c>
      <c r="C29" s="32"/>
      <c r="D29" s="34" t="s">
        <v>121</v>
      </c>
      <c r="E29" s="33"/>
    </row>
    <row r="30" spans="1:5" ht="12.75" customHeight="1">
      <c r="A30" s="31" t="s">
        <v>62</v>
      </c>
      <c r="B30" s="35" t="s">
        <v>55</v>
      </c>
      <c r="C30" s="38" t="s">
        <v>106</v>
      </c>
      <c r="D30" s="36">
        <v>470</v>
      </c>
      <c r="E30" s="33">
        <f>harmonogram!C30</f>
        <v>3</v>
      </c>
    </row>
    <row r="31" spans="1:5" ht="12.75" customHeight="1">
      <c r="A31" s="31" t="s">
        <v>63</v>
      </c>
      <c r="B31" s="35" t="s">
        <v>49</v>
      </c>
      <c r="C31" s="33" t="s">
        <v>116</v>
      </c>
      <c r="D31" s="36">
        <f>D30*0.02</f>
        <v>9.4</v>
      </c>
      <c r="E31" s="33">
        <f>harmonogram!C31</f>
        <v>2</v>
      </c>
    </row>
    <row r="32" spans="1:5" ht="12.75" customHeight="1">
      <c r="A32" s="31" t="s">
        <v>64</v>
      </c>
      <c r="B32" s="35" t="s">
        <v>57</v>
      </c>
      <c r="C32" s="38" t="s">
        <v>106</v>
      </c>
      <c r="D32" s="36">
        <f>D30</f>
        <v>470</v>
      </c>
      <c r="E32" s="33">
        <f>harmonogram!C32</f>
        <v>4</v>
      </c>
    </row>
    <row r="33" spans="1:5" ht="12.75" customHeight="1">
      <c r="A33" s="31" t="s">
        <v>66</v>
      </c>
      <c r="B33" s="35" t="s">
        <v>65</v>
      </c>
      <c r="C33" s="38" t="s">
        <v>106</v>
      </c>
      <c r="D33" s="36">
        <f>D30</f>
        <v>470</v>
      </c>
      <c r="E33" s="33">
        <f>harmonogram!C33</f>
        <v>1</v>
      </c>
    </row>
    <row r="34" spans="1:5" ht="12.75" customHeight="1">
      <c r="A34" s="31" t="s">
        <v>68</v>
      </c>
      <c r="B34" s="35" t="s">
        <v>20</v>
      </c>
      <c r="C34" s="38" t="s">
        <v>106</v>
      </c>
      <c r="D34" s="36">
        <f>D30</f>
        <v>470</v>
      </c>
      <c r="E34" s="33">
        <f>harmonogram!C34</f>
        <v>4</v>
      </c>
    </row>
    <row r="35" spans="1:5" ht="12.75" customHeight="1">
      <c r="A35" s="31"/>
      <c r="B35" s="32" t="s">
        <v>67</v>
      </c>
      <c r="C35" s="33"/>
      <c r="D35" s="34" t="s">
        <v>122</v>
      </c>
      <c r="E35" s="33"/>
    </row>
    <row r="36" spans="1:5" ht="12.75" customHeight="1">
      <c r="A36" s="31" t="s">
        <v>70</v>
      </c>
      <c r="B36" s="35" t="s">
        <v>123</v>
      </c>
      <c r="C36" s="33" t="s">
        <v>118</v>
      </c>
      <c r="D36" s="36">
        <v>30</v>
      </c>
      <c r="E36" s="33">
        <f>harmonogram!C36</f>
        <v>1</v>
      </c>
    </row>
    <row r="37" spans="1:5" ht="12.75" customHeight="1">
      <c r="A37" s="31" t="s">
        <v>72</v>
      </c>
      <c r="B37" s="35" t="s">
        <v>71</v>
      </c>
      <c r="C37" s="38" t="s">
        <v>115</v>
      </c>
      <c r="D37" s="36">
        <f>D39*0.025</f>
        <v>2</v>
      </c>
      <c r="E37" s="33">
        <f>harmonogram!C37</f>
        <v>1</v>
      </c>
    </row>
    <row r="38" spans="1:5" ht="12.75" customHeight="1">
      <c r="A38" s="31" t="s">
        <v>73</v>
      </c>
      <c r="B38" s="35" t="s">
        <v>49</v>
      </c>
      <c r="C38" s="38" t="s">
        <v>116</v>
      </c>
      <c r="D38" s="36">
        <f>D39*0.02</f>
        <v>1.6</v>
      </c>
      <c r="E38" s="33">
        <f>harmonogram!C38</f>
        <v>2</v>
      </c>
    </row>
    <row r="39" spans="1:5" ht="12.75" customHeight="1">
      <c r="A39" s="31" t="s">
        <v>75</v>
      </c>
      <c r="B39" s="35" t="s">
        <v>74</v>
      </c>
      <c r="C39" s="38" t="s">
        <v>106</v>
      </c>
      <c r="D39" s="36">
        <v>80</v>
      </c>
      <c r="E39" s="33">
        <f>harmonogram!C39</f>
        <v>2</v>
      </c>
    </row>
    <row r="40" spans="1:5" ht="12.75" customHeight="1">
      <c r="A40" s="31" t="s">
        <v>76</v>
      </c>
      <c r="B40" s="35" t="s">
        <v>57</v>
      </c>
      <c r="C40" s="38" t="s">
        <v>106</v>
      </c>
      <c r="D40" s="36">
        <f>D39</f>
        <v>80</v>
      </c>
      <c r="E40" s="33">
        <f>harmonogram!C40</f>
        <v>5</v>
      </c>
    </row>
    <row r="41" spans="1:5" ht="12.75" customHeight="1">
      <c r="A41" s="31" t="s">
        <v>77</v>
      </c>
      <c r="B41" s="35" t="s">
        <v>124</v>
      </c>
      <c r="C41" s="38" t="s">
        <v>106</v>
      </c>
      <c r="D41" s="36">
        <v>24</v>
      </c>
      <c r="E41" s="33">
        <f>harmonogram!C41</f>
        <v>3</v>
      </c>
    </row>
    <row r="42" spans="1:5" ht="12.75" customHeight="1">
      <c r="A42" s="31" t="s">
        <v>79</v>
      </c>
      <c r="B42" s="35" t="s">
        <v>78</v>
      </c>
      <c r="C42" s="38" t="s">
        <v>106</v>
      </c>
      <c r="D42" s="36">
        <v>24</v>
      </c>
      <c r="E42" s="33">
        <f>harmonogram!C42</f>
        <v>1</v>
      </c>
    </row>
    <row r="43" spans="1:5" ht="12.75" customHeight="1">
      <c r="A43" s="31" t="s">
        <v>81</v>
      </c>
      <c r="B43" s="35" t="s">
        <v>82</v>
      </c>
      <c r="C43" s="38" t="s">
        <v>125</v>
      </c>
      <c r="D43" s="36">
        <f>D36</f>
        <v>30</v>
      </c>
      <c r="E43" s="33">
        <f>harmonogram!C44</f>
        <v>1</v>
      </c>
    </row>
    <row r="44" spans="1:5" ht="12.75" customHeight="1">
      <c r="A44" s="31" t="s">
        <v>83</v>
      </c>
      <c r="B44" s="35" t="s">
        <v>126</v>
      </c>
      <c r="C44" s="38" t="s">
        <v>106</v>
      </c>
      <c r="D44" s="36">
        <v>24</v>
      </c>
      <c r="E44" s="33">
        <f>harmonogram!C43</f>
        <v>1</v>
      </c>
    </row>
    <row r="45" spans="1:5" ht="12.75" customHeight="1">
      <c r="A45" s="31" t="s">
        <v>86</v>
      </c>
      <c r="B45" s="35" t="s">
        <v>127</v>
      </c>
      <c r="C45" s="38" t="s">
        <v>125</v>
      </c>
      <c r="D45" s="36">
        <f>D36</f>
        <v>30</v>
      </c>
      <c r="E45" s="33">
        <f>harmonogram!C45</f>
        <v>1</v>
      </c>
    </row>
    <row r="46" spans="1:5" ht="12.75" customHeight="1">
      <c r="A46" s="31"/>
      <c r="B46" s="32" t="s">
        <v>85</v>
      </c>
      <c r="C46" s="33"/>
      <c r="D46" s="34" t="s">
        <v>128</v>
      </c>
      <c r="E46" s="33"/>
    </row>
    <row r="47" spans="1:5" ht="12.75" customHeight="1">
      <c r="A47" s="31" t="s">
        <v>87</v>
      </c>
      <c r="B47" s="35" t="s">
        <v>36</v>
      </c>
      <c r="C47" s="33" t="s">
        <v>118</v>
      </c>
      <c r="D47" s="36">
        <v>26</v>
      </c>
      <c r="E47" s="33">
        <f>harmonogram!C47</f>
        <v>1</v>
      </c>
    </row>
    <row r="48" spans="1:5" ht="12.75" customHeight="1">
      <c r="A48" s="31" t="s">
        <v>90</v>
      </c>
      <c r="B48" s="35" t="s">
        <v>129</v>
      </c>
      <c r="C48" s="33" t="s">
        <v>115</v>
      </c>
      <c r="D48" s="36">
        <f>D47*0.1</f>
        <v>2.6</v>
      </c>
      <c r="E48" s="33">
        <f>harmonogram!C48</f>
        <v>1</v>
      </c>
    </row>
    <row r="49" spans="1:5" ht="12.75" customHeight="1">
      <c r="A49" s="31"/>
      <c r="B49" s="32" t="s">
        <v>89</v>
      </c>
      <c r="C49" s="33"/>
      <c r="D49" s="34" t="s">
        <v>130</v>
      </c>
      <c r="E49" s="33"/>
    </row>
    <row r="50" spans="1:5" ht="12.75" customHeight="1">
      <c r="A50" s="31" t="s">
        <v>92</v>
      </c>
      <c r="B50" s="40" t="s">
        <v>91</v>
      </c>
      <c r="C50" s="38" t="s">
        <v>106</v>
      </c>
      <c r="D50" s="36">
        <v>982</v>
      </c>
      <c r="E50" s="33">
        <f>harmonogram!C50</f>
        <v>105</v>
      </c>
    </row>
    <row r="51" spans="1:5" ht="12.75" customHeight="1">
      <c r="A51" s="31" t="s">
        <v>93</v>
      </c>
      <c r="B51" s="40" t="s">
        <v>20</v>
      </c>
      <c r="C51" s="38" t="s">
        <v>106</v>
      </c>
      <c r="D51" s="36">
        <f>D50</f>
        <v>982</v>
      </c>
      <c r="E51" s="33">
        <f>harmonogram!C51</f>
        <v>4</v>
      </c>
    </row>
    <row r="52" spans="1:5" ht="12.75" customHeight="1">
      <c r="A52" s="31" t="s">
        <v>95</v>
      </c>
      <c r="B52" s="32" t="s">
        <v>94</v>
      </c>
      <c r="C52" s="38" t="s">
        <v>125</v>
      </c>
      <c r="D52" s="36">
        <v>6</v>
      </c>
      <c r="E52" s="33">
        <f>harmonogram!C52</f>
        <v>214</v>
      </c>
    </row>
    <row r="53" spans="1:5" ht="12.75" customHeight="1">
      <c r="A53" s="31" t="s">
        <v>97</v>
      </c>
      <c r="B53" s="32" t="s">
        <v>96</v>
      </c>
      <c r="C53" s="33" t="s">
        <v>131</v>
      </c>
      <c r="D53" s="36">
        <v>1</v>
      </c>
      <c r="E53" s="33">
        <f>harmonogram!C53</f>
        <v>214</v>
      </c>
    </row>
    <row r="54" spans="1:5" ht="12.75" customHeight="1">
      <c r="A54" s="31" t="s">
        <v>99</v>
      </c>
      <c r="B54" s="32" t="s">
        <v>98</v>
      </c>
      <c r="C54" s="38" t="s">
        <v>125</v>
      </c>
      <c r="D54" s="36">
        <v>21</v>
      </c>
      <c r="E54" s="33">
        <f>harmonogram!C54</f>
        <v>214</v>
      </c>
    </row>
    <row r="55" spans="1:5" ht="12.75" customHeight="1">
      <c r="A55" s="31" t="s">
        <v>132</v>
      </c>
      <c r="B55" s="32" t="s">
        <v>100</v>
      </c>
      <c r="C55" s="33" t="s">
        <v>131</v>
      </c>
      <c r="D55" s="36">
        <v>1</v>
      </c>
      <c r="E55" s="33">
        <f>harmonogram!C55</f>
        <v>214</v>
      </c>
    </row>
  </sheetData>
  <sheetProtection password="C078" sheet="1" selectLockedCells="1"/>
  <mergeCells count="2">
    <mergeCell ref="A1:E1"/>
    <mergeCell ref="B29:C29"/>
  </mergeCells>
  <printOptions/>
  <pageMargins left="0.7" right="0.7" top="0.75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="110" zoomScaleNormal="110" workbookViewId="0" topLeftCell="A1">
      <selection activeCell="G6" sqref="G6"/>
    </sheetView>
  </sheetViews>
  <sheetFormatPr defaultColWidth="9.140625" defaultRowHeight="12.75"/>
  <cols>
    <col min="1" max="1" width="6.00390625" style="41" customWidth="1"/>
    <col min="2" max="2" width="9.140625" style="42" customWidth="1"/>
    <col min="3" max="3" width="13.00390625" style="42" customWidth="1"/>
    <col min="4" max="4" width="53.8515625" style="43" customWidth="1"/>
    <col min="5" max="5" width="9.140625" style="44" customWidth="1"/>
    <col min="6" max="6" width="10.421875" style="45" customWidth="1"/>
    <col min="7" max="7" width="9.140625" style="46" customWidth="1"/>
    <col min="8" max="8" width="13.00390625" style="43" customWidth="1"/>
    <col min="9" max="16384" width="9.140625" style="47" customWidth="1"/>
  </cols>
  <sheetData>
    <row r="1" spans="1:8" ht="15" customHeight="1">
      <c r="A1" s="48" t="s">
        <v>133</v>
      </c>
      <c r="B1" s="48"/>
      <c r="C1" s="48"/>
      <c r="D1" s="48"/>
      <c r="E1" s="48"/>
      <c r="F1" s="48"/>
      <c r="G1" s="48"/>
      <c r="H1" s="48"/>
    </row>
    <row r="2" spans="1:8" ht="15" customHeight="1">
      <c r="A2" s="48" t="s">
        <v>134</v>
      </c>
      <c r="B2" s="48"/>
      <c r="C2" s="48"/>
      <c r="D2" s="48"/>
      <c r="E2" s="48"/>
      <c r="F2" s="48"/>
      <c r="G2" s="48"/>
      <c r="H2" s="48"/>
    </row>
    <row r="3" spans="1:8" ht="12.75">
      <c r="A3" s="49"/>
      <c r="B3" s="50"/>
      <c r="C3" s="50"/>
      <c r="D3" s="51"/>
      <c r="E3" s="52"/>
      <c r="F3" s="53"/>
      <c r="G3" s="54"/>
      <c r="H3" s="51"/>
    </row>
    <row r="4" spans="1:8" ht="12.75">
      <c r="A4" s="55" t="s">
        <v>135</v>
      </c>
      <c r="B4" s="56" t="s">
        <v>136</v>
      </c>
      <c r="C4" s="56" t="s">
        <v>137</v>
      </c>
      <c r="D4" s="57" t="s">
        <v>138</v>
      </c>
      <c r="E4" s="57" t="s">
        <v>102</v>
      </c>
      <c r="F4" s="58" t="s">
        <v>103</v>
      </c>
      <c r="G4" s="58" t="s">
        <v>139</v>
      </c>
      <c r="H4" s="57" t="s">
        <v>140</v>
      </c>
    </row>
    <row r="5" spans="1:8" ht="12.75" customHeight="1">
      <c r="A5" s="26" t="s">
        <v>16</v>
      </c>
      <c r="B5" s="26"/>
      <c r="C5" s="26"/>
      <c r="D5" s="26"/>
      <c r="E5" s="59"/>
      <c r="F5" s="60"/>
      <c r="G5" s="61"/>
      <c r="H5" s="62"/>
    </row>
    <row r="6" spans="1:8" s="67" customFormat="1" ht="12.75">
      <c r="A6" s="63" t="s">
        <v>17</v>
      </c>
      <c r="B6" s="64" t="s">
        <v>141</v>
      </c>
      <c r="C6" s="64">
        <v>111151111</v>
      </c>
      <c r="D6" s="65" t="s">
        <v>142</v>
      </c>
      <c r="E6" s="59" t="s">
        <v>106</v>
      </c>
      <c r="F6" s="60">
        <f>výkaz_výměr!D4*výkaz_výměr!E4</f>
        <v>26136</v>
      </c>
      <c r="G6" s="66"/>
      <c r="H6" s="60">
        <f>F6*G6</f>
        <v>0</v>
      </c>
    </row>
    <row r="7" spans="1:8" ht="74.25" customHeight="1">
      <c r="A7" s="63"/>
      <c r="B7" s="68" t="s">
        <v>143</v>
      </c>
      <c r="C7" s="64"/>
      <c r="D7" s="69" t="s">
        <v>144</v>
      </c>
      <c r="E7" s="59"/>
      <c r="F7" s="70"/>
      <c r="G7" s="61"/>
      <c r="H7" s="70"/>
    </row>
    <row r="8" spans="1:8" ht="12.75">
      <c r="A8" s="63"/>
      <c r="B8" s="68" t="s">
        <v>145</v>
      </c>
      <c r="C8" s="64"/>
      <c r="D8" s="62" t="s">
        <v>146</v>
      </c>
      <c r="E8" s="59"/>
      <c r="F8" s="60"/>
      <c r="G8" s="61"/>
      <c r="H8" s="60"/>
    </row>
    <row r="9" spans="1:8" ht="12.75">
      <c r="A9" s="63" t="s">
        <v>19</v>
      </c>
      <c r="B9" s="64" t="s">
        <v>141</v>
      </c>
      <c r="C9" s="64">
        <v>185802113</v>
      </c>
      <c r="D9" s="62" t="s">
        <v>147</v>
      </c>
      <c r="E9" s="59" t="s">
        <v>148</v>
      </c>
      <c r="F9" s="60">
        <f>(výkaz_výměr!D4*0.03*výkaz_výměr!E7)/1000</f>
        <v>0.13068000000000002</v>
      </c>
      <c r="G9" s="66"/>
      <c r="H9" s="60">
        <f>F9*G9</f>
        <v>0</v>
      </c>
    </row>
    <row r="10" spans="1:8" ht="12.75">
      <c r="A10" s="63"/>
      <c r="B10" s="68" t="s">
        <v>143</v>
      </c>
      <c r="C10" s="64"/>
      <c r="D10" s="71" t="s">
        <v>149</v>
      </c>
      <c r="E10" s="59"/>
      <c r="F10" s="60"/>
      <c r="G10" s="61"/>
      <c r="H10" s="60"/>
    </row>
    <row r="11" spans="1:8" ht="12.75">
      <c r="A11" s="63"/>
      <c r="B11" s="68" t="s">
        <v>145</v>
      </c>
      <c r="C11" s="64"/>
      <c r="D11" s="71" t="s">
        <v>150</v>
      </c>
      <c r="E11" s="59"/>
      <c r="F11" s="60"/>
      <c r="G11" s="61"/>
      <c r="H11" s="60"/>
    </row>
    <row r="12" spans="1:8" ht="12.75">
      <c r="A12" s="63" t="s">
        <v>21</v>
      </c>
      <c r="B12" s="64" t="s">
        <v>151</v>
      </c>
      <c r="C12" s="64" t="s">
        <v>152</v>
      </c>
      <c r="D12" s="62" t="s">
        <v>153</v>
      </c>
      <c r="E12" s="59" t="s">
        <v>116</v>
      </c>
      <c r="F12" s="60">
        <f>výkaz_výměr!D7*0.03*4</f>
        <v>130.68</v>
      </c>
      <c r="G12" s="66"/>
      <c r="H12" s="60">
        <f>F12*G12</f>
        <v>0</v>
      </c>
    </row>
    <row r="13" spans="1:8" ht="12.75">
      <c r="A13" s="63"/>
      <c r="B13" s="68" t="s">
        <v>143</v>
      </c>
      <c r="C13" s="64"/>
      <c r="D13" s="71" t="s">
        <v>154</v>
      </c>
      <c r="E13" s="59"/>
      <c r="F13" s="60"/>
      <c r="G13" s="61"/>
      <c r="H13" s="60"/>
    </row>
    <row r="14" spans="1:8" ht="12.75">
      <c r="A14" s="63"/>
      <c r="B14" s="68" t="s">
        <v>145</v>
      </c>
      <c r="C14" s="64"/>
      <c r="D14" s="71" t="s">
        <v>155</v>
      </c>
      <c r="E14" s="59"/>
      <c r="F14" s="60"/>
      <c r="G14" s="61"/>
      <c r="H14" s="60"/>
    </row>
    <row r="15" spans="1:8" ht="12.75">
      <c r="A15" s="63" t="s">
        <v>23</v>
      </c>
      <c r="B15" s="64" t="s">
        <v>141</v>
      </c>
      <c r="C15" s="64"/>
      <c r="D15" s="62" t="s">
        <v>156</v>
      </c>
      <c r="E15" s="59" t="s">
        <v>106</v>
      </c>
      <c r="F15" s="60">
        <f>výkaz_výměr!D10*výkaz_výměr!E10</f>
        <v>1089</v>
      </c>
      <c r="G15" s="66"/>
      <c r="H15" s="60">
        <f>F15*G15</f>
        <v>0</v>
      </c>
    </row>
    <row r="16" spans="1:8" ht="12.75">
      <c r="A16" s="63"/>
      <c r="B16" s="68" t="s">
        <v>143</v>
      </c>
      <c r="C16" s="64"/>
      <c r="D16" s="71" t="s">
        <v>157</v>
      </c>
      <c r="E16" s="59"/>
      <c r="F16" s="60"/>
      <c r="G16" s="61"/>
      <c r="H16" s="60"/>
    </row>
    <row r="17" spans="1:8" ht="12.75">
      <c r="A17" s="63" t="s">
        <v>25</v>
      </c>
      <c r="B17" s="64" t="s">
        <v>141</v>
      </c>
      <c r="C17" s="64">
        <v>184813521</v>
      </c>
      <c r="D17" s="62" t="s">
        <v>158</v>
      </c>
      <c r="E17" s="59" t="s">
        <v>106</v>
      </c>
      <c r="F17" s="60">
        <f>výkaz_výměr!D8*výkaz_výměr!E8</f>
        <v>2178</v>
      </c>
      <c r="G17" s="66"/>
      <c r="H17" s="60">
        <f>F17*G17</f>
        <v>0</v>
      </c>
    </row>
    <row r="18" spans="1:8" ht="12.75">
      <c r="A18" s="63"/>
      <c r="B18" s="68" t="s">
        <v>143</v>
      </c>
      <c r="C18" s="64"/>
      <c r="D18" s="71" t="s">
        <v>159</v>
      </c>
      <c r="E18" s="59"/>
      <c r="F18" s="60"/>
      <c r="G18" s="61"/>
      <c r="H18" s="60"/>
    </row>
    <row r="19" spans="1:8" ht="12.75">
      <c r="A19" s="63"/>
      <c r="B19" s="68" t="s">
        <v>145</v>
      </c>
      <c r="C19" s="64"/>
      <c r="D19" s="71" t="s">
        <v>160</v>
      </c>
      <c r="E19" s="59"/>
      <c r="F19" s="60"/>
      <c r="G19" s="61"/>
      <c r="H19" s="60"/>
    </row>
    <row r="20" spans="1:8" ht="12.75">
      <c r="A20" s="63" t="s">
        <v>27</v>
      </c>
      <c r="B20" s="64" t="s">
        <v>141</v>
      </c>
      <c r="C20" s="64">
        <v>183451411</v>
      </c>
      <c r="D20" s="62" t="s">
        <v>161</v>
      </c>
      <c r="E20" s="59" t="s">
        <v>106</v>
      </c>
      <c r="F20" s="60">
        <f>výkaz_výměr!D9*výkaz_výměr!E9</f>
        <v>1089</v>
      </c>
      <c r="G20" s="66"/>
      <c r="H20" s="60">
        <f>F20*G20</f>
        <v>0</v>
      </c>
    </row>
    <row r="21" spans="1:8" ht="12.75">
      <c r="A21" s="63" t="s">
        <v>29</v>
      </c>
      <c r="B21" s="64" t="s">
        <v>141</v>
      </c>
      <c r="C21" s="64">
        <v>185803511</v>
      </c>
      <c r="D21" s="62" t="s">
        <v>162</v>
      </c>
      <c r="E21" s="59" t="s">
        <v>107</v>
      </c>
      <c r="F21" s="60">
        <f>výkaz_výměr!D6*výkaz_výměr!E6</f>
        <v>4146</v>
      </c>
      <c r="G21" s="66"/>
      <c r="H21" s="60">
        <f>F21*G21</f>
        <v>0</v>
      </c>
    </row>
    <row r="22" spans="1:8" ht="37.5" customHeight="1">
      <c r="A22" s="63"/>
      <c r="B22" s="68" t="s">
        <v>143</v>
      </c>
      <c r="C22" s="68"/>
      <c r="D22" s="72" t="s">
        <v>163</v>
      </c>
      <c r="E22" s="59"/>
      <c r="F22" s="60"/>
      <c r="G22" s="61"/>
      <c r="H22" s="60"/>
    </row>
    <row r="23" spans="1:8" ht="12.75">
      <c r="A23" s="63" t="s">
        <v>31</v>
      </c>
      <c r="B23" s="68" t="s">
        <v>141</v>
      </c>
      <c r="C23" s="64">
        <v>185811111</v>
      </c>
      <c r="D23" s="73" t="s">
        <v>164</v>
      </c>
      <c r="E23" s="59" t="s">
        <v>106</v>
      </c>
      <c r="F23" s="60">
        <f>výkaz_výměr!D5*výkaz_výměr!E5</f>
        <v>4356</v>
      </c>
      <c r="G23" s="66"/>
      <c r="H23" s="60">
        <f>F23*G23</f>
        <v>0</v>
      </c>
    </row>
    <row r="24" spans="1:8" ht="49.5" customHeight="1">
      <c r="A24" s="63"/>
      <c r="B24" s="68" t="s">
        <v>143</v>
      </c>
      <c r="C24" s="68"/>
      <c r="D24" s="72" t="s">
        <v>165</v>
      </c>
      <c r="E24" s="59"/>
      <c r="F24" s="60"/>
      <c r="G24" s="61"/>
      <c r="H24" s="60"/>
    </row>
    <row r="25" spans="1:8" s="76" customFormat="1" ht="12.75">
      <c r="A25" s="63"/>
      <c r="B25" s="68" t="s">
        <v>145</v>
      </c>
      <c r="C25" s="64"/>
      <c r="D25" s="72" t="s">
        <v>166</v>
      </c>
      <c r="E25" s="38"/>
      <c r="F25" s="74"/>
      <c r="G25" s="75"/>
      <c r="H25" s="74"/>
    </row>
    <row r="26" spans="1:8" ht="12.75">
      <c r="A26" s="77"/>
      <c r="B26" s="78"/>
      <c r="C26" s="78"/>
      <c r="D26" s="51"/>
      <c r="E26" s="52"/>
      <c r="F26" s="53"/>
      <c r="G26" s="79"/>
      <c r="H26" s="53"/>
    </row>
    <row r="27" spans="1:8" ht="12.75">
      <c r="A27" s="80" t="s">
        <v>33</v>
      </c>
      <c r="B27" s="80"/>
      <c r="C27" s="80"/>
      <c r="D27" s="80"/>
      <c r="E27" s="59"/>
      <c r="F27" s="60"/>
      <c r="G27" s="61"/>
      <c r="H27" s="60"/>
    </row>
    <row r="28" spans="1:8" ht="12.75">
      <c r="A28" s="81" t="s">
        <v>35</v>
      </c>
      <c r="B28" s="82"/>
      <c r="C28" s="83">
        <v>183403111</v>
      </c>
      <c r="D28" s="73" t="s">
        <v>167</v>
      </c>
      <c r="E28" s="59" t="s">
        <v>106</v>
      </c>
      <c r="F28" s="60">
        <f>výkaz_výměr!D13*výkaz_výměr!E13</f>
        <v>256</v>
      </c>
      <c r="G28" s="66"/>
      <c r="H28" s="60">
        <f>F28*G28</f>
        <v>0</v>
      </c>
    </row>
    <row r="29" spans="1:8" ht="12.75">
      <c r="A29" s="84"/>
      <c r="B29" s="68" t="s">
        <v>145</v>
      </c>
      <c r="C29" s="72"/>
      <c r="D29" s="71" t="s">
        <v>168</v>
      </c>
      <c r="E29" s="59"/>
      <c r="F29" s="60"/>
      <c r="G29" s="61"/>
      <c r="H29" s="60"/>
    </row>
    <row r="30" spans="1:8" ht="12.75">
      <c r="A30" s="63" t="s">
        <v>37</v>
      </c>
      <c r="B30" s="64" t="s">
        <v>141</v>
      </c>
      <c r="C30" s="64">
        <v>184803111</v>
      </c>
      <c r="D30" s="62" t="s">
        <v>169</v>
      </c>
      <c r="E30" s="59" t="s">
        <v>106</v>
      </c>
      <c r="F30" s="60">
        <f>výkaz_výměr!D14*výkaz_výměr!E14</f>
        <v>681</v>
      </c>
      <c r="G30" s="66"/>
      <c r="H30" s="60">
        <f>F30*G30</f>
        <v>0</v>
      </c>
    </row>
    <row r="31" spans="1:8" ht="74.25" customHeight="1">
      <c r="A31" s="63"/>
      <c r="B31" s="68" t="s">
        <v>143</v>
      </c>
      <c r="C31" s="72"/>
      <c r="D31" s="72" t="s">
        <v>170</v>
      </c>
      <c r="E31" s="59"/>
      <c r="F31" s="60"/>
      <c r="G31" s="61"/>
      <c r="H31" s="60"/>
    </row>
    <row r="32" spans="1:8" ht="12.75">
      <c r="A32" s="63"/>
      <c r="B32" s="68" t="s">
        <v>145</v>
      </c>
      <c r="C32" s="72"/>
      <c r="D32" s="71" t="s">
        <v>171</v>
      </c>
      <c r="E32" s="59"/>
      <c r="F32" s="60"/>
      <c r="G32" s="61"/>
      <c r="H32" s="60"/>
    </row>
    <row r="33" spans="1:8" s="91" customFormat="1" ht="45">
      <c r="A33" s="85" t="s">
        <v>40</v>
      </c>
      <c r="B33" s="86" t="s">
        <v>141</v>
      </c>
      <c r="C33" s="86">
        <v>184803112</v>
      </c>
      <c r="D33" s="87" t="s">
        <v>172</v>
      </c>
      <c r="E33" s="88" t="s">
        <v>173</v>
      </c>
      <c r="F33" s="89">
        <f>výkaz_výměr!D15*výkaz_výměr!E15</f>
        <v>69</v>
      </c>
      <c r="G33" s="90"/>
      <c r="H33" s="89">
        <f>F33*G33</f>
        <v>0</v>
      </c>
    </row>
    <row r="34" spans="1:8" s="91" customFormat="1" ht="74.25" customHeight="1">
      <c r="A34" s="85"/>
      <c r="B34" s="92" t="s">
        <v>143</v>
      </c>
      <c r="C34" s="93"/>
      <c r="D34" s="93" t="s">
        <v>170</v>
      </c>
      <c r="E34" s="88"/>
      <c r="F34" s="89"/>
      <c r="G34" s="94"/>
      <c r="H34" s="89"/>
    </row>
    <row r="35" spans="1:8" s="91" customFormat="1" ht="15">
      <c r="A35" s="85"/>
      <c r="B35" s="92" t="s">
        <v>145</v>
      </c>
      <c r="C35" s="93"/>
      <c r="D35" s="95" t="s">
        <v>174</v>
      </c>
      <c r="E35" s="88"/>
      <c r="F35" s="89"/>
      <c r="G35" s="94"/>
      <c r="H35" s="89"/>
    </row>
    <row r="36" spans="1:8" ht="30">
      <c r="A36" s="63" t="s">
        <v>42</v>
      </c>
      <c r="B36" s="64" t="s">
        <v>141</v>
      </c>
      <c r="C36" s="64">
        <v>184911421</v>
      </c>
      <c r="D36" s="62" t="s">
        <v>175</v>
      </c>
      <c r="E36" s="59" t="s">
        <v>106</v>
      </c>
      <c r="F36" s="60">
        <f>(výkaz_výměr!D14+výkaz_výměr!D15)*0.2</f>
        <v>50</v>
      </c>
      <c r="G36" s="66"/>
      <c r="H36" s="60">
        <f>F36*G36</f>
        <v>0</v>
      </c>
    </row>
    <row r="37" spans="1:8" ht="37.5" customHeight="1">
      <c r="A37" s="63"/>
      <c r="B37" s="68" t="s">
        <v>143</v>
      </c>
      <c r="C37" s="72"/>
      <c r="D37" s="72" t="s">
        <v>176</v>
      </c>
      <c r="E37" s="59"/>
      <c r="F37" s="60"/>
      <c r="G37" s="61"/>
      <c r="H37" s="60"/>
    </row>
    <row r="38" spans="1:8" ht="12.75">
      <c r="A38" s="63" t="s">
        <v>44</v>
      </c>
      <c r="B38" s="64" t="s">
        <v>151</v>
      </c>
      <c r="C38" s="64">
        <v>10391100</v>
      </c>
      <c r="D38" s="62" t="s">
        <v>177</v>
      </c>
      <c r="E38" s="59" t="s">
        <v>115</v>
      </c>
      <c r="F38" s="60">
        <f>F36*0.2</f>
        <v>10</v>
      </c>
      <c r="G38" s="66"/>
      <c r="H38" s="60">
        <f>F38*G38</f>
        <v>0</v>
      </c>
    </row>
    <row r="39" spans="1:8" ht="12.75">
      <c r="A39" s="63"/>
      <c r="B39" s="68" t="s">
        <v>143</v>
      </c>
      <c r="C39" s="72"/>
      <c r="D39" s="72" t="s">
        <v>178</v>
      </c>
      <c r="E39" s="59"/>
      <c r="F39" s="60"/>
      <c r="G39" s="61"/>
      <c r="H39" s="60"/>
    </row>
    <row r="40" spans="1:8" ht="12.75">
      <c r="A40" s="63"/>
      <c r="B40" s="68" t="s">
        <v>145</v>
      </c>
      <c r="C40" s="72"/>
      <c r="D40" s="71" t="s">
        <v>179</v>
      </c>
      <c r="E40" s="59"/>
      <c r="F40" s="60"/>
      <c r="G40" s="61"/>
      <c r="H40" s="60"/>
    </row>
    <row r="41" spans="1:8" ht="12.75">
      <c r="A41" s="77"/>
      <c r="B41" s="78"/>
      <c r="C41" s="78"/>
      <c r="D41" s="51"/>
      <c r="E41" s="52"/>
      <c r="F41" s="53"/>
      <c r="G41" s="79"/>
      <c r="H41" s="53"/>
    </row>
    <row r="42" spans="1:8" ht="12.75" customHeight="1">
      <c r="A42" s="96" t="s">
        <v>180</v>
      </c>
      <c r="B42" s="96"/>
      <c r="C42" s="96"/>
      <c r="D42" s="96"/>
      <c r="E42" s="59"/>
      <c r="F42" s="60"/>
      <c r="G42" s="61"/>
      <c r="H42" s="60"/>
    </row>
    <row r="43" spans="1:8" ht="12.75">
      <c r="A43" s="63" t="s">
        <v>46</v>
      </c>
      <c r="B43" s="64" t="s">
        <v>141</v>
      </c>
      <c r="C43" s="64">
        <v>183403131</v>
      </c>
      <c r="D43" s="62" t="s">
        <v>181</v>
      </c>
      <c r="E43" s="59" t="s">
        <v>106</v>
      </c>
      <c r="F43" s="60">
        <f>výkaz_výměr!D18*výkaz_výměr!E18</f>
        <v>52</v>
      </c>
      <c r="G43" s="66"/>
      <c r="H43" s="60">
        <f>F43*G43</f>
        <v>0</v>
      </c>
    </row>
    <row r="44" spans="1:8" ht="12.75">
      <c r="A44" s="63"/>
      <c r="B44" s="68" t="s">
        <v>145</v>
      </c>
      <c r="C44" s="72"/>
      <c r="D44" s="71" t="s">
        <v>182</v>
      </c>
      <c r="E44" s="59"/>
      <c r="F44" s="60"/>
      <c r="G44" s="61"/>
      <c r="H44" s="60"/>
    </row>
    <row r="45" spans="1:8" ht="12.75">
      <c r="A45" s="63" t="s">
        <v>48</v>
      </c>
      <c r="B45" s="64" t="s">
        <v>141</v>
      </c>
      <c r="C45" s="64">
        <v>183403153</v>
      </c>
      <c r="D45" s="62" t="s">
        <v>183</v>
      </c>
      <c r="E45" s="59" t="s">
        <v>106</v>
      </c>
      <c r="F45" s="60">
        <f>výkaz_výměr!D19*výkaz_výměr!E19</f>
        <v>52</v>
      </c>
      <c r="G45" s="66"/>
      <c r="H45" s="60">
        <f>F45*G45</f>
        <v>0</v>
      </c>
    </row>
    <row r="46" spans="1:8" ht="12.75">
      <c r="A46" s="63"/>
      <c r="B46" s="68" t="s">
        <v>145</v>
      </c>
      <c r="C46" s="72"/>
      <c r="D46" s="71" t="s">
        <v>182</v>
      </c>
      <c r="E46" s="59"/>
      <c r="F46" s="60"/>
      <c r="G46" s="61"/>
      <c r="H46" s="60"/>
    </row>
    <row r="47" spans="1:8" ht="12.75">
      <c r="A47" s="63" t="s">
        <v>50</v>
      </c>
      <c r="B47" s="64" t="s">
        <v>141</v>
      </c>
      <c r="C47" s="83">
        <v>183403111</v>
      </c>
      <c r="D47" s="73" t="s">
        <v>167</v>
      </c>
      <c r="E47" s="59" t="s">
        <v>106</v>
      </c>
      <c r="F47" s="60">
        <f>výkaz_výměr!D20*výkaz_výměr!E20</f>
        <v>52</v>
      </c>
      <c r="G47" s="66"/>
      <c r="H47" s="60">
        <f>F47*G47</f>
        <v>0</v>
      </c>
    </row>
    <row r="48" spans="1:8" ht="12.75">
      <c r="A48" s="63"/>
      <c r="B48" s="68" t="s">
        <v>145</v>
      </c>
      <c r="C48" s="72"/>
      <c r="D48" s="71" t="s">
        <v>182</v>
      </c>
      <c r="E48" s="59"/>
      <c r="F48" s="60"/>
      <c r="G48" s="61"/>
      <c r="H48" s="60"/>
    </row>
    <row r="49" spans="1:8" ht="12.75">
      <c r="A49" s="63" t="s">
        <v>52</v>
      </c>
      <c r="B49" s="64" t="s">
        <v>141</v>
      </c>
      <c r="C49" s="64">
        <v>185802112</v>
      </c>
      <c r="D49" s="62" t="s">
        <v>184</v>
      </c>
      <c r="E49" s="59" t="s">
        <v>148</v>
      </c>
      <c r="F49" s="60">
        <f>výkaz_výměr!D21*výkaz_výměr!E21</f>
        <v>1.3</v>
      </c>
      <c r="G49" s="66"/>
      <c r="H49" s="60">
        <f>F49*G49</f>
        <v>0</v>
      </c>
    </row>
    <row r="50" spans="1:8" ht="12.75">
      <c r="A50" s="63"/>
      <c r="B50" s="68" t="s">
        <v>143</v>
      </c>
      <c r="C50" s="72"/>
      <c r="D50" s="72" t="s">
        <v>149</v>
      </c>
      <c r="E50" s="59"/>
      <c r="F50" s="60"/>
      <c r="G50" s="61"/>
      <c r="H50" s="60"/>
    </row>
    <row r="51" spans="1:8" ht="12.75">
      <c r="A51" s="63"/>
      <c r="B51" s="68" t="s">
        <v>145</v>
      </c>
      <c r="C51" s="72"/>
      <c r="D51" s="71" t="s">
        <v>185</v>
      </c>
      <c r="E51" s="59"/>
      <c r="F51" s="60"/>
      <c r="G51" s="61"/>
      <c r="H51" s="60"/>
    </row>
    <row r="52" spans="1:8" ht="12.75">
      <c r="A52" s="63" t="s">
        <v>54</v>
      </c>
      <c r="B52" s="64" t="s">
        <v>151</v>
      </c>
      <c r="C52" s="64" t="s">
        <v>186</v>
      </c>
      <c r="D52" s="62" t="s">
        <v>187</v>
      </c>
      <c r="E52" s="59" t="s">
        <v>115</v>
      </c>
      <c r="F52" s="60">
        <f>výkaz_výměr!D21*výkaz_výměr!E21</f>
        <v>1.3</v>
      </c>
      <c r="G52" s="66"/>
      <c r="H52" s="60">
        <f>F52*G52</f>
        <v>0</v>
      </c>
    </row>
    <row r="53" spans="1:8" ht="12.75">
      <c r="A53" s="63"/>
      <c r="B53" s="68" t="s">
        <v>145</v>
      </c>
      <c r="C53" s="72"/>
      <c r="D53" s="71" t="s">
        <v>188</v>
      </c>
      <c r="E53" s="59"/>
      <c r="F53" s="60"/>
      <c r="G53" s="61"/>
      <c r="H53" s="60"/>
    </row>
    <row r="54" spans="1:8" ht="12.75">
      <c r="A54" s="63" t="s">
        <v>56</v>
      </c>
      <c r="B54" s="64" t="s">
        <v>141</v>
      </c>
      <c r="C54" s="64">
        <v>185802113</v>
      </c>
      <c r="D54" s="62" t="s">
        <v>147</v>
      </c>
      <c r="E54" s="59" t="s">
        <v>148</v>
      </c>
      <c r="F54" s="60">
        <f>(výkaz_výměr!D22*výkaz_výměr!E22)/1000</f>
        <v>0.0010400000000000001</v>
      </c>
      <c r="G54" s="66"/>
      <c r="H54" s="60">
        <f>F54*G54</f>
        <v>0</v>
      </c>
    </row>
    <row r="55" spans="1:8" ht="12.75">
      <c r="A55" s="63"/>
      <c r="B55" s="68" t="s">
        <v>143</v>
      </c>
      <c r="C55" s="64"/>
      <c r="D55" s="71" t="s">
        <v>149</v>
      </c>
      <c r="E55" s="59"/>
      <c r="F55" s="60"/>
      <c r="G55" s="61"/>
      <c r="H55" s="60"/>
    </row>
    <row r="56" spans="1:8" ht="12.75">
      <c r="A56" s="63"/>
      <c r="B56" s="68" t="s">
        <v>145</v>
      </c>
      <c r="C56" s="64"/>
      <c r="D56" s="71" t="s">
        <v>189</v>
      </c>
      <c r="E56" s="59"/>
      <c r="F56" s="60"/>
      <c r="G56" s="61"/>
      <c r="H56" s="60"/>
    </row>
    <row r="57" spans="1:8" ht="12.75">
      <c r="A57" s="63" t="s">
        <v>58</v>
      </c>
      <c r="B57" s="64" t="s">
        <v>151</v>
      </c>
      <c r="C57" s="64">
        <v>25191155</v>
      </c>
      <c r="D57" s="62" t="s">
        <v>190</v>
      </c>
      <c r="E57" s="59" t="s">
        <v>116</v>
      </c>
      <c r="F57" s="60">
        <f>výkaz_výměr!D22*výkaz_výměr!E22</f>
        <v>1.04</v>
      </c>
      <c r="G57" s="66"/>
      <c r="H57" s="60">
        <f>F57*G57</f>
        <v>0</v>
      </c>
    </row>
    <row r="58" spans="1:8" ht="12.75">
      <c r="A58" s="63"/>
      <c r="B58" s="68" t="s">
        <v>145</v>
      </c>
      <c r="C58" s="64"/>
      <c r="D58" s="71" t="s">
        <v>191</v>
      </c>
      <c r="E58" s="59"/>
      <c r="F58" s="60"/>
      <c r="G58" s="61"/>
      <c r="H58" s="60"/>
    </row>
    <row r="59" spans="1:8" ht="12.75">
      <c r="A59" s="63" t="s">
        <v>61</v>
      </c>
      <c r="B59" s="64" t="s">
        <v>141</v>
      </c>
      <c r="C59" s="64">
        <v>183111111</v>
      </c>
      <c r="D59" s="62" t="s">
        <v>192</v>
      </c>
      <c r="E59" s="59" t="s">
        <v>118</v>
      </c>
      <c r="F59" s="60">
        <f>výkaz_výměr!D23*výkaz_výměr!E23</f>
        <v>2080</v>
      </c>
      <c r="G59" s="66"/>
      <c r="H59" s="60">
        <f>F59*G59</f>
        <v>0</v>
      </c>
    </row>
    <row r="60" spans="1:8" s="9" customFormat="1" ht="62.25" customHeight="1">
      <c r="A60" s="97"/>
      <c r="B60" s="68" t="s">
        <v>143</v>
      </c>
      <c r="C60" s="68"/>
      <c r="D60" s="69" t="s">
        <v>193</v>
      </c>
      <c r="E60" s="98"/>
      <c r="F60" s="99"/>
      <c r="G60" s="100"/>
      <c r="H60" s="99"/>
    </row>
    <row r="61" spans="1:8" s="9" customFormat="1" ht="12.75">
      <c r="A61" s="97"/>
      <c r="B61" s="68" t="s">
        <v>145</v>
      </c>
      <c r="C61" s="68"/>
      <c r="D61" s="71" t="s">
        <v>194</v>
      </c>
      <c r="E61" s="98"/>
      <c r="F61" s="99"/>
      <c r="G61" s="100"/>
      <c r="H61" s="99"/>
    </row>
    <row r="62" spans="1:8" ht="12.75">
      <c r="A62" s="63" t="s">
        <v>62</v>
      </c>
      <c r="B62" s="64" t="s">
        <v>141</v>
      </c>
      <c r="C62" s="64">
        <v>183211311</v>
      </c>
      <c r="D62" s="62" t="s">
        <v>195</v>
      </c>
      <c r="E62" s="59" t="s">
        <v>118</v>
      </c>
      <c r="F62" s="60">
        <f>výkaz_výměr!D23*výkaz_výměr!E23</f>
        <v>2080</v>
      </c>
      <c r="G62" s="66"/>
      <c r="H62" s="60">
        <f>F62*G62</f>
        <v>0</v>
      </c>
    </row>
    <row r="63" spans="1:8" s="9" customFormat="1" ht="62.25" customHeight="1">
      <c r="A63" s="97"/>
      <c r="B63" s="68" t="s">
        <v>143</v>
      </c>
      <c r="C63" s="68"/>
      <c r="D63" s="69" t="s">
        <v>196</v>
      </c>
      <c r="E63" s="98"/>
      <c r="F63" s="99"/>
      <c r="G63" s="100"/>
      <c r="H63" s="99"/>
    </row>
    <row r="64" spans="1:8" s="9" customFormat="1" ht="12.75">
      <c r="A64" s="97"/>
      <c r="B64" s="68" t="s">
        <v>145</v>
      </c>
      <c r="C64" s="68"/>
      <c r="D64" s="71" t="s">
        <v>194</v>
      </c>
      <c r="E64" s="98"/>
      <c r="F64" s="99"/>
      <c r="G64" s="100"/>
      <c r="H64" s="99"/>
    </row>
    <row r="65" spans="1:8" ht="12.75">
      <c r="A65" s="63" t="s">
        <v>63</v>
      </c>
      <c r="B65" s="64" t="s">
        <v>151</v>
      </c>
      <c r="C65" s="64" t="s">
        <v>197</v>
      </c>
      <c r="D65" s="62" t="s">
        <v>198</v>
      </c>
      <c r="E65" s="59" t="s">
        <v>118</v>
      </c>
      <c r="F65" s="60">
        <f>výkaz_výměr!D23</f>
        <v>1040</v>
      </c>
      <c r="G65" s="66"/>
      <c r="H65" s="60">
        <f>F65*G65</f>
        <v>0</v>
      </c>
    </row>
    <row r="66" spans="1:8" ht="12.75">
      <c r="A66" s="63" t="s">
        <v>64</v>
      </c>
      <c r="B66" s="64" t="s">
        <v>151</v>
      </c>
      <c r="C66" s="64" t="s">
        <v>199</v>
      </c>
      <c r="D66" s="62" t="s">
        <v>200</v>
      </c>
      <c r="E66" s="59" t="s">
        <v>118</v>
      </c>
      <c r="F66" s="60">
        <f>výkaz_výměr!D24*výkaz_výměr!E24</f>
        <v>1040</v>
      </c>
      <c r="G66" s="66"/>
      <c r="H66" s="60">
        <f>F66*G66</f>
        <v>0</v>
      </c>
    </row>
    <row r="67" spans="1:8" ht="12.75">
      <c r="A67" s="63" t="s">
        <v>66</v>
      </c>
      <c r="B67" s="64" t="s">
        <v>141</v>
      </c>
      <c r="C67" s="64">
        <v>183111111</v>
      </c>
      <c r="D67" s="62" t="s">
        <v>201</v>
      </c>
      <c r="E67" s="59" t="s">
        <v>118</v>
      </c>
      <c r="F67" s="101">
        <f>výkaz_výměr!D24*výkaz_výměr!E24</f>
        <v>1040</v>
      </c>
      <c r="G67" s="66"/>
      <c r="H67" s="60">
        <f>F67*G67</f>
        <v>0</v>
      </c>
    </row>
    <row r="68" spans="1:8" ht="12.75">
      <c r="A68" s="63" t="s">
        <v>68</v>
      </c>
      <c r="B68" s="64" t="s">
        <v>141</v>
      </c>
      <c r="C68" s="64">
        <v>183211313</v>
      </c>
      <c r="D68" s="62" t="s">
        <v>202</v>
      </c>
      <c r="E68" s="59" t="s">
        <v>118</v>
      </c>
      <c r="F68" s="60">
        <f>výkaz_výměr!D24*výkaz_výměr!E24</f>
        <v>1040</v>
      </c>
      <c r="G68" s="66"/>
      <c r="H68" s="60">
        <f>F68*G68</f>
        <v>0</v>
      </c>
    </row>
    <row r="69" spans="1:8" ht="12.75">
      <c r="A69" s="63" t="s">
        <v>70</v>
      </c>
      <c r="B69" s="64" t="s">
        <v>151</v>
      </c>
      <c r="C69" s="64" t="s">
        <v>203</v>
      </c>
      <c r="D69" s="62" t="s">
        <v>204</v>
      </c>
      <c r="E69" s="59" t="s">
        <v>118</v>
      </c>
      <c r="F69" s="60">
        <f>F68</f>
        <v>1040</v>
      </c>
      <c r="G69" s="66"/>
      <c r="H69" s="60">
        <f>F69*G69</f>
        <v>0</v>
      </c>
    </row>
    <row r="70" spans="1:8" ht="12.75">
      <c r="A70" s="63" t="s">
        <v>72</v>
      </c>
      <c r="B70" s="64" t="s">
        <v>141</v>
      </c>
      <c r="C70" s="64">
        <v>185804312</v>
      </c>
      <c r="D70" s="62" t="s">
        <v>205</v>
      </c>
      <c r="E70" s="59" t="s">
        <v>115</v>
      </c>
      <c r="F70" s="60">
        <f>výkaz_výměr!D25*výkaz_výměr!E25</f>
        <v>13</v>
      </c>
      <c r="G70" s="66"/>
      <c r="H70" s="60">
        <f>F70*G70</f>
        <v>0</v>
      </c>
    </row>
    <row r="71" spans="1:8" s="9" customFormat="1" ht="12.75">
      <c r="A71" s="97"/>
      <c r="B71" s="68" t="s">
        <v>145</v>
      </c>
      <c r="C71" s="68"/>
      <c r="D71" s="71" t="s">
        <v>206</v>
      </c>
      <c r="E71" s="98"/>
      <c r="F71" s="99"/>
      <c r="G71" s="100"/>
      <c r="H71" s="99"/>
    </row>
    <row r="72" spans="1:8" ht="12.75">
      <c r="A72" s="63" t="s">
        <v>73</v>
      </c>
      <c r="B72" s="64" t="s">
        <v>141</v>
      </c>
      <c r="C72" s="64">
        <v>185804511</v>
      </c>
      <c r="D72" s="62" t="s">
        <v>207</v>
      </c>
      <c r="E72" s="59" t="s">
        <v>106</v>
      </c>
      <c r="F72" s="60">
        <f>výkaz_výměr!D26*výkaz_výměr!E26</f>
        <v>156</v>
      </c>
      <c r="G72" s="66"/>
      <c r="H72" s="60">
        <f>F72*G72</f>
        <v>0</v>
      </c>
    </row>
    <row r="73" spans="1:8" s="9" customFormat="1" ht="62.25" customHeight="1">
      <c r="A73" s="97"/>
      <c r="B73" s="68" t="s">
        <v>143</v>
      </c>
      <c r="C73" s="68"/>
      <c r="D73" s="71" t="s">
        <v>208</v>
      </c>
      <c r="E73" s="98"/>
      <c r="F73" s="99"/>
      <c r="G73" s="100"/>
      <c r="H73" s="99"/>
    </row>
    <row r="74" spans="1:8" ht="12.75">
      <c r="A74" s="63"/>
      <c r="B74" s="68" t="s">
        <v>145</v>
      </c>
      <c r="C74" s="72"/>
      <c r="D74" s="71" t="s">
        <v>209</v>
      </c>
      <c r="E74" s="59"/>
      <c r="F74" s="60"/>
      <c r="G74" s="61"/>
      <c r="H74" s="60"/>
    </row>
    <row r="75" spans="1:8" ht="12.75">
      <c r="A75" s="63" t="s">
        <v>75</v>
      </c>
      <c r="B75" s="64" t="s">
        <v>141</v>
      </c>
      <c r="C75" s="64">
        <v>185804251</v>
      </c>
      <c r="D75" s="62" t="s">
        <v>210</v>
      </c>
      <c r="E75" s="59" t="s">
        <v>106</v>
      </c>
      <c r="F75" s="60">
        <f>výkaz_výměr!D27*výkaz_výměr!E27</f>
        <v>156</v>
      </c>
      <c r="G75" s="66"/>
      <c r="H75" s="60">
        <f>F75*G75</f>
        <v>0</v>
      </c>
    </row>
    <row r="76" spans="1:8" s="9" customFormat="1" ht="74.25" customHeight="1">
      <c r="A76" s="97"/>
      <c r="B76" s="68" t="s">
        <v>143</v>
      </c>
      <c r="C76" s="68"/>
      <c r="D76" s="71" t="s">
        <v>211</v>
      </c>
      <c r="E76" s="98"/>
      <c r="F76" s="99"/>
      <c r="G76" s="100"/>
      <c r="H76" s="99"/>
    </row>
    <row r="77" spans="1:8" ht="12.75">
      <c r="A77" s="63"/>
      <c r="B77" s="68" t="s">
        <v>145</v>
      </c>
      <c r="C77" s="72"/>
      <c r="D77" s="71" t="s">
        <v>212</v>
      </c>
      <c r="E77" s="59"/>
      <c r="F77" s="60"/>
      <c r="G77" s="61"/>
      <c r="H77" s="60"/>
    </row>
    <row r="78" spans="1:8" ht="12.75">
      <c r="A78" s="63" t="s">
        <v>76</v>
      </c>
      <c r="B78" s="64"/>
      <c r="C78" s="64">
        <v>185805211</v>
      </c>
      <c r="D78" s="62" t="s">
        <v>213</v>
      </c>
      <c r="E78" s="59" t="s">
        <v>118</v>
      </c>
      <c r="F78" s="60">
        <f>výkaz_výměr!D28*výkaz_výměr!E28</f>
        <v>2080</v>
      </c>
      <c r="G78" s="66"/>
      <c r="H78" s="60">
        <f>F78*G78</f>
        <v>0</v>
      </c>
    </row>
    <row r="79" spans="1:8" s="9" customFormat="1" ht="49.5" customHeight="1">
      <c r="A79" s="97"/>
      <c r="B79" s="68" t="s">
        <v>143</v>
      </c>
      <c r="C79" s="68"/>
      <c r="D79" s="71" t="s">
        <v>214</v>
      </c>
      <c r="E79" s="98"/>
      <c r="F79" s="99"/>
      <c r="G79" s="100"/>
      <c r="H79" s="99"/>
    </row>
    <row r="80" spans="1:8" s="9" customFormat="1" ht="12.75">
      <c r="A80" s="97"/>
      <c r="B80" s="68" t="s">
        <v>145</v>
      </c>
      <c r="C80" s="68"/>
      <c r="D80" s="71" t="s">
        <v>194</v>
      </c>
      <c r="E80" s="98"/>
      <c r="F80" s="99"/>
      <c r="G80" s="100"/>
      <c r="H80" s="99"/>
    </row>
    <row r="81" spans="1:8" ht="12.75">
      <c r="A81" s="77"/>
      <c r="B81" s="78"/>
      <c r="C81" s="78"/>
      <c r="D81" s="51"/>
      <c r="E81" s="52"/>
      <c r="F81" s="53"/>
      <c r="G81" s="79"/>
      <c r="H81" s="53"/>
    </row>
    <row r="82" spans="1:8" ht="12.75">
      <c r="A82" s="80" t="s">
        <v>60</v>
      </c>
      <c r="B82" s="80"/>
      <c r="C82" s="80"/>
      <c r="D82" s="80"/>
      <c r="E82" s="59"/>
      <c r="F82" s="60"/>
      <c r="G82" s="61"/>
      <c r="H82" s="60"/>
    </row>
    <row r="83" spans="1:8" ht="12.75">
      <c r="A83" s="63" t="s">
        <v>77</v>
      </c>
      <c r="B83" s="64" t="s">
        <v>141</v>
      </c>
      <c r="C83" s="64">
        <v>185804511</v>
      </c>
      <c r="D83" s="62" t="s">
        <v>207</v>
      </c>
      <c r="E83" s="59" t="s">
        <v>106</v>
      </c>
      <c r="F83" s="60">
        <f>výkaz_výměr!D30*výkaz_výměr!E30</f>
        <v>1410</v>
      </c>
      <c r="G83" s="66"/>
      <c r="H83" s="60">
        <f>F83*G83</f>
        <v>0</v>
      </c>
    </row>
    <row r="84" spans="1:8" s="9" customFormat="1" ht="62.25" customHeight="1">
      <c r="A84" s="97"/>
      <c r="B84" s="68" t="s">
        <v>143</v>
      </c>
      <c r="C84" s="68"/>
      <c r="D84" s="71" t="s">
        <v>208</v>
      </c>
      <c r="E84" s="98"/>
      <c r="F84" s="99"/>
      <c r="G84" s="100"/>
      <c r="H84" s="99"/>
    </row>
    <row r="85" spans="1:8" ht="12.75">
      <c r="A85" s="63"/>
      <c r="B85" s="68" t="s">
        <v>145</v>
      </c>
      <c r="C85" s="72"/>
      <c r="D85" s="71" t="s">
        <v>215</v>
      </c>
      <c r="E85" s="59"/>
      <c r="F85" s="60"/>
      <c r="G85" s="61"/>
      <c r="H85" s="60"/>
    </row>
    <row r="86" spans="1:8" ht="12.75">
      <c r="A86" s="63" t="s">
        <v>79</v>
      </c>
      <c r="B86" s="64" t="s">
        <v>141</v>
      </c>
      <c r="C86" s="64">
        <v>185802113</v>
      </c>
      <c r="D86" s="62" t="s">
        <v>147</v>
      </c>
      <c r="E86" s="59" t="s">
        <v>148</v>
      </c>
      <c r="F86" s="60">
        <f>(výkaz_výměr!D31*výkaz_výměr!E31)/1000</f>
        <v>0.0188</v>
      </c>
      <c r="G86" s="66"/>
      <c r="H86" s="60">
        <f>F86*G86</f>
        <v>0</v>
      </c>
    </row>
    <row r="87" spans="1:8" ht="12.75">
      <c r="A87" s="63"/>
      <c r="B87" s="68" t="s">
        <v>143</v>
      </c>
      <c r="C87" s="64"/>
      <c r="D87" s="71" t="s">
        <v>149</v>
      </c>
      <c r="E87" s="59"/>
      <c r="F87" s="60"/>
      <c r="G87" s="61"/>
      <c r="H87" s="60"/>
    </row>
    <row r="88" spans="1:8" ht="12.75">
      <c r="A88" s="63"/>
      <c r="B88" s="68" t="s">
        <v>145</v>
      </c>
      <c r="C88" s="64"/>
      <c r="D88" s="71" t="s">
        <v>216</v>
      </c>
      <c r="E88" s="59"/>
      <c r="F88" s="60"/>
      <c r="G88" s="61"/>
      <c r="H88" s="60"/>
    </row>
    <row r="89" spans="1:8" ht="12.75">
      <c r="A89" s="63" t="s">
        <v>81</v>
      </c>
      <c r="B89" s="64" t="s">
        <v>151</v>
      </c>
      <c r="C89" s="64">
        <v>25191155</v>
      </c>
      <c r="D89" s="62" t="s">
        <v>190</v>
      </c>
      <c r="E89" s="59" t="s">
        <v>116</v>
      </c>
      <c r="F89" s="60">
        <f>(výkaz_výměr!D31*výkaz_výměr!E31)</f>
        <v>18.8</v>
      </c>
      <c r="G89" s="66"/>
      <c r="H89" s="60">
        <f>F89*G89</f>
        <v>0</v>
      </c>
    </row>
    <row r="90" spans="1:8" ht="12.75">
      <c r="A90" s="63"/>
      <c r="B90" s="68" t="s">
        <v>145</v>
      </c>
      <c r="C90" s="64"/>
      <c r="D90" s="71" t="s">
        <v>217</v>
      </c>
      <c r="E90" s="59"/>
      <c r="F90" s="60"/>
      <c r="G90" s="61"/>
      <c r="H90" s="60"/>
    </row>
    <row r="91" spans="1:8" ht="12.75">
      <c r="A91" s="63" t="s">
        <v>83</v>
      </c>
      <c r="B91" s="68" t="s">
        <v>141</v>
      </c>
      <c r="C91" s="64">
        <v>185804252</v>
      </c>
      <c r="D91" s="71" t="s">
        <v>218</v>
      </c>
      <c r="E91" s="59" t="s">
        <v>106</v>
      </c>
      <c r="F91" s="60">
        <f>výkaz_výměr!D32*výkaz_výměr!E32</f>
        <v>1880</v>
      </c>
      <c r="G91" s="66"/>
      <c r="H91" s="60">
        <f>F91*G91</f>
        <v>0</v>
      </c>
    </row>
    <row r="92" spans="1:8" ht="74.25" customHeight="1">
      <c r="A92" s="63"/>
      <c r="B92" s="68" t="s">
        <v>143</v>
      </c>
      <c r="C92" s="64"/>
      <c r="D92" s="71" t="s">
        <v>211</v>
      </c>
      <c r="E92" s="59"/>
      <c r="F92" s="60"/>
      <c r="G92" s="61"/>
      <c r="H92" s="60"/>
    </row>
    <row r="93" spans="1:8" ht="12.75">
      <c r="A93" s="63"/>
      <c r="B93" s="68" t="s">
        <v>145</v>
      </c>
      <c r="C93" s="72"/>
      <c r="D93" s="71" t="s">
        <v>219</v>
      </c>
      <c r="E93" s="59"/>
      <c r="F93" s="60"/>
      <c r="G93" s="61"/>
      <c r="H93" s="60"/>
    </row>
    <row r="94" spans="1:8" ht="12.75">
      <c r="A94" s="63" t="s">
        <v>86</v>
      </c>
      <c r="B94" s="64" t="s">
        <v>141</v>
      </c>
      <c r="C94" s="64">
        <v>184817114</v>
      </c>
      <c r="D94" s="62" t="s">
        <v>220</v>
      </c>
      <c r="E94" s="59" t="s">
        <v>106</v>
      </c>
      <c r="F94" s="60">
        <f>výkaz_výměr!D33*výkaz_výměr!E33</f>
        <v>470</v>
      </c>
      <c r="G94" s="66"/>
      <c r="H94" s="60">
        <f>F94*G94</f>
        <v>0</v>
      </c>
    </row>
    <row r="95" spans="1:8" s="9" customFormat="1" ht="74.25" customHeight="1">
      <c r="A95" s="97"/>
      <c r="B95" s="68" t="s">
        <v>143</v>
      </c>
      <c r="C95" s="68"/>
      <c r="D95" s="71" t="s">
        <v>221</v>
      </c>
      <c r="E95" s="98"/>
      <c r="F95" s="99"/>
      <c r="G95" s="100"/>
      <c r="H95" s="99"/>
    </row>
    <row r="96" spans="1:8" ht="12.75">
      <c r="A96" s="63"/>
      <c r="B96" s="68" t="s">
        <v>145</v>
      </c>
      <c r="C96" s="72"/>
      <c r="D96" s="71" t="s">
        <v>222</v>
      </c>
      <c r="E96" s="59"/>
      <c r="F96" s="60"/>
      <c r="G96" s="61"/>
      <c r="H96" s="60"/>
    </row>
    <row r="97" spans="1:8" ht="12.75">
      <c r="A97" s="63" t="s">
        <v>87</v>
      </c>
      <c r="B97" s="68" t="s">
        <v>141</v>
      </c>
      <c r="C97" s="64">
        <v>185811111</v>
      </c>
      <c r="D97" s="73" t="s">
        <v>223</v>
      </c>
      <c r="E97" s="59" t="s">
        <v>106</v>
      </c>
      <c r="F97" s="60">
        <f>výkaz_výměr!D34*výkaz_výměr!E34</f>
        <v>1880</v>
      </c>
      <c r="G97" s="66"/>
      <c r="H97" s="60">
        <f>F97*G97</f>
        <v>0</v>
      </c>
    </row>
    <row r="98" spans="1:8" ht="12.75">
      <c r="A98" s="63"/>
      <c r="B98" s="68" t="s">
        <v>145</v>
      </c>
      <c r="C98" s="72"/>
      <c r="D98" s="71" t="s">
        <v>224</v>
      </c>
      <c r="E98" s="59"/>
      <c r="F98" s="60"/>
      <c r="G98" s="61"/>
      <c r="H98" s="60"/>
    </row>
    <row r="99" spans="1:8" ht="12.75">
      <c r="A99" s="77"/>
      <c r="B99" s="78"/>
      <c r="C99" s="78"/>
      <c r="D99" s="51"/>
      <c r="E99" s="52"/>
      <c r="F99" s="53"/>
      <c r="G99" s="79"/>
      <c r="H99" s="53"/>
    </row>
    <row r="100" spans="1:8" ht="12.75">
      <c r="A100" s="80" t="s">
        <v>67</v>
      </c>
      <c r="B100" s="80"/>
      <c r="C100" s="80"/>
      <c r="D100" s="80"/>
      <c r="E100" s="59"/>
      <c r="F100" s="60"/>
      <c r="G100" s="61"/>
      <c r="H100" s="60"/>
    </row>
    <row r="101" spans="1:8" ht="12.75">
      <c r="A101" s="63" t="s">
        <v>90</v>
      </c>
      <c r="B101" s="64" t="s">
        <v>141</v>
      </c>
      <c r="C101" s="64">
        <v>184806185</v>
      </c>
      <c r="D101" s="62" t="s">
        <v>225</v>
      </c>
      <c r="E101" s="59" t="s">
        <v>118</v>
      </c>
      <c r="F101" s="60">
        <v>30</v>
      </c>
      <c r="G101" s="66"/>
      <c r="H101" s="60">
        <f>F101*G101</f>
        <v>0</v>
      </c>
    </row>
    <row r="102" spans="1:8" s="9" customFormat="1" ht="74.25" customHeight="1">
      <c r="A102" s="97"/>
      <c r="B102" s="68" t="s">
        <v>143</v>
      </c>
      <c r="C102" s="68"/>
      <c r="D102" s="71" t="s">
        <v>226</v>
      </c>
      <c r="E102" s="98"/>
      <c r="F102" s="99"/>
      <c r="G102" s="100"/>
      <c r="H102" s="99"/>
    </row>
    <row r="103" spans="1:8" s="9" customFormat="1" ht="12.75">
      <c r="A103" s="97"/>
      <c r="B103" s="68" t="s">
        <v>145</v>
      </c>
      <c r="C103" s="68"/>
      <c r="D103" s="71" t="s">
        <v>227</v>
      </c>
      <c r="E103" s="98"/>
      <c r="F103" s="99"/>
      <c r="G103" s="100"/>
      <c r="H103" s="99"/>
    </row>
    <row r="104" spans="1:8" ht="12.75">
      <c r="A104" s="63" t="s">
        <v>92</v>
      </c>
      <c r="B104" s="64"/>
      <c r="C104" s="64">
        <v>185804411</v>
      </c>
      <c r="D104" s="62" t="s">
        <v>228</v>
      </c>
      <c r="E104" s="59" t="s">
        <v>106</v>
      </c>
      <c r="F104" s="60">
        <f>výkaz_výměr!D42*výkaz_výměr!E42</f>
        <v>24</v>
      </c>
      <c r="G104" s="66"/>
      <c r="H104" s="60">
        <f>F104*G104</f>
        <v>0</v>
      </c>
    </row>
    <row r="105" spans="1:8" ht="12.75">
      <c r="A105" s="63" t="s">
        <v>93</v>
      </c>
      <c r="B105" s="64"/>
      <c r="C105" s="64">
        <v>185804421</v>
      </c>
      <c r="D105" s="62" t="s">
        <v>229</v>
      </c>
      <c r="E105" s="59" t="s">
        <v>106</v>
      </c>
      <c r="F105" s="60">
        <f>výkaz_výměr!D44*výkaz_výměr!E44</f>
        <v>24</v>
      </c>
      <c r="G105" s="66"/>
      <c r="H105" s="60">
        <f>F105*G105</f>
        <v>0</v>
      </c>
    </row>
    <row r="106" spans="1:8" ht="12.75">
      <c r="A106" s="63" t="s">
        <v>95</v>
      </c>
      <c r="B106" s="64"/>
      <c r="C106" s="64">
        <v>185804423</v>
      </c>
      <c r="D106" s="62" t="s">
        <v>230</v>
      </c>
      <c r="E106" s="59" t="s">
        <v>118</v>
      </c>
      <c r="F106" s="60">
        <f>výkaz_výměr!D43*výkaz_výměr!E43</f>
        <v>30</v>
      </c>
      <c r="G106" s="66"/>
      <c r="H106" s="60">
        <f>F106*G106</f>
        <v>0</v>
      </c>
    </row>
    <row r="107" spans="1:8" ht="12.75">
      <c r="A107" s="63" t="s">
        <v>97</v>
      </c>
      <c r="B107" s="64"/>
      <c r="C107" s="64">
        <v>185804423</v>
      </c>
      <c r="D107" s="62" t="s">
        <v>231</v>
      </c>
      <c r="E107" s="59" t="s">
        <v>118</v>
      </c>
      <c r="F107" s="60">
        <f>výkaz_výměr!D45*výkaz_výměr!E45</f>
        <v>30</v>
      </c>
      <c r="G107" s="66"/>
      <c r="H107" s="60">
        <f>F107*G107</f>
        <v>0</v>
      </c>
    </row>
    <row r="108" spans="1:8" s="9" customFormat="1" ht="49.5" customHeight="1">
      <c r="A108" s="97"/>
      <c r="B108" s="68" t="s">
        <v>143</v>
      </c>
      <c r="C108" s="68"/>
      <c r="D108" s="71" t="s">
        <v>232</v>
      </c>
      <c r="E108" s="98"/>
      <c r="F108" s="99"/>
      <c r="G108" s="100"/>
      <c r="H108" s="99"/>
    </row>
    <row r="109" spans="1:8" s="9" customFormat="1" ht="86.25" customHeight="1">
      <c r="A109" s="97"/>
      <c r="B109" s="68" t="s">
        <v>143</v>
      </c>
      <c r="C109" s="68"/>
      <c r="D109" s="69" t="s">
        <v>233</v>
      </c>
      <c r="E109" s="98"/>
      <c r="F109" s="99"/>
      <c r="G109" s="100"/>
      <c r="H109" s="99"/>
    </row>
    <row r="110" spans="1:8" s="9" customFormat="1" ht="12.75">
      <c r="A110" s="97"/>
      <c r="B110" s="68" t="s">
        <v>145</v>
      </c>
      <c r="C110" s="68"/>
      <c r="D110" s="71" t="s">
        <v>227</v>
      </c>
      <c r="E110" s="98"/>
      <c r="F110" s="99"/>
      <c r="G110" s="100"/>
      <c r="H110" s="99"/>
    </row>
    <row r="111" spans="1:8" ht="12.75">
      <c r="A111" s="63" t="s">
        <v>99</v>
      </c>
      <c r="B111" s="64" t="s">
        <v>141</v>
      </c>
      <c r="C111" s="64">
        <v>185802112</v>
      </c>
      <c r="D111" s="62" t="s">
        <v>184</v>
      </c>
      <c r="E111" s="59" t="s">
        <v>148</v>
      </c>
      <c r="F111" s="60">
        <f>(výkaz_výměr!D37*výkaz_výměr!E37)/1000</f>
        <v>0.002</v>
      </c>
      <c r="G111" s="66"/>
      <c r="H111" s="60">
        <f>F111*G111</f>
        <v>0</v>
      </c>
    </row>
    <row r="112" spans="1:8" ht="12.75">
      <c r="A112" s="63"/>
      <c r="B112" s="68" t="s">
        <v>143</v>
      </c>
      <c r="C112" s="72"/>
      <c r="D112" s="72" t="s">
        <v>149</v>
      </c>
      <c r="E112" s="59"/>
      <c r="F112" s="60"/>
      <c r="G112" s="61"/>
      <c r="H112" s="60"/>
    </row>
    <row r="113" spans="1:8" ht="12.75">
      <c r="A113" s="63"/>
      <c r="B113" s="68" t="s">
        <v>145</v>
      </c>
      <c r="C113" s="72"/>
      <c r="D113" s="71" t="s">
        <v>234</v>
      </c>
      <c r="E113" s="59"/>
      <c r="F113" s="60"/>
      <c r="G113" s="61"/>
      <c r="H113" s="60"/>
    </row>
    <row r="114" spans="1:8" ht="12.75">
      <c r="A114" s="63" t="s">
        <v>132</v>
      </c>
      <c r="B114" s="64" t="s">
        <v>151</v>
      </c>
      <c r="C114" s="64" t="s">
        <v>235</v>
      </c>
      <c r="D114" s="62" t="s">
        <v>187</v>
      </c>
      <c r="E114" s="59" t="s">
        <v>115</v>
      </c>
      <c r="F114" s="60">
        <f>výkaz_výměr!D37*výkaz_výměr!E37</f>
        <v>2</v>
      </c>
      <c r="G114" s="66"/>
      <c r="H114" s="60">
        <f>F114*G114</f>
        <v>0</v>
      </c>
    </row>
    <row r="115" spans="1:8" ht="12.75">
      <c r="A115" s="63"/>
      <c r="B115" s="68" t="s">
        <v>145</v>
      </c>
      <c r="C115" s="72"/>
      <c r="D115" s="71" t="s">
        <v>236</v>
      </c>
      <c r="E115" s="59"/>
      <c r="F115" s="60"/>
      <c r="G115" s="61"/>
      <c r="H115" s="60"/>
    </row>
    <row r="116" spans="1:8" ht="12.75">
      <c r="A116" s="63" t="s">
        <v>237</v>
      </c>
      <c r="B116" s="64" t="s">
        <v>141</v>
      </c>
      <c r="C116" s="64">
        <v>185802113</v>
      </c>
      <c r="D116" s="62" t="s">
        <v>147</v>
      </c>
      <c r="E116" s="59" t="s">
        <v>148</v>
      </c>
      <c r="F116" s="60">
        <f>(výkaz_výměr!D38*výkaz_výměr!E38)/1000</f>
        <v>0.0032</v>
      </c>
      <c r="G116" s="66"/>
      <c r="H116" s="60">
        <f>F116*G116</f>
        <v>0</v>
      </c>
    </row>
    <row r="117" spans="1:8" ht="12.75">
      <c r="A117" s="63"/>
      <c r="B117" s="68" t="s">
        <v>143</v>
      </c>
      <c r="C117" s="64"/>
      <c r="D117" s="71" t="s">
        <v>149</v>
      </c>
      <c r="E117" s="59"/>
      <c r="F117" s="60"/>
      <c r="G117" s="61"/>
      <c r="H117" s="60"/>
    </row>
    <row r="118" spans="1:8" ht="12.75">
      <c r="A118" s="63"/>
      <c r="B118" s="68" t="s">
        <v>145</v>
      </c>
      <c r="C118" s="64"/>
      <c r="D118" s="71" t="s">
        <v>238</v>
      </c>
      <c r="E118" s="59"/>
      <c r="F118" s="60"/>
      <c r="G118" s="61"/>
      <c r="H118" s="60"/>
    </row>
    <row r="119" spans="1:8" ht="12.75">
      <c r="A119" s="63" t="s">
        <v>239</v>
      </c>
      <c r="B119" s="64" t="s">
        <v>151</v>
      </c>
      <c r="C119" s="64">
        <v>25191155</v>
      </c>
      <c r="D119" s="62" t="s">
        <v>190</v>
      </c>
      <c r="E119" s="59" t="s">
        <v>116</v>
      </c>
      <c r="F119" s="60">
        <f>výkaz_výměr!D38*výkaz_výměr!E38</f>
        <v>3.2</v>
      </c>
      <c r="G119" s="66"/>
      <c r="H119" s="60">
        <f>F119*G119</f>
        <v>0</v>
      </c>
    </row>
    <row r="120" spans="1:8" ht="12.75">
      <c r="A120" s="63"/>
      <c r="B120" s="68" t="s">
        <v>145</v>
      </c>
      <c r="C120" s="64"/>
      <c r="D120" s="71" t="s">
        <v>240</v>
      </c>
      <c r="E120" s="59"/>
      <c r="F120" s="60"/>
      <c r="G120" s="61"/>
      <c r="H120" s="60"/>
    </row>
    <row r="121" spans="1:8" ht="12.75">
      <c r="A121" s="63" t="s">
        <v>241</v>
      </c>
      <c r="B121" s="64" t="s">
        <v>141</v>
      </c>
      <c r="C121" s="64">
        <v>184812123</v>
      </c>
      <c r="D121" s="62" t="s">
        <v>242</v>
      </c>
      <c r="E121" s="59" t="s">
        <v>106</v>
      </c>
      <c r="F121" s="60">
        <f>výkaz_výměr!D39*výkaz_výměr!E39</f>
        <v>160</v>
      </c>
      <c r="G121" s="66"/>
      <c r="H121" s="60">
        <f>F121*G121</f>
        <v>0</v>
      </c>
    </row>
    <row r="122" spans="1:8" s="9" customFormat="1" ht="12.75">
      <c r="A122" s="97"/>
      <c r="B122" s="68" t="s">
        <v>145</v>
      </c>
      <c r="C122" s="68"/>
      <c r="D122" s="71" t="s">
        <v>243</v>
      </c>
      <c r="E122" s="98"/>
      <c r="F122" s="99"/>
      <c r="G122" s="100"/>
      <c r="H122" s="99"/>
    </row>
    <row r="123" spans="1:8" ht="12.75">
      <c r="A123" s="63" t="s">
        <v>244</v>
      </c>
      <c r="B123" s="64"/>
      <c r="C123" s="64"/>
      <c r="D123" s="62" t="s">
        <v>245</v>
      </c>
      <c r="E123" s="59" t="s">
        <v>246</v>
      </c>
      <c r="F123" s="60">
        <f>výkaz_výměr!D39*0.1*výkaz_výměr!E39*2</f>
        <v>32</v>
      </c>
      <c r="G123" s="66"/>
      <c r="H123" s="60">
        <f>F123*G123</f>
        <v>0</v>
      </c>
    </row>
    <row r="124" spans="1:8" s="9" customFormat="1" ht="12.75">
      <c r="A124" s="97"/>
      <c r="B124" s="68" t="s">
        <v>143</v>
      </c>
      <c r="C124" s="68"/>
      <c r="D124" s="71" t="s">
        <v>247</v>
      </c>
      <c r="E124" s="98"/>
      <c r="F124" s="99"/>
      <c r="G124" s="100"/>
      <c r="H124" s="99"/>
    </row>
    <row r="125" spans="1:8" s="9" customFormat="1" ht="12.75">
      <c r="A125" s="97"/>
      <c r="B125" s="68" t="s">
        <v>145</v>
      </c>
      <c r="C125" s="68"/>
      <c r="D125" s="71" t="s">
        <v>248</v>
      </c>
      <c r="E125" s="98"/>
      <c r="F125" s="99"/>
      <c r="G125" s="100"/>
      <c r="H125" s="99"/>
    </row>
    <row r="126" spans="1:8" ht="12.75">
      <c r="A126" s="63" t="s">
        <v>249</v>
      </c>
      <c r="B126" s="64"/>
      <c r="C126" s="64">
        <v>185804253</v>
      </c>
      <c r="D126" s="62" t="s">
        <v>250</v>
      </c>
      <c r="E126" s="59" t="s">
        <v>106</v>
      </c>
      <c r="F126" s="60">
        <f>výkaz_výměr!D40*výkaz_výměr!E40</f>
        <v>400</v>
      </c>
      <c r="G126" s="66"/>
      <c r="H126" s="60">
        <f>F126*G126</f>
        <v>0</v>
      </c>
    </row>
    <row r="127" spans="1:8" s="9" customFormat="1" ht="74.25" customHeight="1">
      <c r="A127" s="97"/>
      <c r="B127" s="68" t="s">
        <v>143</v>
      </c>
      <c r="C127" s="68"/>
      <c r="D127" s="71" t="s">
        <v>211</v>
      </c>
      <c r="E127" s="98"/>
      <c r="F127" s="99"/>
      <c r="G127" s="100"/>
      <c r="H127" s="99"/>
    </row>
    <row r="128" spans="1:8" ht="12.75">
      <c r="A128" s="63"/>
      <c r="B128" s="68" t="s">
        <v>145</v>
      </c>
      <c r="C128" s="72"/>
      <c r="D128" s="71" t="s">
        <v>251</v>
      </c>
      <c r="E128" s="59"/>
      <c r="F128" s="60"/>
      <c r="G128" s="61"/>
      <c r="H128" s="60"/>
    </row>
    <row r="129" spans="1:8" ht="12.75">
      <c r="A129" s="63" t="s">
        <v>252</v>
      </c>
      <c r="B129" s="64"/>
      <c r="C129" s="64">
        <v>185804512</v>
      </c>
      <c r="D129" s="62" t="s">
        <v>253</v>
      </c>
      <c r="E129" s="59" t="s">
        <v>106</v>
      </c>
      <c r="F129" s="60">
        <f>výkaz_výměr!D41*výkaz_výměr!E41</f>
        <v>72</v>
      </c>
      <c r="G129" s="66"/>
      <c r="H129" s="60">
        <f>F129*G129</f>
        <v>0</v>
      </c>
    </row>
    <row r="130" spans="1:8" s="9" customFormat="1" ht="62.25" customHeight="1">
      <c r="A130" s="97"/>
      <c r="B130" s="68" t="s">
        <v>143</v>
      </c>
      <c r="C130" s="68"/>
      <c r="D130" s="71" t="s">
        <v>208</v>
      </c>
      <c r="E130" s="98"/>
      <c r="F130" s="99"/>
      <c r="G130" s="100"/>
      <c r="H130" s="99"/>
    </row>
    <row r="131" spans="1:8" ht="12.75">
      <c r="A131" s="63"/>
      <c r="B131" s="68" t="s">
        <v>145</v>
      </c>
      <c r="C131" s="72"/>
      <c r="D131" s="71" t="s">
        <v>254</v>
      </c>
      <c r="E131" s="59"/>
      <c r="F131" s="60"/>
      <c r="G131" s="61"/>
      <c r="H131" s="60"/>
    </row>
    <row r="132" spans="1:8" s="106" customFormat="1" ht="12.75">
      <c r="A132" s="102"/>
      <c r="B132" s="103"/>
      <c r="C132" s="103"/>
      <c r="D132" s="103"/>
      <c r="E132" s="103"/>
      <c r="F132" s="104"/>
      <c r="G132" s="105"/>
      <c r="H132" s="103"/>
    </row>
    <row r="133" spans="1:8" s="9" customFormat="1" ht="12.75">
      <c r="A133" s="97"/>
      <c r="B133" s="68" t="s">
        <v>145</v>
      </c>
      <c r="C133" s="68"/>
      <c r="D133" s="71" t="s">
        <v>227</v>
      </c>
      <c r="E133" s="98"/>
      <c r="F133" s="99"/>
      <c r="G133" s="100"/>
      <c r="H133" s="99"/>
    </row>
    <row r="134" spans="1:8" ht="12.75">
      <c r="A134" s="77"/>
      <c r="B134" s="78"/>
      <c r="C134" s="78"/>
      <c r="D134" s="51"/>
      <c r="E134" s="52"/>
      <c r="F134" s="53"/>
      <c r="G134" s="79"/>
      <c r="H134" s="53"/>
    </row>
    <row r="135" spans="1:8" ht="15">
      <c r="A135" s="80" t="s">
        <v>85</v>
      </c>
      <c r="B135" s="80"/>
      <c r="C135" s="80"/>
      <c r="D135" s="80"/>
      <c r="E135" s="59"/>
      <c r="F135" s="60"/>
      <c r="G135" s="61"/>
      <c r="H135" s="60"/>
    </row>
    <row r="136" spans="1:8" ht="13.5" customHeight="1">
      <c r="A136" s="107" t="s">
        <v>255</v>
      </c>
      <c r="B136" s="38" t="s">
        <v>141</v>
      </c>
      <c r="C136" s="38" t="s">
        <v>256</v>
      </c>
      <c r="D136" s="37" t="s">
        <v>257</v>
      </c>
      <c r="E136" s="38" t="s">
        <v>118</v>
      </c>
      <c r="F136" s="60">
        <f>výkaz_výměr!D47</f>
        <v>26</v>
      </c>
      <c r="G136" s="66"/>
      <c r="H136" s="60">
        <f>F136*G136</f>
        <v>0</v>
      </c>
    </row>
    <row r="137" spans="1:8" s="9" customFormat="1" ht="62.25" customHeight="1">
      <c r="A137" s="97"/>
      <c r="B137" s="68" t="s">
        <v>143</v>
      </c>
      <c r="C137" s="68"/>
      <c r="D137" s="71" t="s">
        <v>258</v>
      </c>
      <c r="E137" s="98"/>
      <c r="F137" s="99"/>
      <c r="G137" s="100"/>
      <c r="H137" s="99"/>
    </row>
    <row r="138" spans="1:8" s="9" customFormat="1" ht="12.75">
      <c r="A138" s="97"/>
      <c r="B138" s="68" t="s">
        <v>145</v>
      </c>
      <c r="C138" s="68"/>
      <c r="D138" s="71" t="s">
        <v>259</v>
      </c>
      <c r="E138" s="98"/>
      <c r="F138" s="99"/>
      <c r="G138" s="100"/>
      <c r="H138" s="99"/>
    </row>
    <row r="139" spans="1:8" ht="30">
      <c r="A139" s="63" t="s">
        <v>260</v>
      </c>
      <c r="B139" s="64" t="s">
        <v>141</v>
      </c>
      <c r="C139" s="64">
        <v>184911421</v>
      </c>
      <c r="D139" s="62" t="s">
        <v>175</v>
      </c>
      <c r="E139" s="59" t="s">
        <v>106</v>
      </c>
      <c r="F139" s="60">
        <f>výkaz_výměr!D47*výkaz_výměr!E47</f>
        <v>26</v>
      </c>
      <c r="G139" s="66"/>
      <c r="H139" s="60">
        <f>F139*G139</f>
        <v>0</v>
      </c>
    </row>
    <row r="140" spans="1:8" ht="38.25">
      <c r="A140" s="63"/>
      <c r="B140" s="68" t="s">
        <v>143</v>
      </c>
      <c r="C140" s="72"/>
      <c r="D140" s="72" t="s">
        <v>261</v>
      </c>
      <c r="E140" s="59"/>
      <c r="F140" s="60"/>
      <c r="G140" s="61"/>
      <c r="H140" s="60"/>
    </row>
    <row r="141" spans="1:8" ht="17.25">
      <c r="A141" s="63" t="s">
        <v>262</v>
      </c>
      <c r="B141" s="64" t="s">
        <v>151</v>
      </c>
      <c r="C141" s="64">
        <v>10391100</v>
      </c>
      <c r="D141" s="62" t="s">
        <v>177</v>
      </c>
      <c r="E141" s="59" t="s">
        <v>115</v>
      </c>
      <c r="F141" s="60">
        <f>výkaz_výměr!D48*výkaz_výměr!E48</f>
        <v>2.6</v>
      </c>
      <c r="G141" s="66"/>
      <c r="H141" s="60">
        <f>F141*G141</f>
        <v>0</v>
      </c>
    </row>
    <row r="142" spans="1:8" ht="15">
      <c r="A142" s="63"/>
      <c r="B142" s="68" t="s">
        <v>143</v>
      </c>
      <c r="C142" s="72"/>
      <c r="D142" s="72" t="s">
        <v>178</v>
      </c>
      <c r="E142" s="59"/>
      <c r="F142" s="60"/>
      <c r="G142" s="61"/>
      <c r="H142" s="60"/>
    </row>
    <row r="143" spans="1:8" ht="15">
      <c r="A143" s="63"/>
      <c r="B143" s="68" t="s">
        <v>145</v>
      </c>
      <c r="C143" s="72"/>
      <c r="D143" s="71" t="s">
        <v>263</v>
      </c>
      <c r="E143" s="59"/>
      <c r="F143" s="60"/>
      <c r="G143" s="61"/>
      <c r="H143" s="60"/>
    </row>
    <row r="144" spans="1:8" ht="15">
      <c r="A144" s="77"/>
      <c r="B144" s="78"/>
      <c r="C144" s="78"/>
      <c r="D144" s="51"/>
      <c r="E144" s="52"/>
      <c r="F144" s="53"/>
      <c r="G144" s="79"/>
      <c r="H144" s="53"/>
    </row>
    <row r="145" spans="1:8" ht="12.75" customHeight="1">
      <c r="A145" s="96" t="s">
        <v>89</v>
      </c>
      <c r="B145" s="96"/>
      <c r="C145" s="96"/>
      <c r="D145" s="96"/>
      <c r="E145" s="59"/>
      <c r="F145" s="60"/>
      <c r="G145" s="61"/>
      <c r="H145" s="60"/>
    </row>
    <row r="146" spans="1:8" ht="12.75">
      <c r="A146" s="107" t="s">
        <v>264</v>
      </c>
      <c r="B146" s="38"/>
      <c r="C146" s="38" t="s">
        <v>265</v>
      </c>
      <c r="D146" s="37" t="s">
        <v>266</v>
      </c>
      <c r="E146" s="38" t="s">
        <v>106</v>
      </c>
      <c r="F146" s="60">
        <f>výkaz_výměr!D50*výkaz_výměr!E50</f>
        <v>103110</v>
      </c>
      <c r="G146" s="66"/>
      <c r="H146" s="60">
        <f>F146*G146</f>
        <v>0</v>
      </c>
    </row>
    <row r="147" spans="1:8" ht="12.75">
      <c r="A147" s="63" t="s">
        <v>267</v>
      </c>
      <c r="B147" s="64"/>
      <c r="C147" s="64">
        <v>185811111</v>
      </c>
      <c r="D147" s="73" t="s">
        <v>268</v>
      </c>
      <c r="E147" s="59" t="s">
        <v>106</v>
      </c>
      <c r="F147" s="60">
        <f>výkaz_výměr!D51*výkaz_výměr!E51</f>
        <v>3928</v>
      </c>
      <c r="G147" s="66"/>
      <c r="H147" s="60">
        <f>F147*G147</f>
        <v>0</v>
      </c>
    </row>
    <row r="148" spans="1:8" ht="12.75">
      <c r="A148" s="77"/>
      <c r="B148" s="78"/>
      <c r="C148" s="78"/>
      <c r="D148" s="108"/>
      <c r="E148" s="52"/>
      <c r="F148" s="53"/>
      <c r="G148" s="79"/>
      <c r="H148" s="53"/>
    </row>
    <row r="149" spans="1:8" ht="12.75" customHeight="1">
      <c r="A149" s="96" t="s">
        <v>269</v>
      </c>
      <c r="B149" s="96"/>
      <c r="C149" s="96"/>
      <c r="D149" s="96"/>
      <c r="E149" s="59"/>
      <c r="F149" s="60"/>
      <c r="G149" s="61"/>
      <c r="H149" s="60"/>
    </row>
    <row r="150" spans="1:8" ht="12.75">
      <c r="A150" s="107" t="s">
        <v>270</v>
      </c>
      <c r="B150" s="62"/>
      <c r="C150" s="59" t="s">
        <v>271</v>
      </c>
      <c r="D150" s="109" t="s">
        <v>272</v>
      </c>
      <c r="E150" s="59" t="s">
        <v>125</v>
      </c>
      <c r="F150" s="60">
        <f>výkaz_výměr!D52*výkaz_výměr!E52</f>
        <v>1284</v>
      </c>
      <c r="G150" s="66"/>
      <c r="H150" s="60">
        <f>F150*G150</f>
        <v>0</v>
      </c>
    </row>
    <row r="151" spans="1:8" ht="12.75">
      <c r="A151" s="63"/>
      <c r="B151" s="68" t="s">
        <v>145</v>
      </c>
      <c r="C151" s="72"/>
      <c r="D151" s="71" t="s">
        <v>273</v>
      </c>
      <c r="E151" s="59"/>
      <c r="F151" s="60"/>
      <c r="G151" s="61"/>
      <c r="H151" s="60"/>
    </row>
    <row r="152" spans="1:8" ht="12.75">
      <c r="A152" s="107" t="s">
        <v>274</v>
      </c>
      <c r="B152" s="62"/>
      <c r="C152" s="59" t="s">
        <v>275</v>
      </c>
      <c r="D152" s="40" t="s">
        <v>276</v>
      </c>
      <c r="E152" s="59" t="s">
        <v>131</v>
      </c>
      <c r="F152" s="60">
        <f>výkaz_výměr!D53*výkaz_výměr!E53</f>
        <v>214</v>
      </c>
      <c r="G152" s="66"/>
      <c r="H152" s="60">
        <f>F152*G152</f>
        <v>0</v>
      </c>
    </row>
    <row r="153" spans="1:8" ht="12.75">
      <c r="A153" s="63"/>
      <c r="B153" s="68" t="s">
        <v>145</v>
      </c>
      <c r="C153" s="72"/>
      <c r="D153" s="71" t="s">
        <v>277</v>
      </c>
      <c r="E153" s="59"/>
      <c r="F153" s="60"/>
      <c r="G153" s="61"/>
      <c r="H153" s="60"/>
    </row>
    <row r="154" spans="1:8" ht="12.75">
      <c r="A154" s="107" t="s">
        <v>278</v>
      </c>
      <c r="B154" s="62"/>
      <c r="C154" s="59" t="s">
        <v>279</v>
      </c>
      <c r="D154" s="40" t="s">
        <v>280</v>
      </c>
      <c r="E154" s="59" t="s">
        <v>125</v>
      </c>
      <c r="F154" s="60">
        <f>výkaz_výměr!D54*výkaz_výměr!E54</f>
        <v>4494</v>
      </c>
      <c r="G154" s="66"/>
      <c r="H154" s="60">
        <f>F154*G154</f>
        <v>0</v>
      </c>
    </row>
    <row r="155" spans="1:8" ht="12.75">
      <c r="A155" s="63"/>
      <c r="B155" s="68" t="s">
        <v>145</v>
      </c>
      <c r="C155" s="72"/>
      <c r="D155" s="71" t="s">
        <v>281</v>
      </c>
      <c r="E155" s="59"/>
      <c r="F155" s="60"/>
      <c r="G155" s="61"/>
      <c r="H155" s="60"/>
    </row>
    <row r="156" spans="1:8" ht="12.75">
      <c r="A156" s="77"/>
      <c r="B156" s="110"/>
      <c r="C156" s="111"/>
      <c r="D156" s="112"/>
      <c r="E156" s="52"/>
      <c r="F156" s="53"/>
      <c r="G156" s="79"/>
      <c r="H156" s="53"/>
    </row>
    <row r="157" spans="1:8" ht="12.75" customHeight="1">
      <c r="A157" s="96" t="s">
        <v>100</v>
      </c>
      <c r="B157" s="96"/>
      <c r="C157" s="96"/>
      <c r="D157" s="96"/>
      <c r="E157" s="59"/>
      <c r="F157" s="60"/>
      <c r="G157" s="61"/>
      <c r="H157" s="60"/>
    </row>
    <row r="158" spans="1:8" ht="12.75">
      <c r="A158" s="63" t="s">
        <v>282</v>
      </c>
      <c r="B158" s="64"/>
      <c r="C158" s="64" t="s">
        <v>283</v>
      </c>
      <c r="D158" s="62" t="s">
        <v>284</v>
      </c>
      <c r="E158" s="59" t="s">
        <v>131</v>
      </c>
      <c r="F158" s="60">
        <f>výkaz_výměr!D55*výkaz_výměr!E55</f>
        <v>214</v>
      </c>
      <c r="G158" s="66"/>
      <c r="H158" s="60">
        <f>F158*G158</f>
        <v>0</v>
      </c>
    </row>
    <row r="159" spans="1:8" ht="12.75">
      <c r="A159" s="63"/>
      <c r="B159" s="68" t="s">
        <v>145</v>
      </c>
      <c r="C159" s="72"/>
      <c r="D159" s="71" t="s">
        <v>285</v>
      </c>
      <c r="E159" s="59"/>
      <c r="F159" s="60"/>
      <c r="G159" s="61"/>
      <c r="H159" s="60"/>
    </row>
    <row r="160" spans="1:8" ht="12.75">
      <c r="A160" s="63"/>
      <c r="B160" s="68" t="s">
        <v>145</v>
      </c>
      <c r="C160" s="72"/>
      <c r="D160" s="71" t="s">
        <v>286</v>
      </c>
      <c r="E160" s="59"/>
      <c r="F160" s="60"/>
      <c r="G160" s="61"/>
      <c r="H160" s="60"/>
    </row>
    <row r="161" spans="1:8" ht="12.75">
      <c r="A161" s="77"/>
      <c r="B161" s="110"/>
      <c r="C161" s="111"/>
      <c r="D161" s="112"/>
      <c r="E161" s="52"/>
      <c r="F161" s="53"/>
      <c r="G161" s="79"/>
      <c r="H161" s="53"/>
    </row>
    <row r="162" spans="1:8" s="119" customFormat="1" ht="12.75">
      <c r="A162" s="113" t="s">
        <v>287</v>
      </c>
      <c r="B162" s="114"/>
      <c r="C162" s="114"/>
      <c r="D162" s="115" t="s">
        <v>288</v>
      </c>
      <c r="E162" s="116"/>
      <c r="F162" s="117"/>
      <c r="G162" s="118"/>
      <c r="H162" s="117">
        <f>SUM(H6:H158)</f>
        <v>0</v>
      </c>
    </row>
    <row r="163" spans="1:8" s="120" customFormat="1" ht="12.75">
      <c r="A163" s="113" t="s">
        <v>289</v>
      </c>
      <c r="B163" s="114"/>
      <c r="C163" s="114"/>
      <c r="D163" s="115" t="s">
        <v>290</v>
      </c>
      <c r="E163" s="116"/>
      <c r="F163" s="117"/>
      <c r="G163" s="118"/>
      <c r="H163" s="117">
        <f>H162*0.21</f>
        <v>0</v>
      </c>
    </row>
    <row r="164" spans="1:8" s="120" customFormat="1" ht="12.75">
      <c r="A164" s="113" t="s">
        <v>291</v>
      </c>
      <c r="B164" s="114"/>
      <c r="C164" s="114"/>
      <c r="D164" s="115" t="s">
        <v>292</v>
      </c>
      <c r="E164" s="116"/>
      <c r="F164" s="117"/>
      <c r="G164" s="118"/>
      <c r="H164" s="117">
        <f>H162*1.21</f>
        <v>0</v>
      </c>
    </row>
    <row r="165" ht="12.75">
      <c r="G165" s="121"/>
    </row>
    <row r="166" spans="1:7" ht="12.75" customHeight="1">
      <c r="A166" s="122" t="s">
        <v>293</v>
      </c>
      <c r="B166" s="122"/>
      <c r="C166" s="122"/>
      <c r="G166" s="121"/>
    </row>
    <row r="167" spans="1:8" s="119" customFormat="1" ht="12.75">
      <c r="A167" s="113" t="s">
        <v>294</v>
      </c>
      <c r="B167" s="114"/>
      <c r="C167" s="114"/>
      <c r="D167" s="115" t="s">
        <v>295</v>
      </c>
      <c r="E167" s="116"/>
      <c r="F167" s="117"/>
      <c r="G167" s="118"/>
      <c r="H167" s="117">
        <f>H162*2</f>
        <v>0</v>
      </c>
    </row>
    <row r="168" spans="1:8" s="120" customFormat="1" ht="12.75">
      <c r="A168" s="113" t="s">
        <v>296</v>
      </c>
      <c r="B168" s="114"/>
      <c r="C168" s="114"/>
      <c r="D168" s="115" t="s">
        <v>290</v>
      </c>
      <c r="E168" s="116"/>
      <c r="F168" s="117"/>
      <c r="G168" s="118"/>
      <c r="H168" s="117">
        <f>H167*0.21</f>
        <v>0</v>
      </c>
    </row>
    <row r="169" spans="1:8" s="120" customFormat="1" ht="12.75">
      <c r="A169" s="113" t="s">
        <v>297</v>
      </c>
      <c r="B169" s="114"/>
      <c r="C169" s="114"/>
      <c r="D169" s="115" t="s">
        <v>298</v>
      </c>
      <c r="E169" s="116"/>
      <c r="F169" s="117"/>
      <c r="G169" s="118"/>
      <c r="H169" s="117">
        <f>H167*1.21</f>
        <v>0</v>
      </c>
    </row>
  </sheetData>
  <sheetProtection password="C078" sheet="1" selectLockedCells="1"/>
  <mergeCells count="12">
    <mergeCell ref="A1:H1"/>
    <mergeCell ref="A2:H2"/>
    <mergeCell ref="A5:D5"/>
    <mergeCell ref="A27:D27"/>
    <mergeCell ref="A42:D42"/>
    <mergeCell ref="A82:D82"/>
    <mergeCell ref="A100:D100"/>
    <mergeCell ref="A135:D135"/>
    <mergeCell ref="A145:D145"/>
    <mergeCell ref="A149:D149"/>
    <mergeCell ref="A157:D157"/>
    <mergeCell ref="A166:C166"/>
  </mergeCells>
  <printOptions/>
  <pageMargins left="0.7" right="0.3541666666666667" top="0.75" bottom="0.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2023-01-26T21:31:42Z</cp:lastPrinted>
  <dcterms:modified xsi:type="dcterms:W3CDTF">2023-02-24T09:27:45Z</dcterms:modified>
  <cp:category/>
  <cp:version/>
  <cp:contentType/>
  <cp:contentStatus/>
  <cp:revision>28</cp:revision>
</cp:coreProperties>
</file>