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/>
  <bookViews>
    <workbookView xWindow="65428" yWindow="65428" windowWidth="23256" windowHeight="12576" activeTab="0"/>
  </bookViews>
  <sheets>
    <sheet name="Rekapitulace stavby" sheetId="1" r:id="rId1"/>
    <sheet name="01072020 - Rekonstrukce c..." sheetId="2" r:id="rId2"/>
  </sheets>
  <definedNames>
    <definedName name="_xlnm._FilterDatabase" localSheetId="1" hidden="1">'01072020 - Rekonstrukce c...'!$C$121:$K$186</definedName>
    <definedName name="_xlnm.Print_Area" localSheetId="1">'01072020 - Rekonstrukce c...'!$C$4:$J$76,'01072020 - Rekonstrukce c...'!$C$82:$J$105,'01072020 - Rekonstrukce c...'!$C$111:$K$186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'01072020 - Rekonstrukce c...'!$121:$121</definedName>
  </definedNames>
  <calcPr calcId="191029"/>
  <extLst/>
</workbook>
</file>

<file path=xl/sharedStrings.xml><?xml version="1.0" encoding="utf-8"?>
<sst xmlns="http://schemas.openxmlformats.org/spreadsheetml/2006/main" count="956" uniqueCount="273">
  <si>
    <t>Export Komplet</t>
  </si>
  <si>
    <t/>
  </si>
  <si>
    <t>2.0</t>
  </si>
  <si>
    <t>ZAMOK</t>
  </si>
  <si>
    <t>False</t>
  </si>
  <si>
    <t>{814a2d18-ff60-4bd7-ade4-0e10795bbcd2}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</si>
  <si>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</si>
  <si>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</si>
  <si>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</si>
  <si>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</si>
  <si>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</si>
  <si>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</si>
  <si>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</si>
  <si>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</si>
  <si>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01072020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</si>
  <si>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</si>
  <si>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</si>
  <si>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chodníku - Družstevní II</t>
  </si>
  <si>
    <t>KSO:</t>
  </si>
  <si>
    <t>CC-CZ:</t>
  </si>
  <si>
    <t>Místo:</t>
  </si>
  <si>
    <t>Družstevní, 350 02 Cheb</t>
  </si>
  <si>
    <t>Datum:</t>
  </si>
  <si>
    <t>30. 7. 2020</t>
  </si>
  <si>
    <t>Zadavatel:</t>
  </si>
  <si>
    <t>IČ:</t>
  </si>
  <si>
    <t>00253979</t>
  </si>
  <si>
    <t>Město Cheb</t>
  </si>
  <si>
    <t>DIČ:</t>
  </si>
  <si>
    <t>CZ00253979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</si>
  <si>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</si>
  <si>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</si>
  <si>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</si>
  <si>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</si>
  <si>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</si>
  <si>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</si>
  <si>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</si>
  <si>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</si>
  <si>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</si>
  <si>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</si>
  <si>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</si>
  <si>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</si>
  <si>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</si>
  <si>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</si>
  <si>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</si>
  <si>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</si>
  <si>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</si>
  <si>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</si>
  <si>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</si>
  <si>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</si>
  <si>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</si>
  <si>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</si>
  <si>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</si>
  <si>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</si>
  <si>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</si>
  <si>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</si>
  <si>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</si>
  <si>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</si>
  <si>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</si>
  <si>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</si>
  <si>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</si>
  <si>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</si>
  <si>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</si>
  <si>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</si>
  <si>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</si>
  <si>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</si>
  <si>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</si>
  <si>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</si>
  <si>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</si>
  <si>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</si>
  <si>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</si>
  <si>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</si>
  <si>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</si>
  <si>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</si>
  <si>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</si>
  <si>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</si>
  <si>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</si>
  <si>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</si>
  <si>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</si>
  <si>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</si>
  <si>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</si>
  <si>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</si>
  <si>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</si>
  <si>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</si>
  <si>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</si>
  <si>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</si>
  <si>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</si>
  <si>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</si>
  <si>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</si>
  <si>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</si>
  <si>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</si>
  <si>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</si>
  <si>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</si>
  <si>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</si>
  <si>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</si>
  <si>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</si>
  <si>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</si>
  <si>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</si>
  <si>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</si>
  <si>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</si>
  <si>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</si>
  <si>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</si>
  <si>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</si>
  <si>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</si>
  <si>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</si>
  <si>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</si>
  <si>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</si>
  <si>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</si>
  <si>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</si>
  <si>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</si>
  <si>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</si>
  <si>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</si>
  <si>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</si>
  <si>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</si>
  <si>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</si>
  <si>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</si>
  <si>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</si>
  <si>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</si>
  <si>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</si>
  <si>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113152112</t>
  </si>
  <si>
    <t>Odstranění podkladů zpevněných ploch z kameniva drceného</t>
  </si>
  <si>
    <t>m3</t>
  </si>
  <si>
    <t>4</t>
  </si>
  <si>
    <t>1902079771</t>
  </si>
  <si>
    <t>VV</t>
  </si>
  <si>
    <t>190*0,35</t>
  </si>
  <si>
    <t>162201102</t>
  </si>
  <si>
    <t>Vodorovné přemístění do 50 m výkopku/sypaniny z horniny tř. 1 až 4</t>
  </si>
  <si>
    <t>-861455114</t>
  </si>
  <si>
    <t>66,5</t>
  </si>
  <si>
    <t>3</t>
  </si>
  <si>
    <t>167101101</t>
  </si>
  <si>
    <t>Nakládání výkopku z hornin tř. 1 až 4 do 100 m3</t>
  </si>
  <si>
    <t>-425579364</t>
  </si>
  <si>
    <t>162301102</t>
  </si>
  <si>
    <t>Vodorovné přemístění do 1000 m výkopku/sypaniny z horniny tř. 1 až 4</t>
  </si>
  <si>
    <t>27352311</t>
  </si>
  <si>
    <t>5</t>
  </si>
  <si>
    <t>162701109</t>
  </si>
  <si>
    <t>Příplatek k vodorovnému přemístění výkopku/sypaniny z horniny tř. 1 až 4 ZKD 1000 m přes 10000 m</t>
  </si>
  <si>
    <t>-146799834</t>
  </si>
  <si>
    <t>66,5*10</t>
  </si>
  <si>
    <t>6</t>
  </si>
  <si>
    <t>171201211</t>
  </si>
  <si>
    <t>Poplatek za uložení odpadu ze sypaniny na skládce (skládkovné)</t>
  </si>
  <si>
    <t>t</t>
  </si>
  <si>
    <t>658502273</t>
  </si>
  <si>
    <t>66,5*2</t>
  </si>
  <si>
    <t>7</t>
  </si>
  <si>
    <t>113107181</t>
  </si>
  <si>
    <t>Odstranění podkladu živičného tl 50 mm strojně pl přes 50 do 200 m2</t>
  </si>
  <si>
    <t>m2</t>
  </si>
  <si>
    <t>1831487401</t>
  </si>
  <si>
    <t>190</t>
  </si>
  <si>
    <t>8</t>
  </si>
  <si>
    <t>113107172</t>
  </si>
  <si>
    <t>Odstranění podkladu z betonu prostého tl 300 mm strojně pl přes 50 do 200 m2</t>
  </si>
  <si>
    <t>697472724</t>
  </si>
  <si>
    <t>9</t>
  </si>
  <si>
    <t>181951112</t>
  </si>
  <si>
    <t>Úprava pláně v hornině třídy těžitelnosti I, skupiny 1 až 3 se zhutněním</t>
  </si>
  <si>
    <t>125605855</t>
  </si>
  <si>
    <t>10</t>
  </si>
  <si>
    <t>181111121</t>
  </si>
  <si>
    <t>Plošná úprava terénu do 500 m2 zemina tř 1 až 4 nerovnosti do 150 mm v rovinně a svahu do 1:5</t>
  </si>
  <si>
    <t>1754889702</t>
  </si>
  <si>
    <t>190*1</t>
  </si>
  <si>
    <t>11</t>
  </si>
  <si>
    <t>181351003</t>
  </si>
  <si>
    <t>Rozprostření ornice tl vrstvy do 200 mm pl do 100 m2 v rovině nebo ve svahu do 1:5 strojně</t>
  </si>
  <si>
    <t>-1632168684</t>
  </si>
  <si>
    <t>190*0,5</t>
  </si>
  <si>
    <t>12</t>
  </si>
  <si>
    <t>M</t>
  </si>
  <si>
    <t>M001</t>
  </si>
  <si>
    <t>zemina</t>
  </si>
  <si>
    <t>-1975492069</t>
  </si>
  <si>
    <t>95*0,1*2</t>
  </si>
  <si>
    <t>13</t>
  </si>
  <si>
    <t>181411131</t>
  </si>
  <si>
    <t>Založení parkového trávníku výsevem plochy do 1000 m2 v rovině a ve svahu do 1:5</t>
  </si>
  <si>
    <t>1064635321</t>
  </si>
  <si>
    <t>190*1,5</t>
  </si>
  <si>
    <t>14</t>
  </si>
  <si>
    <t>00572410</t>
  </si>
  <si>
    <t>osivo směs travní parková</t>
  </si>
  <si>
    <t>kg</t>
  </si>
  <si>
    <t>-1375131147</t>
  </si>
  <si>
    <t>285*0,015 'Přepočtené koeficientem množství</t>
  </si>
  <si>
    <t>Komunikace pozemní</t>
  </si>
  <si>
    <t>564931512</t>
  </si>
  <si>
    <t>Podklad z R-materiálu tl 100 mm</t>
  </si>
  <si>
    <t>1643659458</t>
  </si>
  <si>
    <t>16</t>
  </si>
  <si>
    <t>564851111</t>
  </si>
  <si>
    <t>Podklad ze štěrkodrtě ŠD tl 150 mm</t>
  </si>
  <si>
    <t>1572383637</t>
  </si>
  <si>
    <t>17</t>
  </si>
  <si>
    <t>596211112</t>
  </si>
  <si>
    <t>Kladení zámkové dlažby komunikací pro pěší tl 60 mm skupiny A pl do 300 m2</t>
  </si>
  <si>
    <t>-142534455</t>
  </si>
  <si>
    <t>18</t>
  </si>
  <si>
    <t>59245018</t>
  </si>
  <si>
    <t>dlažba tvar obdélník betonová 200x100x60mm přírodní</t>
  </si>
  <si>
    <t>885274217</t>
  </si>
  <si>
    <t>Ostatní konstrukce a práce, bourání</t>
  </si>
  <si>
    <t>19</t>
  </si>
  <si>
    <t>113202111</t>
  </si>
  <si>
    <t>Vytrhání obrub krajníků obrubníků stojatých</t>
  </si>
  <si>
    <t>m</t>
  </si>
  <si>
    <t>-50486059</t>
  </si>
  <si>
    <t>177,2</t>
  </si>
  <si>
    <t>20</t>
  </si>
  <si>
    <t>916231213</t>
  </si>
  <si>
    <t>Osazení chodníkového obrubníku betonového stojatého s boční opěrou do lože z betonu prostého</t>
  </si>
  <si>
    <t>727905362</t>
  </si>
  <si>
    <t>59217002</t>
  </si>
  <si>
    <t>obrubník betonový zahradní šedý 1000x50x200mm</t>
  </si>
  <si>
    <t>-306098653</t>
  </si>
  <si>
    <t>997</t>
  </si>
  <si>
    <t>Přesun sutě</t>
  </si>
  <si>
    <t>22</t>
  </si>
  <si>
    <t>997221121</t>
  </si>
  <si>
    <t>Vodorovná doprava suti z kusových materiálů nošením do 50 m</t>
  </si>
  <si>
    <t>680619443</t>
  </si>
  <si>
    <t>173,696</t>
  </si>
  <si>
    <t>23</t>
  </si>
  <si>
    <t>997211611</t>
  </si>
  <si>
    <t>Nakládání suti na dopravní prostředky pro vodorovnou dopravu</t>
  </si>
  <si>
    <t>732056370</t>
  </si>
  <si>
    <t>24</t>
  </si>
  <si>
    <t>997321511</t>
  </si>
  <si>
    <t>Vodorovná doprava suti a vybouraných hmot po suchu do 1 km</t>
  </si>
  <si>
    <t>-824909593</t>
  </si>
  <si>
    <t>25</t>
  </si>
  <si>
    <t>997321519</t>
  </si>
  <si>
    <t>Příplatek ZKD 1km vodorovné dopravy suti a vybouraných hmot po suchu</t>
  </si>
  <si>
    <t>1860751730</t>
  </si>
  <si>
    <t>173,696*10</t>
  </si>
  <si>
    <t>26</t>
  </si>
  <si>
    <t>997221645</t>
  </si>
  <si>
    <t>Poplatek za uložení na skládce (skládkovné) odpadu asfaltového bez dehtu kód odpadu 17 03 02</t>
  </si>
  <si>
    <t>2123496565</t>
  </si>
  <si>
    <t>27</t>
  </si>
  <si>
    <t>997221615</t>
  </si>
  <si>
    <t>Poplatek za uložení na skládce (skládkovné) stavebního odpadu betonového kód odpadu 17 01 01</t>
  </si>
  <si>
    <t>830364916</t>
  </si>
  <si>
    <t>998</t>
  </si>
  <si>
    <t>Přesun hmot</t>
  </si>
  <si>
    <t>28</t>
  </si>
  <si>
    <t>998229111</t>
  </si>
  <si>
    <t>Přesun hmot ruční pro pozemní komunikace s krytem z kameniva, betonu,živice na vzdálenost do 50 m</t>
  </si>
  <si>
    <t>819635930</t>
  </si>
  <si>
    <t>VRN</t>
  </si>
  <si>
    <t>Vedlejší rozpočtové náklady</t>
  </si>
  <si>
    <t>VRN1</t>
  </si>
  <si>
    <t>Průzkumné, geodetické a projektové práce</t>
  </si>
  <si>
    <t>29</t>
  </si>
  <si>
    <t>012103000</t>
  </si>
  <si>
    <t>Geodetické práce před výstavbou</t>
  </si>
  <si>
    <t>kpl</t>
  </si>
  <si>
    <t>1024</t>
  </si>
  <si>
    <t>-461171573</t>
  </si>
  <si>
    <t>VRN3</t>
  </si>
  <si>
    <t>Zařízení staveniště</t>
  </si>
  <si>
    <t>30</t>
  </si>
  <si>
    <t>030001000</t>
  </si>
  <si>
    <t>-1687173850</t>
  </si>
  <si>
    <t>VRN9</t>
  </si>
  <si>
    <t>Ostatní náklady</t>
  </si>
  <si>
    <t>31</t>
  </si>
  <si>
    <t>090001000</t>
  </si>
  <si>
    <t>-1241013340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</si>
</sst>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 locked="0"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22" xfId="0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7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0" fontId="0" fillId="0" borderId="0" xfId="0"/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21" xfId="0" applyFont="1" applyFill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tabSelected="1" workbookViewId="0" topLeftCell="A73">
      <selection activeCell="K4" sqref="K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" customHeight="1"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S2" s="15" t="s">
        <v>6</v>
      </c>
      <c r="BT2" s="15" t="s">
        <v>7</v>
      </c>
    </row>
    <row r="3" spans="2:72" s="1" customFormat="1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71" t="s">
        <v>14</v>
      </c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0"/>
      <c r="AQ5" s="20"/>
      <c r="AR5" s="18"/>
      <c r="BE5" s="268" t="s">
        <v>15</v>
      </c>
      <c r="BS5" s="15" t="s">
        <v>6</v>
      </c>
    </row>
    <row r="6" spans="2:71" s="1" customFormat="1" ht="36.9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73" t="s">
        <v>17</v>
      </c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0"/>
      <c r="AQ6" s="20"/>
      <c r="AR6" s="18"/>
      <c r="BE6" s="269"/>
      <c r="BS6" s="15" t="s">
        <v>6</v>
      </c>
    </row>
    <row r="7" spans="2:71" s="1" customFormat="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69"/>
      <c r="BS7" s="15" t="s">
        <v>6</v>
      </c>
    </row>
    <row r="8" spans="2:71" s="1" customFormat="1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23</v>
      </c>
      <c r="AO8" s="20"/>
      <c r="AP8" s="20"/>
      <c r="AQ8" s="20"/>
      <c r="AR8" s="18"/>
      <c r="BE8" s="26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69"/>
      <c r="BS9" s="15" t="s">
        <v>6</v>
      </c>
    </row>
    <row r="10" spans="2:71" s="1" customFormat="1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26</v>
      </c>
      <c r="AO10" s="20"/>
      <c r="AP10" s="20"/>
      <c r="AQ10" s="20"/>
      <c r="AR10" s="18"/>
      <c r="BE10" s="269"/>
      <c r="BS10" s="15" t="s">
        <v>6</v>
      </c>
    </row>
    <row r="11" spans="2:71" s="1" customFormat="1" ht="18.45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28</v>
      </c>
      <c r="AL11" s="20"/>
      <c r="AM11" s="20"/>
      <c r="AN11" s="25" t="s">
        <v>29</v>
      </c>
      <c r="AO11" s="20"/>
      <c r="AP11" s="20"/>
      <c r="AQ11" s="20"/>
      <c r="AR11" s="18"/>
      <c r="BE11" s="269"/>
      <c r="BS11" s="15" t="s">
        <v>6</v>
      </c>
    </row>
    <row r="12" spans="2:71" s="1" customFormat="1" ht="6.9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69"/>
      <c r="BS12" s="15" t="s">
        <v>6</v>
      </c>
    </row>
    <row r="13" spans="2:71" s="1" customFormat="1" ht="12" customHeight="1">
      <c r="B13" s="19"/>
      <c r="C13" s="20"/>
      <c r="D13" s="27" t="s">
        <v>30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31</v>
      </c>
      <c r="AO13" s="20"/>
      <c r="AP13" s="20"/>
      <c r="AQ13" s="20"/>
      <c r="AR13" s="18"/>
      <c r="BE13" s="269"/>
      <c r="BS13" s="15" t="s">
        <v>6</v>
      </c>
    </row>
    <row r="14" spans="2:71" ht="13.2">
      <c r="B14" s="19"/>
      <c r="C14" s="20"/>
      <c r="D14" s="20"/>
      <c r="E14" s="274" t="s">
        <v>31</v>
      </c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" t="s">
        <v>28</v>
      </c>
      <c r="AL14" s="20"/>
      <c r="AM14" s="20"/>
      <c r="AN14" s="29" t="s">
        <v>31</v>
      </c>
      <c r="AO14" s="20"/>
      <c r="AP14" s="20"/>
      <c r="AQ14" s="20"/>
      <c r="AR14" s="18"/>
      <c r="BE14" s="269"/>
      <c r="BS14" s="15" t="s">
        <v>6</v>
      </c>
    </row>
    <row r="15" spans="2:71" s="1" customFormat="1" ht="6.9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69"/>
      <c r="BS15" s="15" t="s">
        <v>4</v>
      </c>
    </row>
    <row r="16" spans="2:71" s="1" customFormat="1" ht="12" customHeight="1">
      <c r="B16" s="19"/>
      <c r="C16" s="20"/>
      <c r="D16" s="27" t="s">
        <v>32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69"/>
      <c r="BS16" s="15" t="s">
        <v>4</v>
      </c>
    </row>
    <row r="17" spans="2:71" s="1" customFormat="1" ht="18.45" customHeight="1">
      <c r="B17" s="19"/>
      <c r="C17" s="20"/>
      <c r="D17" s="20"/>
      <c r="E17" s="25" t="s">
        <v>33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28</v>
      </c>
      <c r="AL17" s="20"/>
      <c r="AM17" s="20"/>
      <c r="AN17" s="25" t="s">
        <v>1</v>
      </c>
      <c r="AO17" s="20"/>
      <c r="AP17" s="20"/>
      <c r="AQ17" s="20"/>
      <c r="AR17" s="18"/>
      <c r="BE17" s="269"/>
      <c r="BS17" s="15" t="s">
        <v>34</v>
      </c>
    </row>
    <row r="18" spans="2:71" s="1" customFormat="1" ht="6.9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69"/>
      <c r="BS18" s="15" t="s">
        <v>6</v>
      </c>
    </row>
    <row r="19" spans="2:71" s="1" customFormat="1" ht="12" customHeight="1">
      <c r="B19" s="19"/>
      <c r="C19" s="20"/>
      <c r="D19" s="27" t="s">
        <v>35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69"/>
      <c r="BS19" s="15" t="s">
        <v>6</v>
      </c>
    </row>
    <row r="20" spans="2:71" s="1" customFormat="1" ht="18.45" customHeight="1">
      <c r="B20" s="19"/>
      <c r="C20" s="20"/>
      <c r="D20" s="20"/>
      <c r="E20" s="25" t="s">
        <v>33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28</v>
      </c>
      <c r="AL20" s="20"/>
      <c r="AM20" s="20"/>
      <c r="AN20" s="25" t="s">
        <v>1</v>
      </c>
      <c r="AO20" s="20"/>
      <c r="AP20" s="20"/>
      <c r="AQ20" s="20"/>
      <c r="AR20" s="18"/>
      <c r="BE20" s="269"/>
      <c r="BS20" s="15" t="s">
        <v>34</v>
      </c>
    </row>
    <row r="21" spans="2:57" s="1" customFormat="1" ht="6.9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69"/>
    </row>
    <row r="22" spans="2:57" s="1" customFormat="1" ht="12" customHeight="1">
      <c r="B22" s="19"/>
      <c r="C22" s="20"/>
      <c r="D22" s="27" t="s">
        <v>36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69"/>
    </row>
    <row r="23" spans="2:57" s="1" customFormat="1" ht="16.5" customHeight="1">
      <c r="B23" s="19"/>
      <c r="C23" s="20"/>
      <c r="D23" s="20"/>
      <c r="E23" s="276" t="s">
        <v>1</v>
      </c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0"/>
      <c r="AP23" s="20"/>
      <c r="AQ23" s="20"/>
      <c r="AR23" s="18"/>
      <c r="BE23" s="269"/>
    </row>
    <row r="24" spans="2:57" s="1" customFormat="1" ht="6.9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69"/>
    </row>
    <row r="25" spans="2:57" s="1" customFormat="1" ht="6.9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69"/>
    </row>
    <row r="26" spans="1:57" s="2" customFormat="1" ht="25.95" customHeight="1">
      <c r="A26" s="32"/>
      <c r="B26" s="33"/>
      <c r="C26" s="34"/>
      <c r="D26" s="35" t="s">
        <v>37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77">
        <f>ROUND(AG94,2)</f>
        <v>0</v>
      </c>
      <c r="AL26" s="278"/>
      <c r="AM26" s="278"/>
      <c r="AN26" s="278"/>
      <c r="AO26" s="278"/>
      <c r="AP26" s="34"/>
      <c r="AQ26" s="34"/>
      <c r="AR26" s="37"/>
      <c r="BE26" s="269"/>
    </row>
    <row r="27" spans="1:57" s="2" customFormat="1" ht="6.9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69"/>
    </row>
    <row r="28" spans="1:57" s="2" customFormat="1" ht="13.2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79" t="s">
        <v>38</v>
      </c>
      <c r="M28" s="279"/>
      <c r="N28" s="279"/>
      <c r="O28" s="279"/>
      <c r="P28" s="279"/>
      <c r="Q28" s="34"/>
      <c r="R28" s="34"/>
      <c r="S28" s="34"/>
      <c r="T28" s="34"/>
      <c r="U28" s="34"/>
      <c r="V28" s="34"/>
      <c r="W28" s="279" t="s">
        <v>39</v>
      </c>
      <c r="X28" s="279"/>
      <c r="Y28" s="279"/>
      <c r="Z28" s="279"/>
      <c r="AA28" s="279"/>
      <c r="AB28" s="279"/>
      <c r="AC28" s="279"/>
      <c r="AD28" s="279"/>
      <c r="AE28" s="279"/>
      <c r="AF28" s="34"/>
      <c r="AG28" s="34"/>
      <c r="AH28" s="34"/>
      <c r="AI28" s="34"/>
      <c r="AJ28" s="34"/>
      <c r="AK28" s="279" t="s">
        <v>40</v>
      </c>
      <c r="AL28" s="279"/>
      <c r="AM28" s="279"/>
      <c r="AN28" s="279"/>
      <c r="AO28" s="279"/>
      <c r="AP28" s="34"/>
      <c r="AQ28" s="34"/>
      <c r="AR28" s="37"/>
      <c r="BE28" s="269"/>
    </row>
    <row r="29" spans="2:57" s="3" customFormat="1" ht="14.4" customHeight="1">
      <c r="B29" s="38"/>
      <c r="C29" s="39"/>
      <c r="D29" s="27" t="s">
        <v>41</v>
      </c>
      <c r="E29" s="39"/>
      <c r="F29" s="27" t="s">
        <v>42</v>
      </c>
      <c r="G29" s="39"/>
      <c r="H29" s="39"/>
      <c r="I29" s="39"/>
      <c r="J29" s="39"/>
      <c r="K29" s="39"/>
      <c r="L29" s="263">
        <v>0.21</v>
      </c>
      <c r="M29" s="262"/>
      <c r="N29" s="262"/>
      <c r="O29" s="262"/>
      <c r="P29" s="262"/>
      <c r="Q29" s="39"/>
      <c r="R29" s="39"/>
      <c r="S29" s="39"/>
      <c r="T29" s="39"/>
      <c r="U29" s="39"/>
      <c r="V29" s="39"/>
      <c r="W29" s="261">
        <f>ROUND(AZ94,2)</f>
        <v>0</v>
      </c>
      <c r="X29" s="262"/>
      <c r="Y29" s="262"/>
      <c r="Z29" s="262"/>
      <c r="AA29" s="262"/>
      <c r="AB29" s="262"/>
      <c r="AC29" s="262"/>
      <c r="AD29" s="262"/>
      <c r="AE29" s="262"/>
      <c r="AF29" s="39"/>
      <c r="AG29" s="39"/>
      <c r="AH29" s="39"/>
      <c r="AI29" s="39"/>
      <c r="AJ29" s="39"/>
      <c r="AK29" s="261">
        <f>ROUND(AV94,2)</f>
        <v>0</v>
      </c>
      <c r="AL29" s="262"/>
      <c r="AM29" s="262"/>
      <c r="AN29" s="262"/>
      <c r="AO29" s="262"/>
      <c r="AP29" s="39"/>
      <c r="AQ29" s="39"/>
      <c r="AR29" s="40"/>
      <c r="BE29" s="270"/>
    </row>
    <row r="30" spans="2:57" s="3" customFormat="1" ht="14.4" customHeight="1">
      <c r="B30" s="38"/>
      <c r="C30" s="39"/>
      <c r="D30" s="39"/>
      <c r="E30" s="39"/>
      <c r="F30" s="27" t="s">
        <v>43</v>
      </c>
      <c r="G30" s="39"/>
      <c r="H30" s="39"/>
      <c r="I30" s="39"/>
      <c r="J30" s="39"/>
      <c r="K30" s="39"/>
      <c r="L30" s="263">
        <v>0.15</v>
      </c>
      <c r="M30" s="262"/>
      <c r="N30" s="262"/>
      <c r="O30" s="262"/>
      <c r="P30" s="262"/>
      <c r="Q30" s="39"/>
      <c r="R30" s="39"/>
      <c r="S30" s="39"/>
      <c r="T30" s="39"/>
      <c r="U30" s="39"/>
      <c r="V30" s="39"/>
      <c r="W30" s="261">
        <f>ROUND(BA94,2)</f>
        <v>0</v>
      </c>
      <c r="X30" s="262"/>
      <c r="Y30" s="262"/>
      <c r="Z30" s="262"/>
      <c r="AA30" s="262"/>
      <c r="AB30" s="262"/>
      <c r="AC30" s="262"/>
      <c r="AD30" s="262"/>
      <c r="AE30" s="262"/>
      <c r="AF30" s="39"/>
      <c r="AG30" s="39"/>
      <c r="AH30" s="39"/>
      <c r="AI30" s="39"/>
      <c r="AJ30" s="39"/>
      <c r="AK30" s="261">
        <f>ROUND(AW94,2)</f>
        <v>0</v>
      </c>
      <c r="AL30" s="262"/>
      <c r="AM30" s="262"/>
      <c r="AN30" s="262"/>
      <c r="AO30" s="262"/>
      <c r="AP30" s="39"/>
      <c r="AQ30" s="39"/>
      <c r="AR30" s="40"/>
      <c r="BE30" s="270"/>
    </row>
    <row r="31" spans="2:57" s="3" customFormat="1" ht="14.4" customHeight="1" hidden="1">
      <c r="B31" s="38"/>
      <c r="C31" s="39"/>
      <c r="D31" s="39"/>
      <c r="E31" s="39"/>
      <c r="F31" s="27" t="s">
        <v>44</v>
      </c>
      <c r="G31" s="39"/>
      <c r="H31" s="39"/>
      <c r="I31" s="39"/>
      <c r="J31" s="39"/>
      <c r="K31" s="39"/>
      <c r="L31" s="263">
        <v>0.21</v>
      </c>
      <c r="M31" s="262"/>
      <c r="N31" s="262"/>
      <c r="O31" s="262"/>
      <c r="P31" s="262"/>
      <c r="Q31" s="39"/>
      <c r="R31" s="39"/>
      <c r="S31" s="39"/>
      <c r="T31" s="39"/>
      <c r="U31" s="39"/>
      <c r="V31" s="39"/>
      <c r="W31" s="261">
        <f>ROUND(BB94,2)</f>
        <v>0</v>
      </c>
      <c r="X31" s="262"/>
      <c r="Y31" s="262"/>
      <c r="Z31" s="262"/>
      <c r="AA31" s="262"/>
      <c r="AB31" s="262"/>
      <c r="AC31" s="262"/>
      <c r="AD31" s="262"/>
      <c r="AE31" s="262"/>
      <c r="AF31" s="39"/>
      <c r="AG31" s="39"/>
      <c r="AH31" s="39"/>
      <c r="AI31" s="39"/>
      <c r="AJ31" s="39"/>
      <c r="AK31" s="261">
        <v>0</v>
      </c>
      <c r="AL31" s="262"/>
      <c r="AM31" s="262"/>
      <c r="AN31" s="262"/>
      <c r="AO31" s="262"/>
      <c r="AP31" s="39"/>
      <c r="AQ31" s="39"/>
      <c r="AR31" s="40"/>
      <c r="BE31" s="270"/>
    </row>
    <row r="32" spans="2:57" s="3" customFormat="1" ht="14.4" customHeight="1" hidden="1">
      <c r="B32" s="38"/>
      <c r="C32" s="39"/>
      <c r="D32" s="39"/>
      <c r="E32" s="39"/>
      <c r="F32" s="27" t="s">
        <v>45</v>
      </c>
      <c r="G32" s="39"/>
      <c r="H32" s="39"/>
      <c r="I32" s="39"/>
      <c r="J32" s="39"/>
      <c r="K32" s="39"/>
      <c r="L32" s="263">
        <v>0.15</v>
      </c>
      <c r="M32" s="262"/>
      <c r="N32" s="262"/>
      <c r="O32" s="262"/>
      <c r="P32" s="262"/>
      <c r="Q32" s="39"/>
      <c r="R32" s="39"/>
      <c r="S32" s="39"/>
      <c r="T32" s="39"/>
      <c r="U32" s="39"/>
      <c r="V32" s="39"/>
      <c r="W32" s="261">
        <f>ROUND(BC94,2)</f>
        <v>0</v>
      </c>
      <c r="X32" s="262"/>
      <c r="Y32" s="262"/>
      <c r="Z32" s="262"/>
      <c r="AA32" s="262"/>
      <c r="AB32" s="262"/>
      <c r="AC32" s="262"/>
      <c r="AD32" s="262"/>
      <c r="AE32" s="262"/>
      <c r="AF32" s="39"/>
      <c r="AG32" s="39"/>
      <c r="AH32" s="39"/>
      <c r="AI32" s="39"/>
      <c r="AJ32" s="39"/>
      <c r="AK32" s="261">
        <v>0</v>
      </c>
      <c r="AL32" s="262"/>
      <c r="AM32" s="262"/>
      <c r="AN32" s="262"/>
      <c r="AO32" s="262"/>
      <c r="AP32" s="39"/>
      <c r="AQ32" s="39"/>
      <c r="AR32" s="40"/>
      <c r="BE32" s="270"/>
    </row>
    <row r="33" spans="2:57" s="3" customFormat="1" ht="14.4" customHeight="1" hidden="1">
      <c r="B33" s="38"/>
      <c r="C33" s="39"/>
      <c r="D33" s="39"/>
      <c r="E33" s="39"/>
      <c r="F33" s="27" t="s">
        <v>46</v>
      </c>
      <c r="G33" s="39"/>
      <c r="H33" s="39"/>
      <c r="I33" s="39"/>
      <c r="J33" s="39"/>
      <c r="K33" s="39"/>
      <c r="L33" s="263">
        <v>0</v>
      </c>
      <c r="M33" s="262"/>
      <c r="N33" s="262"/>
      <c r="O33" s="262"/>
      <c r="P33" s="262"/>
      <c r="Q33" s="39"/>
      <c r="R33" s="39"/>
      <c r="S33" s="39"/>
      <c r="T33" s="39"/>
      <c r="U33" s="39"/>
      <c r="V33" s="39"/>
      <c r="W33" s="261">
        <f>ROUND(BD94,2)</f>
        <v>0</v>
      </c>
      <c r="X33" s="262"/>
      <c r="Y33" s="262"/>
      <c r="Z33" s="262"/>
      <c r="AA33" s="262"/>
      <c r="AB33" s="262"/>
      <c r="AC33" s="262"/>
      <c r="AD33" s="262"/>
      <c r="AE33" s="262"/>
      <c r="AF33" s="39"/>
      <c r="AG33" s="39"/>
      <c r="AH33" s="39"/>
      <c r="AI33" s="39"/>
      <c r="AJ33" s="39"/>
      <c r="AK33" s="261">
        <v>0</v>
      </c>
      <c r="AL33" s="262"/>
      <c r="AM33" s="262"/>
      <c r="AN33" s="262"/>
      <c r="AO33" s="262"/>
      <c r="AP33" s="39"/>
      <c r="AQ33" s="39"/>
      <c r="AR33" s="40"/>
      <c r="BE33" s="270"/>
    </row>
    <row r="34" spans="1:57" s="2" customFormat="1" ht="6.9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69"/>
    </row>
    <row r="35" spans="1:57" s="2" customFormat="1" ht="25.95" customHeight="1">
      <c r="A35" s="32"/>
      <c r="B35" s="33"/>
      <c r="C35" s="41"/>
      <c r="D35" s="42" t="s">
        <v>47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48</v>
      </c>
      <c r="U35" s="43"/>
      <c r="V35" s="43"/>
      <c r="W35" s="43"/>
      <c r="X35" s="264" t="s">
        <v>49</v>
      </c>
      <c r="Y35" s="265"/>
      <c r="Z35" s="265"/>
      <c r="AA35" s="265"/>
      <c r="AB35" s="265"/>
      <c r="AC35" s="43"/>
      <c r="AD35" s="43"/>
      <c r="AE35" s="43"/>
      <c r="AF35" s="43"/>
      <c r="AG35" s="43"/>
      <c r="AH35" s="43"/>
      <c r="AI35" s="43"/>
      <c r="AJ35" s="43"/>
      <c r="AK35" s="266">
        <f>SUM(AK26:AK33)</f>
        <v>0</v>
      </c>
      <c r="AL35" s="265"/>
      <c r="AM35" s="265"/>
      <c r="AN35" s="265"/>
      <c r="AO35" s="267"/>
      <c r="AP35" s="41"/>
      <c r="AQ35" s="41"/>
      <c r="AR35" s="37"/>
      <c r="BE35" s="32"/>
    </row>
    <row r="36" spans="1:57" s="2" customFormat="1" ht="6.9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14.4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E37" s="32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45"/>
      <c r="C49" s="46"/>
      <c r="D49" s="47" t="s">
        <v>50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51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3.2">
      <c r="A60" s="32"/>
      <c r="B60" s="33"/>
      <c r="C60" s="34"/>
      <c r="D60" s="50" t="s">
        <v>52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0" t="s">
        <v>53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0" t="s">
        <v>52</v>
      </c>
      <c r="AI60" s="36"/>
      <c r="AJ60" s="36"/>
      <c r="AK60" s="36"/>
      <c r="AL60" s="36"/>
      <c r="AM60" s="50" t="s">
        <v>53</v>
      </c>
      <c r="AN60" s="36"/>
      <c r="AO60" s="36"/>
      <c r="AP60" s="34"/>
      <c r="AQ60" s="34"/>
      <c r="AR60" s="37"/>
      <c r="BE60" s="32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3.2">
      <c r="A64" s="32"/>
      <c r="B64" s="33"/>
      <c r="C64" s="34"/>
      <c r="D64" s="47" t="s">
        <v>54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55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7"/>
      <c r="BE64" s="32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3.2">
      <c r="A75" s="32"/>
      <c r="B75" s="33"/>
      <c r="C75" s="34"/>
      <c r="D75" s="50" t="s">
        <v>52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0" t="s">
        <v>53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0" t="s">
        <v>52</v>
      </c>
      <c r="AI75" s="36"/>
      <c r="AJ75" s="36"/>
      <c r="AK75" s="36"/>
      <c r="AL75" s="36"/>
      <c r="AM75" s="50" t="s">
        <v>53</v>
      </c>
      <c r="AN75" s="36"/>
      <c r="AO75" s="36"/>
      <c r="AP75" s="34"/>
      <c r="AQ75" s="34"/>
      <c r="AR75" s="37"/>
      <c r="BE75" s="32"/>
    </row>
    <row r="76" spans="1:57" s="2" customFormat="1" ht="12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E76" s="32"/>
    </row>
    <row r="77" spans="1:57" s="2" customFormat="1" ht="6.9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7"/>
      <c r="BE77" s="32"/>
    </row>
    <row r="81" spans="1:57" s="2" customFormat="1" ht="6.9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7"/>
      <c r="BE81" s="32"/>
    </row>
    <row r="82" spans="1:57" s="2" customFormat="1" ht="24.9" customHeight="1">
      <c r="A82" s="32"/>
      <c r="B82" s="33"/>
      <c r="C82" s="21" t="s">
        <v>56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E82" s="32"/>
    </row>
    <row r="83" spans="1:57" s="2" customFormat="1" ht="6.9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E83" s="32"/>
    </row>
    <row r="84" spans="2:44" s="4" customFormat="1" ht="12" customHeight="1">
      <c r="B84" s="56"/>
      <c r="C84" s="27" t="s">
        <v>13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01072020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2:44" s="5" customFormat="1" ht="36.9" customHeight="1">
      <c r="B85" s="59"/>
      <c r="C85" s="60" t="s">
        <v>16</v>
      </c>
      <c r="D85" s="61"/>
      <c r="E85" s="61"/>
      <c r="F85" s="61"/>
      <c r="G85" s="61"/>
      <c r="H85" s="61"/>
      <c r="I85" s="61"/>
      <c r="J85" s="61"/>
      <c r="K85" s="61"/>
      <c r="L85" s="250" t="str">
        <f>K6</f>
        <v>Rekonstrukce chodníku - Družstevní II</v>
      </c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251"/>
      <c r="AL85" s="251"/>
      <c r="AM85" s="251"/>
      <c r="AN85" s="251"/>
      <c r="AO85" s="251"/>
      <c r="AP85" s="61"/>
      <c r="AQ85" s="61"/>
      <c r="AR85" s="62"/>
    </row>
    <row r="86" spans="1:57" s="2" customFormat="1" ht="6.9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E86" s="32"/>
    </row>
    <row r="87" spans="1:57" s="2" customFormat="1" ht="12" customHeight="1">
      <c r="A87" s="32"/>
      <c r="B87" s="33"/>
      <c r="C87" s="27" t="s">
        <v>20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>Družstevní, 350 02 Cheb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22</v>
      </c>
      <c r="AJ87" s="34"/>
      <c r="AK87" s="34"/>
      <c r="AL87" s="34"/>
      <c r="AM87" s="252" t="str">
        <f>IF(AN8="","",AN8)</f>
        <v>30. 7. 2020</v>
      </c>
      <c r="AN87" s="252"/>
      <c r="AO87" s="34"/>
      <c r="AP87" s="34"/>
      <c r="AQ87" s="34"/>
      <c r="AR87" s="37"/>
      <c r="BE87" s="32"/>
    </row>
    <row r="88" spans="1:57" s="2" customFormat="1" ht="6.9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E88" s="32"/>
    </row>
    <row r="89" spans="1:57" s="2" customFormat="1" ht="15.15" customHeight="1">
      <c r="A89" s="32"/>
      <c r="B89" s="33"/>
      <c r="C89" s="27" t="s">
        <v>24</v>
      </c>
      <c r="D89" s="34"/>
      <c r="E89" s="34"/>
      <c r="F89" s="34"/>
      <c r="G89" s="34"/>
      <c r="H89" s="34"/>
      <c r="I89" s="34"/>
      <c r="J89" s="34"/>
      <c r="K89" s="34"/>
      <c r="L89" s="57" t="str">
        <f>IF(E11="","",E11)</f>
        <v>Město Cheb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32</v>
      </c>
      <c r="AJ89" s="34"/>
      <c r="AK89" s="34"/>
      <c r="AL89" s="34"/>
      <c r="AM89" s="253" t="str">
        <f>IF(E17="","",E17)</f>
        <v xml:space="preserve"> </v>
      </c>
      <c r="AN89" s="254"/>
      <c r="AO89" s="254"/>
      <c r="AP89" s="254"/>
      <c r="AQ89" s="34"/>
      <c r="AR89" s="37"/>
      <c r="AS89" s="255" t="s">
        <v>57</v>
      </c>
      <c r="AT89" s="256"/>
      <c r="AU89" s="65"/>
      <c r="AV89" s="65"/>
      <c r="AW89" s="65"/>
      <c r="AX89" s="65"/>
      <c r="AY89" s="65"/>
      <c r="AZ89" s="65"/>
      <c r="BA89" s="65"/>
      <c r="BB89" s="65"/>
      <c r="BC89" s="65"/>
      <c r="BD89" s="66"/>
      <c r="BE89" s="32"/>
    </row>
    <row r="90" spans="1:57" s="2" customFormat="1" ht="15.15" customHeight="1">
      <c r="A90" s="32"/>
      <c r="B90" s="33"/>
      <c r="C90" s="27" t="s">
        <v>30</v>
      </c>
      <c r="D90" s="34"/>
      <c r="E90" s="34"/>
      <c r="F90" s="34"/>
      <c r="G90" s="34"/>
      <c r="H90" s="34"/>
      <c r="I90" s="34"/>
      <c r="J90" s="34"/>
      <c r="K90" s="34"/>
      <c r="L90" s="57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35</v>
      </c>
      <c r="AJ90" s="34"/>
      <c r="AK90" s="34"/>
      <c r="AL90" s="34"/>
      <c r="AM90" s="253" t="str">
        <f>IF(E20="","",E20)</f>
        <v xml:space="preserve"> </v>
      </c>
      <c r="AN90" s="254"/>
      <c r="AO90" s="254"/>
      <c r="AP90" s="254"/>
      <c r="AQ90" s="34"/>
      <c r="AR90" s="37"/>
      <c r="AS90" s="257"/>
      <c r="AT90" s="258"/>
      <c r="AU90" s="67"/>
      <c r="AV90" s="67"/>
      <c r="AW90" s="67"/>
      <c r="AX90" s="67"/>
      <c r="AY90" s="67"/>
      <c r="AZ90" s="67"/>
      <c r="BA90" s="67"/>
      <c r="BB90" s="67"/>
      <c r="BC90" s="67"/>
      <c r="BD90" s="68"/>
      <c r="BE90" s="32"/>
    </row>
    <row r="91" spans="1:57" s="2" customFormat="1" ht="10.95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59"/>
      <c r="AT91" s="260"/>
      <c r="AU91" s="69"/>
      <c r="AV91" s="69"/>
      <c r="AW91" s="69"/>
      <c r="AX91" s="69"/>
      <c r="AY91" s="69"/>
      <c r="AZ91" s="69"/>
      <c r="BA91" s="69"/>
      <c r="BB91" s="69"/>
      <c r="BC91" s="69"/>
      <c r="BD91" s="70"/>
      <c r="BE91" s="32"/>
    </row>
    <row r="92" spans="1:57" s="2" customFormat="1" ht="29.25" customHeight="1">
      <c r="A92" s="32"/>
      <c r="B92" s="33"/>
      <c r="C92" s="240" t="s">
        <v>58</v>
      </c>
      <c r="D92" s="241"/>
      <c r="E92" s="241"/>
      <c r="F92" s="241"/>
      <c r="G92" s="241"/>
      <c r="H92" s="71"/>
      <c r="I92" s="242" t="s">
        <v>59</v>
      </c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3" t="s">
        <v>60</v>
      </c>
      <c r="AH92" s="241"/>
      <c r="AI92" s="241"/>
      <c r="AJ92" s="241"/>
      <c r="AK92" s="241"/>
      <c r="AL92" s="241"/>
      <c r="AM92" s="241"/>
      <c r="AN92" s="242" t="s">
        <v>61</v>
      </c>
      <c r="AO92" s="241"/>
      <c r="AP92" s="244"/>
      <c r="AQ92" s="72" t="s">
        <v>62</v>
      </c>
      <c r="AR92" s="37"/>
      <c r="AS92" s="73" t="s">
        <v>63</v>
      </c>
      <c r="AT92" s="74" t="s">
        <v>64</v>
      </c>
      <c r="AU92" s="74" t="s">
        <v>65</v>
      </c>
      <c r="AV92" s="74" t="s">
        <v>66</v>
      </c>
      <c r="AW92" s="74" t="s">
        <v>67</v>
      </c>
      <c r="AX92" s="74" t="s">
        <v>68</v>
      </c>
      <c r="AY92" s="74" t="s">
        <v>69</v>
      </c>
      <c r="AZ92" s="74" t="s">
        <v>70</v>
      </c>
      <c r="BA92" s="74" t="s">
        <v>71</v>
      </c>
      <c r="BB92" s="74" t="s">
        <v>72</v>
      </c>
      <c r="BC92" s="74" t="s">
        <v>73</v>
      </c>
      <c r="BD92" s="75" t="s">
        <v>74</v>
      </c>
      <c r="BE92" s="32"/>
    </row>
    <row r="93" spans="1:57" s="2" customFormat="1" ht="10.9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8"/>
      <c r="BE93" s="32"/>
    </row>
    <row r="94" spans="2:90" s="6" customFormat="1" ht="32.4" customHeight="1">
      <c r="B94" s="79"/>
      <c r="C94" s="80" t="s">
        <v>75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48">
        <f>ROUND(AG95,2)</f>
        <v>0</v>
      </c>
      <c r="AH94" s="248"/>
      <c r="AI94" s="248"/>
      <c r="AJ94" s="248"/>
      <c r="AK94" s="248"/>
      <c r="AL94" s="248"/>
      <c r="AM94" s="248"/>
      <c r="AN94" s="249">
        <f>SUM(AG94,AT94)</f>
        <v>0</v>
      </c>
      <c r="AO94" s="249"/>
      <c r="AP94" s="249"/>
      <c r="AQ94" s="83" t="s">
        <v>1</v>
      </c>
      <c r="AR94" s="84"/>
      <c r="AS94" s="85">
        <f>ROUND(AS95,2)</f>
        <v>0</v>
      </c>
      <c r="AT94" s="86">
        <f>ROUND(SUM(AV94:AW94),2)</f>
        <v>0</v>
      </c>
      <c r="AU94" s="87">
        <f>ROUND(AU95,5)</f>
        <v>0</v>
      </c>
      <c r="AV94" s="86">
        <f>ROUND(AZ94*L29,2)</f>
        <v>0</v>
      </c>
      <c r="AW94" s="86">
        <f>ROUND(BA94*L30,2)</f>
        <v>0</v>
      </c>
      <c r="AX94" s="86">
        <f>ROUND(BB94*L29,2)</f>
        <v>0</v>
      </c>
      <c r="AY94" s="86">
        <f>ROUND(BC94*L30,2)</f>
        <v>0</v>
      </c>
      <c r="AZ94" s="86">
        <f>ROUND(AZ95,2)</f>
        <v>0</v>
      </c>
      <c r="BA94" s="86">
        <f>ROUND(BA95,2)</f>
        <v>0</v>
      </c>
      <c r="BB94" s="86">
        <f>ROUND(BB95,2)</f>
        <v>0</v>
      </c>
      <c r="BC94" s="86">
        <f>ROUND(BC95,2)</f>
        <v>0</v>
      </c>
      <c r="BD94" s="88">
        <f>ROUND(BD95,2)</f>
        <v>0</v>
      </c>
      <c r="BS94" s="89" t="s">
        <v>76</v>
      </c>
      <c r="BT94" s="89" t="s">
        <v>77</v>
      </c>
      <c r="BV94" s="89" t="s">
        <v>78</v>
      </c>
      <c r="BW94" s="89" t="s">
        <v>5</v>
      </c>
      <c r="BX94" s="89" t="s">
        <v>79</v>
      </c>
      <c r="CL94" s="89" t="s">
        <v>1</v>
      </c>
    </row>
    <row r="95" spans="1:90" s="7" customFormat="1" ht="24.75" customHeight="1">
      <c r="A95" s="90" t="s">
        <v>80</v>
      </c>
      <c r="B95" s="91"/>
      <c r="C95" s="92"/>
      <c r="D95" s="247" t="s">
        <v>14</v>
      </c>
      <c r="E95" s="247"/>
      <c r="F95" s="247"/>
      <c r="G95" s="247"/>
      <c r="H95" s="247"/>
      <c r="I95" s="93"/>
      <c r="J95" s="247" t="s">
        <v>17</v>
      </c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5">
        <f>'01072020 - Rekonstrukce c...'!J28</f>
        <v>0</v>
      </c>
      <c r="AH95" s="246"/>
      <c r="AI95" s="246"/>
      <c r="AJ95" s="246"/>
      <c r="AK95" s="246"/>
      <c r="AL95" s="246"/>
      <c r="AM95" s="246"/>
      <c r="AN95" s="245">
        <f>SUM(AG95,AT95)</f>
        <v>0</v>
      </c>
      <c r="AO95" s="246"/>
      <c r="AP95" s="246"/>
      <c r="AQ95" s="94" t="s">
        <v>81</v>
      </c>
      <c r="AR95" s="95"/>
      <c r="AS95" s="96">
        <v>0</v>
      </c>
      <c r="AT95" s="97">
        <f>ROUND(SUM(AV95:AW95),2)</f>
        <v>0</v>
      </c>
      <c r="AU95" s="98">
        <f>'01072020 - Rekonstrukce c...'!P122</f>
        <v>0</v>
      </c>
      <c r="AV95" s="97">
        <f>'01072020 - Rekonstrukce c...'!J31</f>
        <v>0</v>
      </c>
      <c r="AW95" s="97">
        <f>'01072020 - Rekonstrukce c...'!J32</f>
        <v>0</v>
      </c>
      <c r="AX95" s="97">
        <f>'01072020 - Rekonstrukce c...'!J33</f>
        <v>0</v>
      </c>
      <c r="AY95" s="97">
        <f>'01072020 - Rekonstrukce c...'!J34</f>
        <v>0</v>
      </c>
      <c r="AZ95" s="97">
        <f>'01072020 - Rekonstrukce c...'!F31</f>
        <v>0</v>
      </c>
      <c r="BA95" s="97">
        <f>'01072020 - Rekonstrukce c...'!F32</f>
        <v>0</v>
      </c>
      <c r="BB95" s="97">
        <f>'01072020 - Rekonstrukce c...'!F33</f>
        <v>0</v>
      </c>
      <c r="BC95" s="97">
        <f>'01072020 - Rekonstrukce c...'!F34</f>
        <v>0</v>
      </c>
      <c r="BD95" s="99">
        <f>'01072020 - Rekonstrukce c...'!F35</f>
        <v>0</v>
      </c>
      <c r="BT95" s="100" t="s">
        <v>82</v>
      </c>
      <c r="BU95" s="100" t="s">
        <v>83</v>
      </c>
      <c r="BV95" s="100" t="s">
        <v>78</v>
      </c>
      <c r="BW95" s="100" t="s">
        <v>5</v>
      </c>
      <c r="BX95" s="100" t="s">
        <v>79</v>
      </c>
      <c r="CL95" s="100" t="s">
        <v>1</v>
      </c>
    </row>
    <row r="96" spans="1:57" s="2" customFormat="1" ht="30" customHeight="1">
      <c r="A96" s="32"/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7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" customHeight="1">
      <c r="A97" s="32"/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37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sheetProtection algorithmName="SHA-512" hashValue="/V56rsELF8smPoDCAH+hnash5Y94KuWKc0Us2MVqdaCWN/V3iXcsq+JINmLyVQzdWg9a5gVnEcC/Qpvyu15RhQ==" saltValue="YqmotCU65jdji3PUdVTW8oXGfzqEogdqqnLzzpgU7+FEyyX78yxPDvCixvEILtoPz3AbXbpsuC1FCC/29I21rQ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01072020 - Rekonstrukce c...'!C2" display="/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87"/>
  <sheetViews>
    <sheetView showGridLines="0" workbookViewId="0" topLeftCell="A1">
      <selection activeCell="F178" sqref="F17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1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01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5" t="s">
        <v>5</v>
      </c>
    </row>
    <row r="3" spans="2:46" s="1" customFormat="1" ht="6.9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18"/>
      <c r="AT3" s="15" t="s">
        <v>84</v>
      </c>
    </row>
    <row r="4" spans="2:46" s="1" customFormat="1" ht="24.9" customHeight="1">
      <c r="B4" s="18"/>
      <c r="D4" s="105" t="s">
        <v>85</v>
      </c>
      <c r="I4" s="101"/>
      <c r="L4" s="18"/>
      <c r="M4" s="106" t="s">
        <v>10</v>
      </c>
      <c r="AT4" s="15" t="s">
        <v>4</v>
      </c>
    </row>
    <row r="5" spans="2:12" s="1" customFormat="1" ht="6.9" customHeight="1">
      <c r="B5" s="18"/>
      <c r="I5" s="101"/>
      <c r="L5" s="18"/>
    </row>
    <row r="6" spans="1:31" s="2" customFormat="1" ht="12" customHeight="1">
      <c r="A6" s="32"/>
      <c r="B6" s="37"/>
      <c r="C6" s="32"/>
      <c r="D6" s="107" t="s">
        <v>16</v>
      </c>
      <c r="E6" s="32"/>
      <c r="F6" s="32"/>
      <c r="G6" s="32"/>
      <c r="H6" s="32"/>
      <c r="I6" s="108"/>
      <c r="J6" s="32"/>
      <c r="K6" s="32"/>
      <c r="L6" s="49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s="2" customFormat="1" ht="16.5" customHeight="1">
      <c r="A7" s="32"/>
      <c r="B7" s="37"/>
      <c r="C7" s="32"/>
      <c r="D7" s="32"/>
      <c r="E7" s="280" t="s">
        <v>17</v>
      </c>
      <c r="F7" s="281"/>
      <c r="G7" s="281"/>
      <c r="H7" s="281"/>
      <c r="I7" s="108"/>
      <c r="J7" s="32"/>
      <c r="K7" s="32"/>
      <c r="L7" s="49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31" s="2" customFormat="1" ht="12">
      <c r="A8" s="32"/>
      <c r="B8" s="37"/>
      <c r="C8" s="32"/>
      <c r="D8" s="32"/>
      <c r="E8" s="32"/>
      <c r="F8" s="32"/>
      <c r="G8" s="32"/>
      <c r="H8" s="32"/>
      <c r="I8" s="108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2" customHeight="1">
      <c r="A9" s="32"/>
      <c r="B9" s="37"/>
      <c r="C9" s="32"/>
      <c r="D9" s="107" t="s">
        <v>18</v>
      </c>
      <c r="E9" s="32"/>
      <c r="F9" s="109" t="s">
        <v>1</v>
      </c>
      <c r="G9" s="32"/>
      <c r="H9" s="32"/>
      <c r="I9" s="110" t="s">
        <v>19</v>
      </c>
      <c r="J9" s="109" t="s">
        <v>1</v>
      </c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7"/>
      <c r="C10" s="32"/>
      <c r="D10" s="107" t="s">
        <v>20</v>
      </c>
      <c r="E10" s="32"/>
      <c r="F10" s="109" t="s">
        <v>21</v>
      </c>
      <c r="G10" s="32"/>
      <c r="H10" s="32"/>
      <c r="I10" s="110" t="s">
        <v>22</v>
      </c>
      <c r="J10" s="111" t="str">
        <f>'Rekapitulace stavby'!AN8</f>
        <v>30. 7. 2020</v>
      </c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0.95" customHeight="1">
      <c r="A11" s="32"/>
      <c r="B11" s="37"/>
      <c r="C11" s="32"/>
      <c r="D11" s="32"/>
      <c r="E11" s="32"/>
      <c r="F11" s="32"/>
      <c r="G11" s="32"/>
      <c r="H11" s="32"/>
      <c r="I11" s="108"/>
      <c r="J11" s="32"/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07" t="s">
        <v>24</v>
      </c>
      <c r="E12" s="32"/>
      <c r="F12" s="32"/>
      <c r="G12" s="32"/>
      <c r="H12" s="32"/>
      <c r="I12" s="110" t="s">
        <v>25</v>
      </c>
      <c r="J12" s="109" t="s">
        <v>26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8" customHeight="1">
      <c r="A13" s="32"/>
      <c r="B13" s="37"/>
      <c r="C13" s="32"/>
      <c r="D13" s="32"/>
      <c r="E13" s="109" t="s">
        <v>27</v>
      </c>
      <c r="F13" s="32"/>
      <c r="G13" s="32"/>
      <c r="H13" s="32"/>
      <c r="I13" s="110" t="s">
        <v>28</v>
      </c>
      <c r="J13" s="109" t="s">
        <v>29</v>
      </c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6.9" customHeight="1">
      <c r="A14" s="32"/>
      <c r="B14" s="37"/>
      <c r="C14" s="32"/>
      <c r="D14" s="32"/>
      <c r="E14" s="32"/>
      <c r="F14" s="32"/>
      <c r="G14" s="32"/>
      <c r="H14" s="32"/>
      <c r="I14" s="108"/>
      <c r="J14" s="32"/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2" customHeight="1">
      <c r="A15" s="32"/>
      <c r="B15" s="37"/>
      <c r="C15" s="32"/>
      <c r="D15" s="107" t="s">
        <v>30</v>
      </c>
      <c r="E15" s="32"/>
      <c r="F15" s="32"/>
      <c r="G15" s="32"/>
      <c r="H15" s="32"/>
      <c r="I15" s="110" t="s">
        <v>25</v>
      </c>
      <c r="J15" s="28" t="str">
        <f>'Rekapitulace stavby'!AN13</f>
        <v>Vyplň údaj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8" customHeight="1">
      <c r="A16" s="32"/>
      <c r="B16" s="37"/>
      <c r="C16" s="32"/>
      <c r="D16" s="32"/>
      <c r="E16" s="282" t="str">
        <f>'Rekapitulace stavby'!E14</f>
        <v>Vyplň údaj</v>
      </c>
      <c r="F16" s="283"/>
      <c r="G16" s="283"/>
      <c r="H16" s="283"/>
      <c r="I16" s="110" t="s">
        <v>28</v>
      </c>
      <c r="J16" s="28" t="str">
        <f>'Rekapitulace stavby'!AN14</f>
        <v>Vyplň údaj</v>
      </c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6.9" customHeight="1">
      <c r="A17" s="32"/>
      <c r="B17" s="37"/>
      <c r="C17" s="32"/>
      <c r="D17" s="32"/>
      <c r="E17" s="32"/>
      <c r="F17" s="32"/>
      <c r="G17" s="32"/>
      <c r="H17" s="32"/>
      <c r="I17" s="108"/>
      <c r="J17" s="32"/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7"/>
      <c r="C18" s="32"/>
      <c r="D18" s="107" t="s">
        <v>32</v>
      </c>
      <c r="E18" s="32"/>
      <c r="F18" s="32"/>
      <c r="G18" s="32"/>
      <c r="H18" s="32"/>
      <c r="I18" s="110" t="s">
        <v>25</v>
      </c>
      <c r="J18" s="109" t="str">
        <f>IF('Rekapitulace stavby'!AN16="","",'Rekapitulace stavby'!AN16)</f>
        <v/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7"/>
      <c r="C19" s="32"/>
      <c r="D19" s="32"/>
      <c r="E19" s="109" t="str">
        <f>IF('Rekapitulace stavby'!E17="","",'Rekapitulace stavby'!E17)</f>
        <v xml:space="preserve"> </v>
      </c>
      <c r="F19" s="32"/>
      <c r="G19" s="32"/>
      <c r="H19" s="32"/>
      <c r="I19" s="110" t="s">
        <v>28</v>
      </c>
      <c r="J19" s="109" t="str">
        <f>IF('Rekapitulace stavby'!AN17="","",'Rekapitulace stavby'!AN17)</f>
        <v/>
      </c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" customHeight="1">
      <c r="A20" s="32"/>
      <c r="B20" s="37"/>
      <c r="C20" s="32"/>
      <c r="D20" s="32"/>
      <c r="E20" s="32"/>
      <c r="F20" s="32"/>
      <c r="G20" s="32"/>
      <c r="H20" s="32"/>
      <c r="I20" s="108"/>
      <c r="J20" s="32"/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7"/>
      <c r="C21" s="32"/>
      <c r="D21" s="107" t="s">
        <v>35</v>
      </c>
      <c r="E21" s="32"/>
      <c r="F21" s="32"/>
      <c r="G21" s="32"/>
      <c r="H21" s="32"/>
      <c r="I21" s="110" t="s">
        <v>25</v>
      </c>
      <c r="J21" s="109" t="str">
        <f>IF('Rekapitulace stavby'!AN19="","",'Rekapitulace stavby'!AN19)</f>
        <v/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7"/>
      <c r="C22" s="32"/>
      <c r="D22" s="32"/>
      <c r="E22" s="109" t="str">
        <f>IF('Rekapitulace stavby'!E20="","",'Rekapitulace stavby'!E20)</f>
        <v xml:space="preserve"> </v>
      </c>
      <c r="F22" s="32"/>
      <c r="G22" s="32"/>
      <c r="H22" s="32"/>
      <c r="I22" s="110" t="s">
        <v>28</v>
      </c>
      <c r="J22" s="109" t="str">
        <f>IF('Rekapitulace stavby'!AN20="","",'Rekapitulace stavby'!AN20)</f>
        <v/>
      </c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" customHeight="1">
      <c r="A23" s="32"/>
      <c r="B23" s="37"/>
      <c r="C23" s="32"/>
      <c r="D23" s="32"/>
      <c r="E23" s="32"/>
      <c r="F23" s="32"/>
      <c r="G23" s="32"/>
      <c r="H23" s="32"/>
      <c r="I23" s="108"/>
      <c r="J23" s="32"/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7"/>
      <c r="C24" s="32"/>
      <c r="D24" s="107" t="s">
        <v>36</v>
      </c>
      <c r="E24" s="32"/>
      <c r="F24" s="32"/>
      <c r="G24" s="32"/>
      <c r="H24" s="32"/>
      <c r="I24" s="108"/>
      <c r="J24" s="32"/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8" customFormat="1" ht="16.5" customHeight="1">
      <c r="A25" s="112"/>
      <c r="B25" s="113"/>
      <c r="C25" s="112"/>
      <c r="D25" s="112"/>
      <c r="E25" s="284" t="s">
        <v>1</v>
      </c>
      <c r="F25" s="284"/>
      <c r="G25" s="284"/>
      <c r="H25" s="284"/>
      <c r="I25" s="114"/>
      <c r="J25" s="112"/>
      <c r="K25" s="112"/>
      <c r="L25" s="115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</row>
    <row r="26" spans="1:31" s="2" customFormat="1" ht="6.9" customHeight="1">
      <c r="A26" s="32"/>
      <c r="B26" s="37"/>
      <c r="C26" s="32"/>
      <c r="D26" s="32"/>
      <c r="E26" s="32"/>
      <c r="F26" s="32"/>
      <c r="G26" s="32"/>
      <c r="H26" s="32"/>
      <c r="I26" s="108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" customHeight="1">
      <c r="A27" s="32"/>
      <c r="B27" s="37"/>
      <c r="C27" s="32"/>
      <c r="D27" s="116"/>
      <c r="E27" s="116"/>
      <c r="F27" s="116"/>
      <c r="G27" s="116"/>
      <c r="H27" s="116"/>
      <c r="I27" s="117"/>
      <c r="J27" s="116"/>
      <c r="K27" s="116"/>
      <c r="L27" s="49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25.35" customHeight="1">
      <c r="A28" s="32"/>
      <c r="B28" s="37"/>
      <c r="C28" s="32"/>
      <c r="D28" s="118" t="s">
        <v>37</v>
      </c>
      <c r="E28" s="32"/>
      <c r="F28" s="32"/>
      <c r="G28" s="32"/>
      <c r="H28" s="32"/>
      <c r="I28" s="108"/>
      <c r="J28" s="119">
        <f>ROUND(J122,2)</f>
        <v>0</v>
      </c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7"/>
      <c r="C29" s="32"/>
      <c r="D29" s="116"/>
      <c r="E29" s="116"/>
      <c r="F29" s="116"/>
      <c r="G29" s="116"/>
      <c r="H29" s="116"/>
      <c r="I29" s="117"/>
      <c r="J29" s="116"/>
      <c r="K29" s="116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" customHeight="1">
      <c r="A30" s="32"/>
      <c r="B30" s="37"/>
      <c r="C30" s="32"/>
      <c r="D30" s="32"/>
      <c r="E30" s="32"/>
      <c r="F30" s="120" t="s">
        <v>39</v>
      </c>
      <c r="G30" s="32"/>
      <c r="H30" s="32"/>
      <c r="I30" s="121" t="s">
        <v>38</v>
      </c>
      <c r="J30" s="120" t="s">
        <v>40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" customHeight="1">
      <c r="A31" s="32"/>
      <c r="B31" s="37"/>
      <c r="C31" s="32"/>
      <c r="D31" s="122" t="s">
        <v>41</v>
      </c>
      <c r="E31" s="107" t="s">
        <v>42</v>
      </c>
      <c r="F31" s="123">
        <f>ROUND((SUM(BE122:BE186)),2)</f>
        <v>0</v>
      </c>
      <c r="G31" s="32"/>
      <c r="H31" s="32"/>
      <c r="I31" s="124">
        <v>0.21</v>
      </c>
      <c r="J31" s="123">
        <f>ROUND(((SUM(BE122:BE186))*I31),2)</f>
        <v>0</v>
      </c>
      <c r="K31" s="3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7"/>
      <c r="C32" s="32"/>
      <c r="D32" s="32"/>
      <c r="E32" s="107" t="s">
        <v>43</v>
      </c>
      <c r="F32" s="123">
        <f>ROUND((SUM(BF122:BF186)),2)</f>
        <v>0</v>
      </c>
      <c r="G32" s="32"/>
      <c r="H32" s="32"/>
      <c r="I32" s="124">
        <v>0.15</v>
      </c>
      <c r="J32" s="123">
        <f>ROUND(((SUM(BF122:BF186))*I32),2)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 hidden="1">
      <c r="A33" s="32"/>
      <c r="B33" s="37"/>
      <c r="C33" s="32"/>
      <c r="D33" s="32"/>
      <c r="E33" s="107" t="s">
        <v>44</v>
      </c>
      <c r="F33" s="123">
        <f>ROUND((SUM(BG122:BG186)),2)</f>
        <v>0</v>
      </c>
      <c r="G33" s="32"/>
      <c r="H33" s="32"/>
      <c r="I33" s="124">
        <v>0.21</v>
      </c>
      <c r="J33" s="123">
        <f>0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 hidden="1">
      <c r="A34" s="32"/>
      <c r="B34" s="37"/>
      <c r="C34" s="32"/>
      <c r="D34" s="32"/>
      <c r="E34" s="107" t="s">
        <v>45</v>
      </c>
      <c r="F34" s="123">
        <f>ROUND((SUM(BH122:BH186)),2)</f>
        <v>0</v>
      </c>
      <c r="G34" s="32"/>
      <c r="H34" s="32"/>
      <c r="I34" s="124">
        <v>0.15</v>
      </c>
      <c r="J34" s="123">
        <f>0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7"/>
      <c r="C35" s="32"/>
      <c r="D35" s="32"/>
      <c r="E35" s="107" t="s">
        <v>46</v>
      </c>
      <c r="F35" s="123">
        <f>ROUND((SUM(BI122:BI186)),2)</f>
        <v>0</v>
      </c>
      <c r="G35" s="32"/>
      <c r="H35" s="32"/>
      <c r="I35" s="124">
        <v>0</v>
      </c>
      <c r="J35" s="123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6.9" customHeight="1">
      <c r="A36" s="32"/>
      <c r="B36" s="37"/>
      <c r="C36" s="32"/>
      <c r="D36" s="32"/>
      <c r="E36" s="32"/>
      <c r="F36" s="32"/>
      <c r="G36" s="32"/>
      <c r="H36" s="32"/>
      <c r="I36" s="108"/>
      <c r="J36" s="32"/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25.35" customHeight="1">
      <c r="A37" s="32"/>
      <c r="B37" s="37"/>
      <c r="C37" s="125"/>
      <c r="D37" s="126" t="s">
        <v>47</v>
      </c>
      <c r="E37" s="127"/>
      <c r="F37" s="127"/>
      <c r="G37" s="128" t="s">
        <v>48</v>
      </c>
      <c r="H37" s="129" t="s">
        <v>49</v>
      </c>
      <c r="I37" s="130"/>
      <c r="J37" s="131">
        <f>SUM(J28:J35)</f>
        <v>0</v>
      </c>
      <c r="K37" s="1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customHeight="1">
      <c r="A38" s="32"/>
      <c r="B38" s="37"/>
      <c r="C38" s="32"/>
      <c r="D38" s="32"/>
      <c r="E38" s="32"/>
      <c r="F38" s="32"/>
      <c r="G38" s="32"/>
      <c r="H38" s="32"/>
      <c r="I38" s="108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2:12" s="1" customFormat="1" ht="14.4" customHeight="1">
      <c r="B39" s="18"/>
      <c r="I39" s="101"/>
      <c r="L39" s="18"/>
    </row>
    <row r="40" spans="2:12" s="1" customFormat="1" ht="14.4" customHeight="1">
      <c r="B40" s="18"/>
      <c r="I40" s="101"/>
      <c r="L40" s="18"/>
    </row>
    <row r="41" spans="2:12" s="1" customFormat="1" ht="14.4" customHeight="1">
      <c r="B41" s="18"/>
      <c r="I41" s="101"/>
      <c r="L41" s="18"/>
    </row>
    <row r="42" spans="2:12" s="1" customFormat="1" ht="14.4" customHeight="1">
      <c r="B42" s="18"/>
      <c r="I42" s="101"/>
      <c r="L42" s="18"/>
    </row>
    <row r="43" spans="2:12" s="1" customFormat="1" ht="14.4" customHeight="1">
      <c r="B43" s="18"/>
      <c r="I43" s="101"/>
      <c r="L43" s="18"/>
    </row>
    <row r="44" spans="2:12" s="1" customFormat="1" ht="14.4" customHeight="1">
      <c r="B44" s="18"/>
      <c r="I44" s="101"/>
      <c r="L44" s="18"/>
    </row>
    <row r="45" spans="2:12" s="1" customFormat="1" ht="14.4" customHeight="1">
      <c r="B45" s="18"/>
      <c r="I45" s="101"/>
      <c r="L45" s="18"/>
    </row>
    <row r="46" spans="2:12" s="1" customFormat="1" ht="14.4" customHeight="1">
      <c r="B46" s="18"/>
      <c r="I46" s="101"/>
      <c r="L46" s="18"/>
    </row>
    <row r="47" spans="2:12" s="1" customFormat="1" ht="14.4" customHeight="1">
      <c r="B47" s="18"/>
      <c r="I47" s="101"/>
      <c r="L47" s="18"/>
    </row>
    <row r="48" spans="2:12" s="1" customFormat="1" ht="14.4" customHeight="1">
      <c r="B48" s="18"/>
      <c r="I48" s="101"/>
      <c r="L48" s="18"/>
    </row>
    <row r="49" spans="2:12" s="1" customFormat="1" ht="14.4" customHeight="1">
      <c r="B49" s="18"/>
      <c r="I49" s="101"/>
      <c r="L49" s="18"/>
    </row>
    <row r="50" spans="2:12" s="2" customFormat="1" ht="14.4" customHeight="1">
      <c r="B50" s="49"/>
      <c r="D50" s="133" t="s">
        <v>50</v>
      </c>
      <c r="E50" s="134"/>
      <c r="F50" s="134"/>
      <c r="G50" s="133" t="s">
        <v>51</v>
      </c>
      <c r="H50" s="134"/>
      <c r="I50" s="135"/>
      <c r="J50" s="134"/>
      <c r="K50" s="134"/>
      <c r="L50" s="49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3.2">
      <c r="A61" s="32"/>
      <c r="B61" s="37"/>
      <c r="C61" s="32"/>
      <c r="D61" s="136" t="s">
        <v>52</v>
      </c>
      <c r="E61" s="137"/>
      <c r="F61" s="138" t="s">
        <v>53</v>
      </c>
      <c r="G61" s="136" t="s">
        <v>52</v>
      </c>
      <c r="H61" s="137"/>
      <c r="I61" s="139"/>
      <c r="J61" s="140" t="s">
        <v>53</v>
      </c>
      <c r="K61" s="137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3.2">
      <c r="A65" s="32"/>
      <c r="B65" s="37"/>
      <c r="C65" s="32"/>
      <c r="D65" s="133" t="s">
        <v>54</v>
      </c>
      <c r="E65" s="141"/>
      <c r="F65" s="141"/>
      <c r="G65" s="133" t="s">
        <v>55</v>
      </c>
      <c r="H65" s="141"/>
      <c r="I65" s="142"/>
      <c r="J65" s="141"/>
      <c r="K65" s="141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3.2">
      <c r="A76" s="32"/>
      <c r="B76" s="37"/>
      <c r="C76" s="32"/>
      <c r="D76" s="136" t="s">
        <v>52</v>
      </c>
      <c r="E76" s="137"/>
      <c r="F76" s="138" t="s">
        <v>53</v>
      </c>
      <c r="G76" s="136" t="s">
        <v>52</v>
      </c>
      <c r="H76" s="137"/>
      <c r="I76" s="139"/>
      <c r="J76" s="140" t="s">
        <v>53</v>
      </c>
      <c r="K76" s="137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43"/>
      <c r="C77" s="144"/>
      <c r="D77" s="144"/>
      <c r="E77" s="144"/>
      <c r="F77" s="144"/>
      <c r="G77" s="144"/>
      <c r="H77" s="144"/>
      <c r="I77" s="145"/>
      <c r="J77" s="144"/>
      <c r="K77" s="144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146"/>
      <c r="C81" s="147"/>
      <c r="D81" s="147"/>
      <c r="E81" s="147"/>
      <c r="F81" s="147"/>
      <c r="G81" s="147"/>
      <c r="H81" s="147"/>
      <c r="I81" s="148"/>
      <c r="J81" s="147"/>
      <c r="K81" s="147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86</v>
      </c>
      <c r="D82" s="34"/>
      <c r="E82" s="34"/>
      <c r="F82" s="34"/>
      <c r="G82" s="34"/>
      <c r="H82" s="34"/>
      <c r="I82" s="108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4"/>
      <c r="D83" s="34"/>
      <c r="E83" s="34"/>
      <c r="F83" s="34"/>
      <c r="G83" s="34"/>
      <c r="H83" s="34"/>
      <c r="I83" s="108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108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50" t="str">
        <f>E7</f>
        <v>Rekonstrukce chodníku - Družstevní II</v>
      </c>
      <c r="F85" s="285"/>
      <c r="G85" s="285"/>
      <c r="H85" s="285"/>
      <c r="I85" s="108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6.9" customHeight="1">
      <c r="A86" s="32"/>
      <c r="B86" s="33"/>
      <c r="C86" s="34"/>
      <c r="D86" s="34"/>
      <c r="E86" s="34"/>
      <c r="F86" s="34"/>
      <c r="G86" s="34"/>
      <c r="H86" s="34"/>
      <c r="I86" s="108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2" customHeight="1">
      <c r="A87" s="32"/>
      <c r="B87" s="33"/>
      <c r="C87" s="27" t="s">
        <v>20</v>
      </c>
      <c r="D87" s="34"/>
      <c r="E87" s="34"/>
      <c r="F87" s="25" t="str">
        <f>F10</f>
        <v>Družstevní, 350 02 Cheb</v>
      </c>
      <c r="G87" s="34"/>
      <c r="H87" s="34"/>
      <c r="I87" s="110" t="s">
        <v>22</v>
      </c>
      <c r="J87" s="64" t="str">
        <f>IF(J10="","",J10)</f>
        <v>30. 7. 2020</v>
      </c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4"/>
      <c r="D88" s="34"/>
      <c r="E88" s="34"/>
      <c r="F88" s="34"/>
      <c r="G88" s="34"/>
      <c r="H88" s="34"/>
      <c r="I88" s="108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5.15" customHeight="1">
      <c r="A89" s="32"/>
      <c r="B89" s="33"/>
      <c r="C89" s="27" t="s">
        <v>24</v>
      </c>
      <c r="D89" s="34"/>
      <c r="E89" s="34"/>
      <c r="F89" s="25" t="str">
        <f>E13</f>
        <v>Město Cheb</v>
      </c>
      <c r="G89" s="34"/>
      <c r="H89" s="34"/>
      <c r="I89" s="110" t="s">
        <v>32</v>
      </c>
      <c r="J89" s="30" t="str">
        <f>E19</f>
        <v xml:space="preserve"> 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5.15" customHeight="1">
      <c r="A90" s="32"/>
      <c r="B90" s="33"/>
      <c r="C90" s="27" t="s">
        <v>30</v>
      </c>
      <c r="D90" s="34"/>
      <c r="E90" s="34"/>
      <c r="F90" s="25" t="str">
        <f>IF(E16="","",E16)</f>
        <v>Vyplň údaj</v>
      </c>
      <c r="G90" s="34"/>
      <c r="H90" s="34"/>
      <c r="I90" s="110" t="s">
        <v>35</v>
      </c>
      <c r="J90" s="30" t="str">
        <f>E22</f>
        <v xml:space="preserve"> </v>
      </c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0.35" customHeight="1">
      <c r="A91" s="32"/>
      <c r="B91" s="33"/>
      <c r="C91" s="34"/>
      <c r="D91" s="34"/>
      <c r="E91" s="34"/>
      <c r="F91" s="34"/>
      <c r="G91" s="34"/>
      <c r="H91" s="34"/>
      <c r="I91" s="108"/>
      <c r="J91" s="34"/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29.25" customHeight="1">
      <c r="A92" s="32"/>
      <c r="B92" s="33"/>
      <c r="C92" s="149" t="s">
        <v>87</v>
      </c>
      <c r="D92" s="150"/>
      <c r="E92" s="150"/>
      <c r="F92" s="150"/>
      <c r="G92" s="150"/>
      <c r="H92" s="150"/>
      <c r="I92" s="151"/>
      <c r="J92" s="152" t="s">
        <v>88</v>
      </c>
      <c r="K92" s="150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08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2.95" customHeight="1">
      <c r="A94" s="32"/>
      <c r="B94" s="33"/>
      <c r="C94" s="153" t="s">
        <v>89</v>
      </c>
      <c r="D94" s="34"/>
      <c r="E94" s="34"/>
      <c r="F94" s="34"/>
      <c r="G94" s="34"/>
      <c r="H94" s="34"/>
      <c r="I94" s="108"/>
      <c r="J94" s="82">
        <f>J122</f>
        <v>0</v>
      </c>
      <c r="K94" s="34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U94" s="15" t="s">
        <v>90</v>
      </c>
    </row>
    <row r="95" spans="2:12" s="9" customFormat="1" ht="24.9" customHeight="1">
      <c r="B95" s="154"/>
      <c r="C95" s="155"/>
      <c r="D95" s="156" t="s">
        <v>91</v>
      </c>
      <c r="E95" s="157"/>
      <c r="F95" s="157"/>
      <c r="G95" s="157"/>
      <c r="H95" s="157"/>
      <c r="I95" s="158"/>
      <c r="J95" s="159">
        <f>J123</f>
        <v>0</v>
      </c>
      <c r="K95" s="155"/>
      <c r="L95" s="160"/>
    </row>
    <row r="96" spans="2:12" s="10" customFormat="1" ht="19.95" customHeight="1">
      <c r="B96" s="161"/>
      <c r="C96" s="162"/>
      <c r="D96" s="163" t="s">
        <v>92</v>
      </c>
      <c r="E96" s="164"/>
      <c r="F96" s="164"/>
      <c r="G96" s="164"/>
      <c r="H96" s="164"/>
      <c r="I96" s="165"/>
      <c r="J96" s="166">
        <f>J124</f>
        <v>0</v>
      </c>
      <c r="K96" s="162"/>
      <c r="L96" s="167"/>
    </row>
    <row r="97" spans="2:12" s="10" customFormat="1" ht="19.95" customHeight="1">
      <c r="B97" s="161"/>
      <c r="C97" s="162"/>
      <c r="D97" s="163" t="s">
        <v>93</v>
      </c>
      <c r="E97" s="164"/>
      <c r="F97" s="164"/>
      <c r="G97" s="164"/>
      <c r="H97" s="164"/>
      <c r="I97" s="165"/>
      <c r="J97" s="166">
        <f>J153</f>
        <v>0</v>
      </c>
      <c r="K97" s="162"/>
      <c r="L97" s="167"/>
    </row>
    <row r="98" spans="2:12" s="10" customFormat="1" ht="19.95" customHeight="1">
      <c r="B98" s="161"/>
      <c r="C98" s="162"/>
      <c r="D98" s="163" t="s">
        <v>94</v>
      </c>
      <c r="E98" s="164"/>
      <c r="F98" s="164"/>
      <c r="G98" s="164"/>
      <c r="H98" s="164"/>
      <c r="I98" s="165"/>
      <c r="J98" s="166">
        <f>J161</f>
        <v>0</v>
      </c>
      <c r="K98" s="162"/>
      <c r="L98" s="167"/>
    </row>
    <row r="99" spans="2:12" s="10" customFormat="1" ht="19.95" customHeight="1">
      <c r="B99" s="161"/>
      <c r="C99" s="162"/>
      <c r="D99" s="163" t="s">
        <v>95</v>
      </c>
      <c r="E99" s="164"/>
      <c r="F99" s="164"/>
      <c r="G99" s="164"/>
      <c r="H99" s="164"/>
      <c r="I99" s="165"/>
      <c r="J99" s="166">
        <f>J167</f>
        <v>0</v>
      </c>
      <c r="K99" s="162"/>
      <c r="L99" s="167"/>
    </row>
    <row r="100" spans="2:12" s="10" customFormat="1" ht="19.95" customHeight="1">
      <c r="B100" s="161"/>
      <c r="C100" s="162"/>
      <c r="D100" s="163" t="s">
        <v>96</v>
      </c>
      <c r="E100" s="164"/>
      <c r="F100" s="164"/>
      <c r="G100" s="164"/>
      <c r="H100" s="164"/>
      <c r="I100" s="165"/>
      <c r="J100" s="166">
        <f>J178</f>
        <v>0</v>
      </c>
      <c r="K100" s="162"/>
      <c r="L100" s="167"/>
    </row>
    <row r="101" spans="2:12" s="9" customFormat="1" ht="24.9" customHeight="1">
      <c r="B101" s="154"/>
      <c r="C101" s="155"/>
      <c r="D101" s="156" t="s">
        <v>97</v>
      </c>
      <c r="E101" s="157"/>
      <c r="F101" s="157"/>
      <c r="G101" s="157"/>
      <c r="H101" s="157"/>
      <c r="I101" s="158"/>
      <c r="J101" s="159">
        <f>J180</f>
        <v>0</v>
      </c>
      <c r="K101" s="155"/>
      <c r="L101" s="160"/>
    </row>
    <row r="102" spans="2:12" s="10" customFormat="1" ht="19.95" customHeight="1">
      <c r="B102" s="161"/>
      <c r="C102" s="162"/>
      <c r="D102" s="163" t="s">
        <v>98</v>
      </c>
      <c r="E102" s="164"/>
      <c r="F102" s="164"/>
      <c r="G102" s="164"/>
      <c r="H102" s="164"/>
      <c r="I102" s="165"/>
      <c r="J102" s="166">
        <f>J181</f>
        <v>0</v>
      </c>
      <c r="K102" s="162"/>
      <c r="L102" s="167"/>
    </row>
    <row r="103" spans="2:12" s="10" customFormat="1" ht="19.95" customHeight="1">
      <c r="B103" s="161"/>
      <c r="C103" s="162"/>
      <c r="D103" s="163" t="s">
        <v>99</v>
      </c>
      <c r="E103" s="164"/>
      <c r="F103" s="164"/>
      <c r="G103" s="164"/>
      <c r="H103" s="164"/>
      <c r="I103" s="165"/>
      <c r="J103" s="166">
        <f>J183</f>
        <v>0</v>
      </c>
      <c r="K103" s="162"/>
      <c r="L103" s="167"/>
    </row>
    <row r="104" spans="2:12" s="10" customFormat="1" ht="19.95" customHeight="1">
      <c r="B104" s="161"/>
      <c r="C104" s="162"/>
      <c r="D104" s="163" t="s">
        <v>100</v>
      </c>
      <c r="E104" s="164"/>
      <c r="F104" s="164"/>
      <c r="G104" s="164"/>
      <c r="H104" s="164"/>
      <c r="I104" s="165"/>
      <c r="J104" s="166">
        <f>J185</f>
        <v>0</v>
      </c>
      <c r="K104" s="162"/>
      <c r="L104" s="167"/>
    </row>
    <row r="105" spans="1:31" s="2" customFormat="1" ht="21.75" customHeight="1">
      <c r="A105" s="32"/>
      <c r="B105" s="33"/>
      <c r="C105" s="34"/>
      <c r="D105" s="34"/>
      <c r="E105" s="34"/>
      <c r="F105" s="34"/>
      <c r="G105" s="34"/>
      <c r="H105" s="34"/>
      <c r="I105" s="108"/>
      <c r="J105" s="34"/>
      <c r="K105" s="34"/>
      <c r="L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" customHeight="1">
      <c r="A106" s="32"/>
      <c r="B106" s="52"/>
      <c r="C106" s="53"/>
      <c r="D106" s="53"/>
      <c r="E106" s="53"/>
      <c r="F106" s="53"/>
      <c r="G106" s="53"/>
      <c r="H106" s="53"/>
      <c r="I106" s="145"/>
      <c r="J106" s="53"/>
      <c r="K106" s="53"/>
      <c r="L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31" s="2" customFormat="1" ht="6.9" customHeight="1">
      <c r="A110" s="32"/>
      <c r="B110" s="54"/>
      <c r="C110" s="55"/>
      <c r="D110" s="55"/>
      <c r="E110" s="55"/>
      <c r="F110" s="55"/>
      <c r="G110" s="55"/>
      <c r="H110" s="55"/>
      <c r="I110" s="148"/>
      <c r="J110" s="55"/>
      <c r="K110" s="55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4.9" customHeight="1">
      <c r="A111" s="32"/>
      <c r="B111" s="33"/>
      <c r="C111" s="21" t="s">
        <v>101</v>
      </c>
      <c r="D111" s="34"/>
      <c r="E111" s="34"/>
      <c r="F111" s="34"/>
      <c r="G111" s="34"/>
      <c r="H111" s="34"/>
      <c r="I111" s="108"/>
      <c r="J111" s="34"/>
      <c r="K111" s="34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" customHeight="1">
      <c r="A112" s="32"/>
      <c r="B112" s="33"/>
      <c r="C112" s="34"/>
      <c r="D112" s="34"/>
      <c r="E112" s="34"/>
      <c r="F112" s="34"/>
      <c r="G112" s="34"/>
      <c r="H112" s="34"/>
      <c r="I112" s="108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16</v>
      </c>
      <c r="D113" s="34"/>
      <c r="E113" s="34"/>
      <c r="F113" s="34"/>
      <c r="G113" s="34"/>
      <c r="H113" s="34"/>
      <c r="I113" s="108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4"/>
      <c r="D114" s="34"/>
      <c r="E114" s="250" t="str">
        <f>E7</f>
        <v>Rekonstrukce chodníku - Družstevní II</v>
      </c>
      <c r="F114" s="285"/>
      <c r="G114" s="285"/>
      <c r="H114" s="285"/>
      <c r="I114" s="108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" customHeight="1">
      <c r="A115" s="32"/>
      <c r="B115" s="33"/>
      <c r="C115" s="34"/>
      <c r="D115" s="34"/>
      <c r="E115" s="34"/>
      <c r="F115" s="34"/>
      <c r="G115" s="34"/>
      <c r="H115" s="34"/>
      <c r="I115" s="108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20</v>
      </c>
      <c r="D116" s="34"/>
      <c r="E116" s="34"/>
      <c r="F116" s="25" t="str">
        <f>F10</f>
        <v>Družstevní, 350 02 Cheb</v>
      </c>
      <c r="G116" s="34"/>
      <c r="H116" s="34"/>
      <c r="I116" s="110" t="s">
        <v>22</v>
      </c>
      <c r="J116" s="64" t="str">
        <f>IF(J10="","",J10)</f>
        <v>30. 7. 2020</v>
      </c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" customHeight="1">
      <c r="A117" s="32"/>
      <c r="B117" s="33"/>
      <c r="C117" s="34"/>
      <c r="D117" s="34"/>
      <c r="E117" s="34"/>
      <c r="F117" s="34"/>
      <c r="G117" s="34"/>
      <c r="H117" s="34"/>
      <c r="I117" s="108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15" customHeight="1">
      <c r="A118" s="32"/>
      <c r="B118" s="33"/>
      <c r="C118" s="27" t="s">
        <v>24</v>
      </c>
      <c r="D118" s="34"/>
      <c r="E118" s="34"/>
      <c r="F118" s="25" t="str">
        <f>E13</f>
        <v>Město Cheb</v>
      </c>
      <c r="G118" s="34"/>
      <c r="H118" s="34"/>
      <c r="I118" s="110" t="s">
        <v>32</v>
      </c>
      <c r="J118" s="30" t="str">
        <f>E19</f>
        <v xml:space="preserve"> </v>
      </c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5.15" customHeight="1">
      <c r="A119" s="32"/>
      <c r="B119" s="33"/>
      <c r="C119" s="27" t="s">
        <v>30</v>
      </c>
      <c r="D119" s="34"/>
      <c r="E119" s="34"/>
      <c r="F119" s="25" t="str">
        <f>IF(E16="","",E16)</f>
        <v>Vyplň údaj</v>
      </c>
      <c r="G119" s="34"/>
      <c r="H119" s="34"/>
      <c r="I119" s="110" t="s">
        <v>35</v>
      </c>
      <c r="J119" s="30" t="str">
        <f>E22</f>
        <v xml:space="preserve"> </v>
      </c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0.35" customHeight="1">
      <c r="A120" s="32"/>
      <c r="B120" s="33"/>
      <c r="C120" s="34"/>
      <c r="D120" s="34"/>
      <c r="E120" s="34"/>
      <c r="F120" s="34"/>
      <c r="G120" s="34"/>
      <c r="H120" s="34"/>
      <c r="I120" s="108"/>
      <c r="J120" s="34"/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11" customFormat="1" ht="29.25" customHeight="1">
      <c r="A121" s="168"/>
      <c r="B121" s="169"/>
      <c r="C121" s="170" t="s">
        <v>102</v>
      </c>
      <c r="D121" s="171" t="s">
        <v>62</v>
      </c>
      <c r="E121" s="171" t="s">
        <v>58</v>
      </c>
      <c r="F121" s="171" t="s">
        <v>59</v>
      </c>
      <c r="G121" s="171" t="s">
        <v>103</v>
      </c>
      <c r="H121" s="171" t="s">
        <v>104</v>
      </c>
      <c r="I121" s="172" t="s">
        <v>105</v>
      </c>
      <c r="J121" s="173" t="s">
        <v>88</v>
      </c>
      <c r="K121" s="174" t="s">
        <v>106</v>
      </c>
      <c r="L121" s="175"/>
      <c r="M121" s="73" t="s">
        <v>1</v>
      </c>
      <c r="N121" s="74" t="s">
        <v>41</v>
      </c>
      <c r="O121" s="74" t="s">
        <v>107</v>
      </c>
      <c r="P121" s="74" t="s">
        <v>108</v>
      </c>
      <c r="Q121" s="74" t="s">
        <v>109</v>
      </c>
      <c r="R121" s="74" t="s">
        <v>110</v>
      </c>
      <c r="S121" s="74" t="s">
        <v>111</v>
      </c>
      <c r="T121" s="75" t="s">
        <v>112</v>
      </c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</row>
    <row r="122" spans="1:63" s="2" customFormat="1" ht="22.95" customHeight="1">
      <c r="A122" s="32"/>
      <c r="B122" s="33"/>
      <c r="C122" s="80" t="s">
        <v>113</v>
      </c>
      <c r="D122" s="34"/>
      <c r="E122" s="34"/>
      <c r="F122" s="34"/>
      <c r="G122" s="34"/>
      <c r="H122" s="34"/>
      <c r="I122" s="108"/>
      <c r="J122" s="176">
        <f>BK122</f>
        <v>0</v>
      </c>
      <c r="K122" s="34"/>
      <c r="L122" s="37"/>
      <c r="M122" s="76"/>
      <c r="N122" s="177"/>
      <c r="O122" s="77"/>
      <c r="P122" s="178">
        <f>P123+P180</f>
        <v>0</v>
      </c>
      <c r="Q122" s="77"/>
      <c r="R122" s="178">
        <f>R123+R180</f>
        <v>68.968175</v>
      </c>
      <c r="S122" s="77"/>
      <c r="T122" s="179">
        <f>T123+T180</f>
        <v>260.14599999999996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5" t="s">
        <v>76</v>
      </c>
      <c r="AU122" s="15" t="s">
        <v>90</v>
      </c>
      <c r="BK122" s="180">
        <f>BK123+BK180</f>
        <v>0</v>
      </c>
    </row>
    <row r="123" spans="2:63" s="12" customFormat="1" ht="25.95" customHeight="1">
      <c r="B123" s="181"/>
      <c r="C123" s="182"/>
      <c r="D123" s="183" t="s">
        <v>76</v>
      </c>
      <c r="E123" s="184" t="s">
        <v>114</v>
      </c>
      <c r="F123" s="184" t="s">
        <v>115</v>
      </c>
      <c r="G123" s="182"/>
      <c r="H123" s="182"/>
      <c r="I123" s="185"/>
      <c r="J123" s="186">
        <f>BK123</f>
        <v>0</v>
      </c>
      <c r="K123" s="182"/>
      <c r="L123" s="187"/>
      <c r="M123" s="188"/>
      <c r="N123" s="189"/>
      <c r="O123" s="189"/>
      <c r="P123" s="190">
        <f>P124+P153+P161+P167+P178</f>
        <v>0</v>
      </c>
      <c r="Q123" s="189"/>
      <c r="R123" s="190">
        <f>R124+R153+R161+R167+R178</f>
        <v>68.968175</v>
      </c>
      <c r="S123" s="189"/>
      <c r="T123" s="191">
        <f>T124+T153+T161+T167+T178</f>
        <v>260.14599999999996</v>
      </c>
      <c r="AR123" s="192" t="s">
        <v>82</v>
      </c>
      <c r="AT123" s="193" t="s">
        <v>76</v>
      </c>
      <c r="AU123" s="193" t="s">
        <v>77</v>
      </c>
      <c r="AY123" s="192" t="s">
        <v>116</v>
      </c>
      <c r="BK123" s="194">
        <f>BK124+BK153+BK161+BK167+BK178</f>
        <v>0</v>
      </c>
    </row>
    <row r="124" spans="2:63" s="12" customFormat="1" ht="22.95" customHeight="1">
      <c r="B124" s="181"/>
      <c r="C124" s="182"/>
      <c r="D124" s="183" t="s">
        <v>76</v>
      </c>
      <c r="E124" s="195" t="s">
        <v>82</v>
      </c>
      <c r="F124" s="195" t="s">
        <v>117</v>
      </c>
      <c r="G124" s="182"/>
      <c r="H124" s="182"/>
      <c r="I124" s="185"/>
      <c r="J124" s="196">
        <f>BK124</f>
        <v>0</v>
      </c>
      <c r="K124" s="182"/>
      <c r="L124" s="187"/>
      <c r="M124" s="188"/>
      <c r="N124" s="189"/>
      <c r="O124" s="189"/>
      <c r="P124" s="190">
        <f>SUM(P125:P152)</f>
        <v>0</v>
      </c>
      <c r="Q124" s="189"/>
      <c r="R124" s="190">
        <f>SUM(R125:R152)</f>
        <v>0.004275</v>
      </c>
      <c r="S124" s="189"/>
      <c r="T124" s="191">
        <f>SUM(T125:T152)</f>
        <v>223.82</v>
      </c>
      <c r="AR124" s="192" t="s">
        <v>82</v>
      </c>
      <c r="AT124" s="193" t="s">
        <v>76</v>
      </c>
      <c r="AU124" s="193" t="s">
        <v>82</v>
      </c>
      <c r="AY124" s="192" t="s">
        <v>116</v>
      </c>
      <c r="BK124" s="194">
        <f>SUM(BK125:BK152)</f>
        <v>0</v>
      </c>
    </row>
    <row r="125" spans="1:65" s="2" customFormat="1" ht="31.5" customHeight="1">
      <c r="A125" s="32"/>
      <c r="B125" s="33"/>
      <c r="C125" s="197" t="s">
        <v>82</v>
      </c>
      <c r="D125" s="197" t="s">
        <v>118</v>
      </c>
      <c r="E125" s="198" t="s">
        <v>119</v>
      </c>
      <c r="F125" s="199" t="s">
        <v>120</v>
      </c>
      <c r="G125" s="200" t="s">
        <v>121</v>
      </c>
      <c r="H125" s="201">
        <v>66.5</v>
      </c>
      <c r="I125" s="202"/>
      <c r="J125" s="203">
        <f>ROUND(I125*H125,2)</f>
        <v>0</v>
      </c>
      <c r="K125" s="204"/>
      <c r="L125" s="37"/>
      <c r="M125" s="205" t="s">
        <v>1</v>
      </c>
      <c r="N125" s="206" t="s">
        <v>42</v>
      </c>
      <c r="O125" s="69"/>
      <c r="P125" s="207">
        <f>O125*H125</f>
        <v>0</v>
      </c>
      <c r="Q125" s="207">
        <v>0</v>
      </c>
      <c r="R125" s="207">
        <f>Q125*H125</f>
        <v>0</v>
      </c>
      <c r="S125" s="207">
        <v>1.3</v>
      </c>
      <c r="T125" s="208">
        <f>S125*H125</f>
        <v>86.45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209" t="s">
        <v>122</v>
      </c>
      <c r="AT125" s="209" t="s">
        <v>118</v>
      </c>
      <c r="AU125" s="209" t="s">
        <v>84</v>
      </c>
      <c r="AY125" s="15" t="s">
        <v>116</v>
      </c>
      <c r="BE125" s="210">
        <f>IF(N125="základní",J125,0)</f>
        <v>0</v>
      </c>
      <c r="BF125" s="210">
        <f>IF(N125="snížená",J125,0)</f>
        <v>0</v>
      </c>
      <c r="BG125" s="210">
        <f>IF(N125="zákl. přenesená",J125,0)</f>
        <v>0</v>
      </c>
      <c r="BH125" s="210">
        <f>IF(N125="sníž. přenesená",J125,0)</f>
        <v>0</v>
      </c>
      <c r="BI125" s="210">
        <f>IF(N125="nulová",J125,0)</f>
        <v>0</v>
      </c>
      <c r="BJ125" s="15" t="s">
        <v>82</v>
      </c>
      <c r="BK125" s="210">
        <f>ROUND(I125*H125,2)</f>
        <v>0</v>
      </c>
      <c r="BL125" s="15" t="s">
        <v>122</v>
      </c>
      <c r="BM125" s="209" t="s">
        <v>123</v>
      </c>
    </row>
    <row r="126" spans="2:51" s="13" customFormat="1" ht="12">
      <c r="B126" s="211"/>
      <c r="C126" s="212"/>
      <c r="D126" s="213" t="s">
        <v>124</v>
      </c>
      <c r="E126" s="214" t="s">
        <v>1</v>
      </c>
      <c r="F126" s="215" t="s">
        <v>125</v>
      </c>
      <c r="G126" s="212"/>
      <c r="H126" s="216">
        <v>66.5</v>
      </c>
      <c r="I126" s="217"/>
      <c r="J126" s="212"/>
      <c r="K126" s="212"/>
      <c r="L126" s="218"/>
      <c r="M126" s="219"/>
      <c r="N126" s="220"/>
      <c r="O126" s="220"/>
      <c r="P126" s="220"/>
      <c r="Q126" s="220"/>
      <c r="R126" s="220"/>
      <c r="S126" s="220"/>
      <c r="T126" s="221"/>
      <c r="AT126" s="222" t="s">
        <v>124</v>
      </c>
      <c r="AU126" s="222" t="s">
        <v>84</v>
      </c>
      <c r="AV126" s="13" t="s">
        <v>84</v>
      </c>
      <c r="AW126" s="13" t="s">
        <v>34</v>
      </c>
      <c r="AX126" s="13" t="s">
        <v>82</v>
      </c>
      <c r="AY126" s="222" t="s">
        <v>116</v>
      </c>
    </row>
    <row r="127" spans="1:65" s="2" customFormat="1" ht="31.5" customHeight="1">
      <c r="A127" s="32"/>
      <c r="B127" s="33"/>
      <c r="C127" s="197" t="s">
        <v>84</v>
      </c>
      <c r="D127" s="197" t="s">
        <v>118</v>
      </c>
      <c r="E127" s="198" t="s">
        <v>126</v>
      </c>
      <c r="F127" s="199" t="s">
        <v>127</v>
      </c>
      <c r="G127" s="200" t="s">
        <v>121</v>
      </c>
      <c r="H127" s="201">
        <v>66.5</v>
      </c>
      <c r="I127" s="202"/>
      <c r="J127" s="203">
        <f>ROUND(I127*H127,2)</f>
        <v>0</v>
      </c>
      <c r="K127" s="204"/>
      <c r="L127" s="37"/>
      <c r="M127" s="205" t="s">
        <v>1</v>
      </c>
      <c r="N127" s="206" t="s">
        <v>42</v>
      </c>
      <c r="O127" s="69"/>
      <c r="P127" s="207">
        <f>O127*H127</f>
        <v>0</v>
      </c>
      <c r="Q127" s="207">
        <v>0</v>
      </c>
      <c r="R127" s="207">
        <f>Q127*H127</f>
        <v>0</v>
      </c>
      <c r="S127" s="207">
        <v>0</v>
      </c>
      <c r="T127" s="208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209" t="s">
        <v>122</v>
      </c>
      <c r="AT127" s="209" t="s">
        <v>118</v>
      </c>
      <c r="AU127" s="209" t="s">
        <v>84</v>
      </c>
      <c r="AY127" s="15" t="s">
        <v>116</v>
      </c>
      <c r="BE127" s="210">
        <f>IF(N127="základní",J127,0)</f>
        <v>0</v>
      </c>
      <c r="BF127" s="210">
        <f>IF(N127="snížená",J127,0)</f>
        <v>0</v>
      </c>
      <c r="BG127" s="210">
        <f>IF(N127="zákl. přenesená",J127,0)</f>
        <v>0</v>
      </c>
      <c r="BH127" s="210">
        <f>IF(N127="sníž. přenesená",J127,0)</f>
        <v>0</v>
      </c>
      <c r="BI127" s="210">
        <f>IF(N127="nulová",J127,0)</f>
        <v>0</v>
      </c>
      <c r="BJ127" s="15" t="s">
        <v>82</v>
      </c>
      <c r="BK127" s="210">
        <f>ROUND(I127*H127,2)</f>
        <v>0</v>
      </c>
      <c r="BL127" s="15" t="s">
        <v>122</v>
      </c>
      <c r="BM127" s="209" t="s">
        <v>128</v>
      </c>
    </row>
    <row r="128" spans="2:51" s="13" customFormat="1" ht="12">
      <c r="B128" s="211"/>
      <c r="C128" s="212"/>
      <c r="D128" s="213" t="s">
        <v>124</v>
      </c>
      <c r="E128" s="214" t="s">
        <v>1</v>
      </c>
      <c r="F128" s="215" t="s">
        <v>129</v>
      </c>
      <c r="G128" s="212"/>
      <c r="H128" s="216">
        <v>66.5</v>
      </c>
      <c r="I128" s="217"/>
      <c r="J128" s="212"/>
      <c r="K128" s="212"/>
      <c r="L128" s="218"/>
      <c r="M128" s="219"/>
      <c r="N128" s="220"/>
      <c r="O128" s="220"/>
      <c r="P128" s="220"/>
      <c r="Q128" s="220"/>
      <c r="R128" s="220"/>
      <c r="S128" s="220"/>
      <c r="T128" s="221"/>
      <c r="AT128" s="222" t="s">
        <v>124</v>
      </c>
      <c r="AU128" s="222" t="s">
        <v>84</v>
      </c>
      <c r="AV128" s="13" t="s">
        <v>84</v>
      </c>
      <c r="AW128" s="13" t="s">
        <v>34</v>
      </c>
      <c r="AX128" s="13" t="s">
        <v>82</v>
      </c>
      <c r="AY128" s="222" t="s">
        <v>116</v>
      </c>
    </row>
    <row r="129" spans="1:65" s="2" customFormat="1" ht="31.5" customHeight="1">
      <c r="A129" s="32"/>
      <c r="B129" s="33"/>
      <c r="C129" s="197" t="s">
        <v>130</v>
      </c>
      <c r="D129" s="197" t="s">
        <v>118</v>
      </c>
      <c r="E129" s="198" t="s">
        <v>131</v>
      </c>
      <c r="F129" s="199" t="s">
        <v>132</v>
      </c>
      <c r="G129" s="200" t="s">
        <v>121</v>
      </c>
      <c r="H129" s="201">
        <v>66.5</v>
      </c>
      <c r="I129" s="202"/>
      <c r="J129" s="203">
        <f>ROUND(I129*H129,2)</f>
        <v>0</v>
      </c>
      <c r="K129" s="204"/>
      <c r="L129" s="37"/>
      <c r="M129" s="205" t="s">
        <v>1</v>
      </c>
      <c r="N129" s="206" t="s">
        <v>42</v>
      </c>
      <c r="O129" s="69"/>
      <c r="P129" s="207">
        <f>O129*H129</f>
        <v>0</v>
      </c>
      <c r="Q129" s="207">
        <v>0</v>
      </c>
      <c r="R129" s="207">
        <f>Q129*H129</f>
        <v>0</v>
      </c>
      <c r="S129" s="207">
        <v>0</v>
      </c>
      <c r="T129" s="208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209" t="s">
        <v>122</v>
      </c>
      <c r="AT129" s="209" t="s">
        <v>118</v>
      </c>
      <c r="AU129" s="209" t="s">
        <v>84</v>
      </c>
      <c r="AY129" s="15" t="s">
        <v>116</v>
      </c>
      <c r="BE129" s="210">
        <f>IF(N129="základní",J129,0)</f>
        <v>0</v>
      </c>
      <c r="BF129" s="210">
        <f>IF(N129="snížená",J129,0)</f>
        <v>0</v>
      </c>
      <c r="BG129" s="210">
        <f>IF(N129="zákl. přenesená",J129,0)</f>
        <v>0</v>
      </c>
      <c r="BH129" s="210">
        <f>IF(N129="sníž. přenesená",J129,0)</f>
        <v>0</v>
      </c>
      <c r="BI129" s="210">
        <f>IF(N129="nulová",J129,0)</f>
        <v>0</v>
      </c>
      <c r="BJ129" s="15" t="s">
        <v>82</v>
      </c>
      <c r="BK129" s="210">
        <f>ROUND(I129*H129,2)</f>
        <v>0</v>
      </c>
      <c r="BL129" s="15" t="s">
        <v>122</v>
      </c>
      <c r="BM129" s="209" t="s">
        <v>133</v>
      </c>
    </row>
    <row r="130" spans="2:51" s="13" customFormat="1" ht="12">
      <c r="B130" s="211"/>
      <c r="C130" s="212"/>
      <c r="D130" s="213" t="s">
        <v>124</v>
      </c>
      <c r="E130" s="214" t="s">
        <v>1</v>
      </c>
      <c r="F130" s="215" t="s">
        <v>129</v>
      </c>
      <c r="G130" s="212"/>
      <c r="H130" s="216">
        <v>66.5</v>
      </c>
      <c r="I130" s="217"/>
      <c r="J130" s="212"/>
      <c r="K130" s="212"/>
      <c r="L130" s="218"/>
      <c r="M130" s="219"/>
      <c r="N130" s="220"/>
      <c r="O130" s="220"/>
      <c r="P130" s="220"/>
      <c r="Q130" s="220"/>
      <c r="R130" s="220"/>
      <c r="S130" s="220"/>
      <c r="T130" s="221"/>
      <c r="AT130" s="222" t="s">
        <v>124</v>
      </c>
      <c r="AU130" s="222" t="s">
        <v>84</v>
      </c>
      <c r="AV130" s="13" t="s">
        <v>84</v>
      </c>
      <c r="AW130" s="13" t="s">
        <v>34</v>
      </c>
      <c r="AX130" s="13" t="s">
        <v>82</v>
      </c>
      <c r="AY130" s="222" t="s">
        <v>116</v>
      </c>
    </row>
    <row r="131" spans="1:65" s="2" customFormat="1" ht="31.5" customHeight="1">
      <c r="A131" s="32"/>
      <c r="B131" s="33"/>
      <c r="C131" s="197" t="s">
        <v>122</v>
      </c>
      <c r="D131" s="197" t="s">
        <v>118</v>
      </c>
      <c r="E131" s="198" t="s">
        <v>134</v>
      </c>
      <c r="F131" s="199" t="s">
        <v>135</v>
      </c>
      <c r="G131" s="200" t="s">
        <v>121</v>
      </c>
      <c r="H131" s="201">
        <v>66.5</v>
      </c>
      <c r="I131" s="202"/>
      <c r="J131" s="203">
        <f>ROUND(I131*H131,2)</f>
        <v>0</v>
      </c>
      <c r="K131" s="204"/>
      <c r="L131" s="37"/>
      <c r="M131" s="205" t="s">
        <v>1</v>
      </c>
      <c r="N131" s="206" t="s">
        <v>42</v>
      </c>
      <c r="O131" s="69"/>
      <c r="P131" s="207">
        <f>O131*H131</f>
        <v>0</v>
      </c>
      <c r="Q131" s="207">
        <v>0</v>
      </c>
      <c r="R131" s="207">
        <f>Q131*H131</f>
        <v>0</v>
      </c>
      <c r="S131" s="207">
        <v>0</v>
      </c>
      <c r="T131" s="208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09" t="s">
        <v>122</v>
      </c>
      <c r="AT131" s="209" t="s">
        <v>118</v>
      </c>
      <c r="AU131" s="209" t="s">
        <v>84</v>
      </c>
      <c r="AY131" s="15" t="s">
        <v>116</v>
      </c>
      <c r="BE131" s="210">
        <f>IF(N131="základní",J131,0)</f>
        <v>0</v>
      </c>
      <c r="BF131" s="210">
        <f>IF(N131="snížená",J131,0)</f>
        <v>0</v>
      </c>
      <c r="BG131" s="210">
        <f>IF(N131="zákl. přenesená",J131,0)</f>
        <v>0</v>
      </c>
      <c r="BH131" s="210">
        <f>IF(N131="sníž. přenesená",J131,0)</f>
        <v>0</v>
      </c>
      <c r="BI131" s="210">
        <f>IF(N131="nulová",J131,0)</f>
        <v>0</v>
      </c>
      <c r="BJ131" s="15" t="s">
        <v>82</v>
      </c>
      <c r="BK131" s="210">
        <f>ROUND(I131*H131,2)</f>
        <v>0</v>
      </c>
      <c r="BL131" s="15" t="s">
        <v>122</v>
      </c>
      <c r="BM131" s="209" t="s">
        <v>136</v>
      </c>
    </row>
    <row r="132" spans="2:51" s="13" customFormat="1" ht="12">
      <c r="B132" s="211"/>
      <c r="C132" s="212"/>
      <c r="D132" s="213" t="s">
        <v>124</v>
      </c>
      <c r="E132" s="214" t="s">
        <v>1</v>
      </c>
      <c r="F132" s="215" t="s">
        <v>129</v>
      </c>
      <c r="G132" s="212"/>
      <c r="H132" s="216">
        <v>66.5</v>
      </c>
      <c r="I132" s="217"/>
      <c r="J132" s="212"/>
      <c r="K132" s="212"/>
      <c r="L132" s="218"/>
      <c r="M132" s="219"/>
      <c r="N132" s="220"/>
      <c r="O132" s="220"/>
      <c r="P132" s="220"/>
      <c r="Q132" s="220"/>
      <c r="R132" s="220"/>
      <c r="S132" s="220"/>
      <c r="T132" s="221"/>
      <c r="AT132" s="222" t="s">
        <v>124</v>
      </c>
      <c r="AU132" s="222" t="s">
        <v>84</v>
      </c>
      <c r="AV132" s="13" t="s">
        <v>84</v>
      </c>
      <c r="AW132" s="13" t="s">
        <v>34</v>
      </c>
      <c r="AX132" s="13" t="s">
        <v>82</v>
      </c>
      <c r="AY132" s="222" t="s">
        <v>116</v>
      </c>
    </row>
    <row r="133" spans="1:65" s="2" customFormat="1" ht="31.5" customHeight="1">
      <c r="A133" s="32"/>
      <c r="B133" s="33"/>
      <c r="C133" s="197" t="s">
        <v>137</v>
      </c>
      <c r="D133" s="197" t="s">
        <v>118</v>
      </c>
      <c r="E133" s="198" t="s">
        <v>138</v>
      </c>
      <c r="F133" s="199" t="s">
        <v>139</v>
      </c>
      <c r="G133" s="200" t="s">
        <v>121</v>
      </c>
      <c r="H133" s="201">
        <v>665</v>
      </c>
      <c r="I133" s="202"/>
      <c r="J133" s="203">
        <f>ROUND(I133*H133,2)</f>
        <v>0</v>
      </c>
      <c r="K133" s="204"/>
      <c r="L133" s="37"/>
      <c r="M133" s="205" t="s">
        <v>1</v>
      </c>
      <c r="N133" s="206" t="s">
        <v>42</v>
      </c>
      <c r="O133" s="69"/>
      <c r="P133" s="207">
        <f>O133*H133</f>
        <v>0</v>
      </c>
      <c r="Q133" s="207">
        <v>0</v>
      </c>
      <c r="R133" s="207">
        <f>Q133*H133</f>
        <v>0</v>
      </c>
      <c r="S133" s="207">
        <v>0</v>
      </c>
      <c r="T133" s="208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09" t="s">
        <v>122</v>
      </c>
      <c r="AT133" s="209" t="s">
        <v>118</v>
      </c>
      <c r="AU133" s="209" t="s">
        <v>84</v>
      </c>
      <c r="AY133" s="15" t="s">
        <v>116</v>
      </c>
      <c r="BE133" s="210">
        <f>IF(N133="základní",J133,0)</f>
        <v>0</v>
      </c>
      <c r="BF133" s="210">
        <f>IF(N133="snížená",J133,0)</f>
        <v>0</v>
      </c>
      <c r="BG133" s="210">
        <f>IF(N133="zákl. přenesená",J133,0)</f>
        <v>0</v>
      </c>
      <c r="BH133" s="210">
        <f>IF(N133="sníž. přenesená",J133,0)</f>
        <v>0</v>
      </c>
      <c r="BI133" s="210">
        <f>IF(N133="nulová",J133,0)</f>
        <v>0</v>
      </c>
      <c r="BJ133" s="15" t="s">
        <v>82</v>
      </c>
      <c r="BK133" s="210">
        <f>ROUND(I133*H133,2)</f>
        <v>0</v>
      </c>
      <c r="BL133" s="15" t="s">
        <v>122</v>
      </c>
      <c r="BM133" s="209" t="s">
        <v>140</v>
      </c>
    </row>
    <row r="134" spans="2:51" s="13" customFormat="1" ht="12">
      <c r="B134" s="211"/>
      <c r="C134" s="212"/>
      <c r="D134" s="213" t="s">
        <v>124</v>
      </c>
      <c r="E134" s="214" t="s">
        <v>1</v>
      </c>
      <c r="F134" s="215" t="s">
        <v>141</v>
      </c>
      <c r="G134" s="212"/>
      <c r="H134" s="216">
        <v>665</v>
      </c>
      <c r="I134" s="217"/>
      <c r="J134" s="212"/>
      <c r="K134" s="212"/>
      <c r="L134" s="218"/>
      <c r="M134" s="219"/>
      <c r="N134" s="220"/>
      <c r="O134" s="220"/>
      <c r="P134" s="220"/>
      <c r="Q134" s="220"/>
      <c r="R134" s="220"/>
      <c r="S134" s="220"/>
      <c r="T134" s="221"/>
      <c r="AT134" s="222" t="s">
        <v>124</v>
      </c>
      <c r="AU134" s="222" t="s">
        <v>84</v>
      </c>
      <c r="AV134" s="13" t="s">
        <v>84</v>
      </c>
      <c r="AW134" s="13" t="s">
        <v>34</v>
      </c>
      <c r="AX134" s="13" t="s">
        <v>82</v>
      </c>
      <c r="AY134" s="222" t="s">
        <v>116</v>
      </c>
    </row>
    <row r="135" spans="1:65" s="2" customFormat="1" ht="31.5" customHeight="1">
      <c r="A135" s="32"/>
      <c r="B135" s="33"/>
      <c r="C135" s="197" t="s">
        <v>142</v>
      </c>
      <c r="D135" s="197" t="s">
        <v>118</v>
      </c>
      <c r="E135" s="198" t="s">
        <v>143</v>
      </c>
      <c r="F135" s="199" t="s">
        <v>144</v>
      </c>
      <c r="G135" s="200" t="s">
        <v>145</v>
      </c>
      <c r="H135" s="201">
        <v>133</v>
      </c>
      <c r="I135" s="202"/>
      <c r="J135" s="203">
        <f>ROUND(I135*H135,2)</f>
        <v>0</v>
      </c>
      <c r="K135" s="204"/>
      <c r="L135" s="37"/>
      <c r="M135" s="205" t="s">
        <v>1</v>
      </c>
      <c r="N135" s="206" t="s">
        <v>42</v>
      </c>
      <c r="O135" s="69"/>
      <c r="P135" s="207">
        <f>O135*H135</f>
        <v>0</v>
      </c>
      <c r="Q135" s="207">
        <v>0</v>
      </c>
      <c r="R135" s="207">
        <f>Q135*H135</f>
        <v>0</v>
      </c>
      <c r="S135" s="207">
        <v>0</v>
      </c>
      <c r="T135" s="208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09" t="s">
        <v>122</v>
      </c>
      <c r="AT135" s="209" t="s">
        <v>118</v>
      </c>
      <c r="AU135" s="209" t="s">
        <v>84</v>
      </c>
      <c r="AY135" s="15" t="s">
        <v>116</v>
      </c>
      <c r="BE135" s="210">
        <f>IF(N135="základní",J135,0)</f>
        <v>0</v>
      </c>
      <c r="BF135" s="210">
        <f>IF(N135="snížená",J135,0)</f>
        <v>0</v>
      </c>
      <c r="BG135" s="210">
        <f>IF(N135="zákl. přenesená",J135,0)</f>
        <v>0</v>
      </c>
      <c r="BH135" s="210">
        <f>IF(N135="sníž. přenesená",J135,0)</f>
        <v>0</v>
      </c>
      <c r="BI135" s="210">
        <f>IF(N135="nulová",J135,0)</f>
        <v>0</v>
      </c>
      <c r="BJ135" s="15" t="s">
        <v>82</v>
      </c>
      <c r="BK135" s="210">
        <f>ROUND(I135*H135,2)</f>
        <v>0</v>
      </c>
      <c r="BL135" s="15" t="s">
        <v>122</v>
      </c>
      <c r="BM135" s="209" t="s">
        <v>146</v>
      </c>
    </row>
    <row r="136" spans="2:51" s="13" customFormat="1" ht="12">
      <c r="B136" s="211"/>
      <c r="C136" s="212"/>
      <c r="D136" s="213" t="s">
        <v>124</v>
      </c>
      <c r="E136" s="214" t="s">
        <v>1</v>
      </c>
      <c r="F136" s="215" t="s">
        <v>147</v>
      </c>
      <c r="G136" s="212"/>
      <c r="H136" s="216">
        <v>133</v>
      </c>
      <c r="I136" s="217"/>
      <c r="J136" s="212"/>
      <c r="K136" s="212"/>
      <c r="L136" s="218"/>
      <c r="M136" s="219"/>
      <c r="N136" s="220"/>
      <c r="O136" s="220"/>
      <c r="P136" s="220"/>
      <c r="Q136" s="220"/>
      <c r="R136" s="220"/>
      <c r="S136" s="220"/>
      <c r="T136" s="221"/>
      <c r="AT136" s="222" t="s">
        <v>124</v>
      </c>
      <c r="AU136" s="222" t="s">
        <v>84</v>
      </c>
      <c r="AV136" s="13" t="s">
        <v>84</v>
      </c>
      <c r="AW136" s="13" t="s">
        <v>34</v>
      </c>
      <c r="AX136" s="13" t="s">
        <v>82</v>
      </c>
      <c r="AY136" s="222" t="s">
        <v>116</v>
      </c>
    </row>
    <row r="137" spans="1:65" s="2" customFormat="1" ht="31.5" customHeight="1">
      <c r="A137" s="32"/>
      <c r="B137" s="33"/>
      <c r="C137" s="197" t="s">
        <v>148</v>
      </c>
      <c r="D137" s="197" t="s">
        <v>118</v>
      </c>
      <c r="E137" s="198" t="s">
        <v>149</v>
      </c>
      <c r="F137" s="199" t="s">
        <v>150</v>
      </c>
      <c r="G137" s="200" t="s">
        <v>151</v>
      </c>
      <c r="H137" s="201">
        <v>190</v>
      </c>
      <c r="I137" s="202"/>
      <c r="J137" s="203">
        <f>ROUND(I137*H137,2)</f>
        <v>0</v>
      </c>
      <c r="K137" s="204"/>
      <c r="L137" s="37"/>
      <c r="M137" s="205" t="s">
        <v>1</v>
      </c>
      <c r="N137" s="206" t="s">
        <v>42</v>
      </c>
      <c r="O137" s="69"/>
      <c r="P137" s="207">
        <f>O137*H137</f>
        <v>0</v>
      </c>
      <c r="Q137" s="207">
        <v>0</v>
      </c>
      <c r="R137" s="207">
        <f>Q137*H137</f>
        <v>0</v>
      </c>
      <c r="S137" s="207">
        <v>0.098</v>
      </c>
      <c r="T137" s="208">
        <f>S137*H137</f>
        <v>18.62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09" t="s">
        <v>122</v>
      </c>
      <c r="AT137" s="209" t="s">
        <v>118</v>
      </c>
      <c r="AU137" s="209" t="s">
        <v>84</v>
      </c>
      <c r="AY137" s="15" t="s">
        <v>116</v>
      </c>
      <c r="BE137" s="210">
        <f>IF(N137="základní",J137,0)</f>
        <v>0</v>
      </c>
      <c r="BF137" s="210">
        <f>IF(N137="snížená",J137,0)</f>
        <v>0</v>
      </c>
      <c r="BG137" s="210">
        <f>IF(N137="zákl. přenesená",J137,0)</f>
        <v>0</v>
      </c>
      <c r="BH137" s="210">
        <f>IF(N137="sníž. přenesená",J137,0)</f>
        <v>0</v>
      </c>
      <c r="BI137" s="210">
        <f>IF(N137="nulová",J137,0)</f>
        <v>0</v>
      </c>
      <c r="BJ137" s="15" t="s">
        <v>82</v>
      </c>
      <c r="BK137" s="210">
        <f>ROUND(I137*H137,2)</f>
        <v>0</v>
      </c>
      <c r="BL137" s="15" t="s">
        <v>122</v>
      </c>
      <c r="BM137" s="209" t="s">
        <v>152</v>
      </c>
    </row>
    <row r="138" spans="2:51" s="13" customFormat="1" ht="12">
      <c r="B138" s="211"/>
      <c r="C138" s="212"/>
      <c r="D138" s="213" t="s">
        <v>124</v>
      </c>
      <c r="E138" s="214" t="s">
        <v>1</v>
      </c>
      <c r="F138" s="215" t="s">
        <v>153</v>
      </c>
      <c r="G138" s="212"/>
      <c r="H138" s="216">
        <v>190</v>
      </c>
      <c r="I138" s="217"/>
      <c r="J138" s="212"/>
      <c r="K138" s="212"/>
      <c r="L138" s="218"/>
      <c r="M138" s="219"/>
      <c r="N138" s="220"/>
      <c r="O138" s="220"/>
      <c r="P138" s="220"/>
      <c r="Q138" s="220"/>
      <c r="R138" s="220"/>
      <c r="S138" s="220"/>
      <c r="T138" s="221"/>
      <c r="AT138" s="222" t="s">
        <v>124</v>
      </c>
      <c r="AU138" s="222" t="s">
        <v>84</v>
      </c>
      <c r="AV138" s="13" t="s">
        <v>84</v>
      </c>
      <c r="AW138" s="13" t="s">
        <v>34</v>
      </c>
      <c r="AX138" s="13" t="s">
        <v>82</v>
      </c>
      <c r="AY138" s="222" t="s">
        <v>116</v>
      </c>
    </row>
    <row r="139" spans="1:65" s="2" customFormat="1" ht="31.5" customHeight="1">
      <c r="A139" s="32"/>
      <c r="B139" s="33"/>
      <c r="C139" s="197" t="s">
        <v>154</v>
      </c>
      <c r="D139" s="197" t="s">
        <v>118</v>
      </c>
      <c r="E139" s="198" t="s">
        <v>155</v>
      </c>
      <c r="F139" s="199" t="s">
        <v>156</v>
      </c>
      <c r="G139" s="200" t="s">
        <v>151</v>
      </c>
      <c r="H139" s="201">
        <v>190</v>
      </c>
      <c r="I139" s="202"/>
      <c r="J139" s="203">
        <f>ROUND(I139*H139,2)</f>
        <v>0</v>
      </c>
      <c r="K139" s="204"/>
      <c r="L139" s="37"/>
      <c r="M139" s="205" t="s">
        <v>1</v>
      </c>
      <c r="N139" s="206" t="s">
        <v>42</v>
      </c>
      <c r="O139" s="69"/>
      <c r="P139" s="207">
        <f>O139*H139</f>
        <v>0</v>
      </c>
      <c r="Q139" s="207">
        <v>0</v>
      </c>
      <c r="R139" s="207">
        <f>Q139*H139</f>
        <v>0</v>
      </c>
      <c r="S139" s="207">
        <v>0.625</v>
      </c>
      <c r="T139" s="208">
        <f>S139*H139</f>
        <v>118.75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09" t="s">
        <v>122</v>
      </c>
      <c r="AT139" s="209" t="s">
        <v>118</v>
      </c>
      <c r="AU139" s="209" t="s">
        <v>84</v>
      </c>
      <c r="AY139" s="15" t="s">
        <v>116</v>
      </c>
      <c r="BE139" s="210">
        <f>IF(N139="základní",J139,0)</f>
        <v>0</v>
      </c>
      <c r="BF139" s="210">
        <f>IF(N139="snížená",J139,0)</f>
        <v>0</v>
      </c>
      <c r="BG139" s="210">
        <f>IF(N139="zákl. přenesená",J139,0)</f>
        <v>0</v>
      </c>
      <c r="BH139" s="210">
        <f>IF(N139="sníž. přenesená",J139,0)</f>
        <v>0</v>
      </c>
      <c r="BI139" s="210">
        <f>IF(N139="nulová",J139,0)</f>
        <v>0</v>
      </c>
      <c r="BJ139" s="15" t="s">
        <v>82</v>
      </c>
      <c r="BK139" s="210">
        <f>ROUND(I139*H139,2)</f>
        <v>0</v>
      </c>
      <c r="BL139" s="15" t="s">
        <v>122</v>
      </c>
      <c r="BM139" s="209" t="s">
        <v>157</v>
      </c>
    </row>
    <row r="140" spans="2:51" s="13" customFormat="1" ht="12">
      <c r="B140" s="211"/>
      <c r="C140" s="212"/>
      <c r="D140" s="213" t="s">
        <v>124</v>
      </c>
      <c r="E140" s="214" t="s">
        <v>1</v>
      </c>
      <c r="F140" s="215" t="s">
        <v>153</v>
      </c>
      <c r="G140" s="212"/>
      <c r="H140" s="216">
        <v>190</v>
      </c>
      <c r="I140" s="217"/>
      <c r="J140" s="212"/>
      <c r="K140" s="212"/>
      <c r="L140" s="218"/>
      <c r="M140" s="219"/>
      <c r="N140" s="220"/>
      <c r="O140" s="220"/>
      <c r="P140" s="220"/>
      <c r="Q140" s="220"/>
      <c r="R140" s="220"/>
      <c r="S140" s="220"/>
      <c r="T140" s="221"/>
      <c r="AT140" s="222" t="s">
        <v>124</v>
      </c>
      <c r="AU140" s="222" t="s">
        <v>84</v>
      </c>
      <c r="AV140" s="13" t="s">
        <v>84</v>
      </c>
      <c r="AW140" s="13" t="s">
        <v>34</v>
      </c>
      <c r="AX140" s="13" t="s">
        <v>82</v>
      </c>
      <c r="AY140" s="222" t="s">
        <v>116</v>
      </c>
    </row>
    <row r="141" spans="1:65" s="2" customFormat="1" ht="31.5" customHeight="1">
      <c r="A141" s="32"/>
      <c r="B141" s="33"/>
      <c r="C141" s="197" t="s">
        <v>158</v>
      </c>
      <c r="D141" s="197" t="s">
        <v>118</v>
      </c>
      <c r="E141" s="198" t="s">
        <v>159</v>
      </c>
      <c r="F141" s="199" t="s">
        <v>160</v>
      </c>
      <c r="G141" s="200" t="s">
        <v>151</v>
      </c>
      <c r="H141" s="201">
        <v>190</v>
      </c>
      <c r="I141" s="202"/>
      <c r="J141" s="203">
        <f>ROUND(I141*H141,2)</f>
        <v>0</v>
      </c>
      <c r="K141" s="204"/>
      <c r="L141" s="37"/>
      <c r="M141" s="205" t="s">
        <v>1</v>
      </c>
      <c r="N141" s="206" t="s">
        <v>42</v>
      </c>
      <c r="O141" s="69"/>
      <c r="P141" s="207">
        <f>O141*H141</f>
        <v>0</v>
      </c>
      <c r="Q141" s="207">
        <v>0</v>
      </c>
      <c r="R141" s="207">
        <f>Q141*H141</f>
        <v>0</v>
      </c>
      <c r="S141" s="207">
        <v>0</v>
      </c>
      <c r="T141" s="208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09" t="s">
        <v>122</v>
      </c>
      <c r="AT141" s="209" t="s">
        <v>118</v>
      </c>
      <c r="AU141" s="209" t="s">
        <v>84</v>
      </c>
      <c r="AY141" s="15" t="s">
        <v>116</v>
      </c>
      <c r="BE141" s="210">
        <f>IF(N141="základní",J141,0)</f>
        <v>0</v>
      </c>
      <c r="BF141" s="210">
        <f>IF(N141="snížená",J141,0)</f>
        <v>0</v>
      </c>
      <c r="BG141" s="210">
        <f>IF(N141="zákl. přenesená",J141,0)</f>
        <v>0</v>
      </c>
      <c r="BH141" s="210">
        <f>IF(N141="sníž. přenesená",J141,0)</f>
        <v>0</v>
      </c>
      <c r="BI141" s="210">
        <f>IF(N141="nulová",J141,0)</f>
        <v>0</v>
      </c>
      <c r="BJ141" s="15" t="s">
        <v>82</v>
      </c>
      <c r="BK141" s="210">
        <f>ROUND(I141*H141,2)</f>
        <v>0</v>
      </c>
      <c r="BL141" s="15" t="s">
        <v>122</v>
      </c>
      <c r="BM141" s="209" t="s">
        <v>161</v>
      </c>
    </row>
    <row r="142" spans="2:51" s="13" customFormat="1" ht="12">
      <c r="B142" s="211"/>
      <c r="C142" s="212"/>
      <c r="D142" s="213" t="s">
        <v>124</v>
      </c>
      <c r="E142" s="214" t="s">
        <v>1</v>
      </c>
      <c r="F142" s="215" t="s">
        <v>153</v>
      </c>
      <c r="G142" s="212"/>
      <c r="H142" s="216">
        <v>190</v>
      </c>
      <c r="I142" s="217"/>
      <c r="J142" s="212"/>
      <c r="K142" s="212"/>
      <c r="L142" s="218"/>
      <c r="M142" s="219"/>
      <c r="N142" s="220"/>
      <c r="O142" s="220"/>
      <c r="P142" s="220"/>
      <c r="Q142" s="220"/>
      <c r="R142" s="220"/>
      <c r="S142" s="220"/>
      <c r="T142" s="221"/>
      <c r="AT142" s="222" t="s">
        <v>124</v>
      </c>
      <c r="AU142" s="222" t="s">
        <v>84</v>
      </c>
      <c r="AV142" s="13" t="s">
        <v>84</v>
      </c>
      <c r="AW142" s="13" t="s">
        <v>34</v>
      </c>
      <c r="AX142" s="13" t="s">
        <v>82</v>
      </c>
      <c r="AY142" s="222" t="s">
        <v>116</v>
      </c>
    </row>
    <row r="143" spans="1:65" s="2" customFormat="1" ht="31.5" customHeight="1">
      <c r="A143" s="32"/>
      <c r="B143" s="33"/>
      <c r="C143" s="197" t="s">
        <v>162</v>
      </c>
      <c r="D143" s="197" t="s">
        <v>118</v>
      </c>
      <c r="E143" s="198" t="s">
        <v>163</v>
      </c>
      <c r="F143" s="199" t="s">
        <v>164</v>
      </c>
      <c r="G143" s="200" t="s">
        <v>151</v>
      </c>
      <c r="H143" s="201">
        <v>190</v>
      </c>
      <c r="I143" s="202"/>
      <c r="J143" s="203">
        <f>ROUND(I143*H143,2)</f>
        <v>0</v>
      </c>
      <c r="K143" s="204"/>
      <c r="L143" s="37"/>
      <c r="M143" s="205" t="s">
        <v>1</v>
      </c>
      <c r="N143" s="206" t="s">
        <v>42</v>
      </c>
      <c r="O143" s="69"/>
      <c r="P143" s="207">
        <f>O143*H143</f>
        <v>0</v>
      </c>
      <c r="Q143" s="207">
        <v>0</v>
      </c>
      <c r="R143" s="207">
        <f>Q143*H143</f>
        <v>0</v>
      </c>
      <c r="S143" s="207">
        <v>0</v>
      </c>
      <c r="T143" s="208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09" t="s">
        <v>122</v>
      </c>
      <c r="AT143" s="209" t="s">
        <v>118</v>
      </c>
      <c r="AU143" s="209" t="s">
        <v>84</v>
      </c>
      <c r="AY143" s="15" t="s">
        <v>116</v>
      </c>
      <c r="BE143" s="210">
        <f>IF(N143="základní",J143,0)</f>
        <v>0</v>
      </c>
      <c r="BF143" s="210">
        <f>IF(N143="snížená",J143,0)</f>
        <v>0</v>
      </c>
      <c r="BG143" s="210">
        <f>IF(N143="zákl. přenesená",J143,0)</f>
        <v>0</v>
      </c>
      <c r="BH143" s="210">
        <f>IF(N143="sníž. přenesená",J143,0)</f>
        <v>0</v>
      </c>
      <c r="BI143" s="210">
        <f>IF(N143="nulová",J143,0)</f>
        <v>0</v>
      </c>
      <c r="BJ143" s="15" t="s">
        <v>82</v>
      </c>
      <c r="BK143" s="210">
        <f>ROUND(I143*H143,2)</f>
        <v>0</v>
      </c>
      <c r="BL143" s="15" t="s">
        <v>122</v>
      </c>
      <c r="BM143" s="209" t="s">
        <v>165</v>
      </c>
    </row>
    <row r="144" spans="2:51" s="13" customFormat="1" ht="12">
      <c r="B144" s="211"/>
      <c r="C144" s="212"/>
      <c r="D144" s="213" t="s">
        <v>124</v>
      </c>
      <c r="E144" s="214" t="s">
        <v>1</v>
      </c>
      <c r="F144" s="215" t="s">
        <v>166</v>
      </c>
      <c r="G144" s="212"/>
      <c r="H144" s="216">
        <v>190</v>
      </c>
      <c r="I144" s="217"/>
      <c r="J144" s="212"/>
      <c r="K144" s="212"/>
      <c r="L144" s="218"/>
      <c r="M144" s="219"/>
      <c r="N144" s="220"/>
      <c r="O144" s="220"/>
      <c r="P144" s="220"/>
      <c r="Q144" s="220"/>
      <c r="R144" s="220"/>
      <c r="S144" s="220"/>
      <c r="T144" s="221"/>
      <c r="AT144" s="222" t="s">
        <v>124</v>
      </c>
      <c r="AU144" s="222" t="s">
        <v>84</v>
      </c>
      <c r="AV144" s="13" t="s">
        <v>84</v>
      </c>
      <c r="AW144" s="13" t="s">
        <v>34</v>
      </c>
      <c r="AX144" s="13" t="s">
        <v>82</v>
      </c>
      <c r="AY144" s="222" t="s">
        <v>116</v>
      </c>
    </row>
    <row r="145" spans="1:65" s="2" customFormat="1" ht="31.5" customHeight="1">
      <c r="A145" s="32"/>
      <c r="B145" s="33"/>
      <c r="C145" s="197" t="s">
        <v>167</v>
      </c>
      <c r="D145" s="197" t="s">
        <v>118</v>
      </c>
      <c r="E145" s="198" t="s">
        <v>168</v>
      </c>
      <c r="F145" s="199" t="s">
        <v>169</v>
      </c>
      <c r="G145" s="200" t="s">
        <v>151</v>
      </c>
      <c r="H145" s="201">
        <v>95</v>
      </c>
      <c r="I145" s="202"/>
      <c r="J145" s="203">
        <f>ROUND(I145*H145,2)</f>
        <v>0</v>
      </c>
      <c r="K145" s="204"/>
      <c r="L145" s="37"/>
      <c r="M145" s="205" t="s">
        <v>1</v>
      </c>
      <c r="N145" s="206" t="s">
        <v>42</v>
      </c>
      <c r="O145" s="69"/>
      <c r="P145" s="207">
        <f>O145*H145</f>
        <v>0</v>
      </c>
      <c r="Q145" s="207">
        <v>0</v>
      </c>
      <c r="R145" s="207">
        <f>Q145*H145</f>
        <v>0</v>
      </c>
      <c r="S145" s="207">
        <v>0</v>
      </c>
      <c r="T145" s="208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09" t="s">
        <v>122</v>
      </c>
      <c r="AT145" s="209" t="s">
        <v>118</v>
      </c>
      <c r="AU145" s="209" t="s">
        <v>84</v>
      </c>
      <c r="AY145" s="15" t="s">
        <v>116</v>
      </c>
      <c r="BE145" s="210">
        <f>IF(N145="základní",J145,0)</f>
        <v>0</v>
      </c>
      <c r="BF145" s="210">
        <f>IF(N145="snížená",J145,0)</f>
        <v>0</v>
      </c>
      <c r="BG145" s="210">
        <f>IF(N145="zákl. přenesená",J145,0)</f>
        <v>0</v>
      </c>
      <c r="BH145" s="210">
        <f>IF(N145="sníž. přenesená",J145,0)</f>
        <v>0</v>
      </c>
      <c r="BI145" s="210">
        <f>IF(N145="nulová",J145,0)</f>
        <v>0</v>
      </c>
      <c r="BJ145" s="15" t="s">
        <v>82</v>
      </c>
      <c r="BK145" s="210">
        <f>ROUND(I145*H145,2)</f>
        <v>0</v>
      </c>
      <c r="BL145" s="15" t="s">
        <v>122</v>
      </c>
      <c r="BM145" s="209" t="s">
        <v>170</v>
      </c>
    </row>
    <row r="146" spans="2:51" s="13" customFormat="1" ht="12">
      <c r="B146" s="211"/>
      <c r="C146" s="212"/>
      <c r="D146" s="213" t="s">
        <v>124</v>
      </c>
      <c r="E146" s="214" t="s">
        <v>1</v>
      </c>
      <c r="F146" s="215" t="s">
        <v>171</v>
      </c>
      <c r="G146" s="212"/>
      <c r="H146" s="216">
        <v>95</v>
      </c>
      <c r="I146" s="217"/>
      <c r="J146" s="212"/>
      <c r="K146" s="212"/>
      <c r="L146" s="218"/>
      <c r="M146" s="219"/>
      <c r="N146" s="220"/>
      <c r="O146" s="220"/>
      <c r="P146" s="220"/>
      <c r="Q146" s="220"/>
      <c r="R146" s="220"/>
      <c r="S146" s="220"/>
      <c r="T146" s="221"/>
      <c r="AT146" s="222" t="s">
        <v>124</v>
      </c>
      <c r="AU146" s="222" t="s">
        <v>84</v>
      </c>
      <c r="AV146" s="13" t="s">
        <v>84</v>
      </c>
      <c r="AW146" s="13" t="s">
        <v>34</v>
      </c>
      <c r="AX146" s="13" t="s">
        <v>82</v>
      </c>
      <c r="AY146" s="222" t="s">
        <v>116</v>
      </c>
    </row>
    <row r="147" spans="1:65" s="2" customFormat="1" ht="31.5" customHeight="1">
      <c r="A147" s="32"/>
      <c r="B147" s="33"/>
      <c r="C147" s="223" t="s">
        <v>172</v>
      </c>
      <c r="D147" s="223" t="s">
        <v>173</v>
      </c>
      <c r="E147" s="224" t="s">
        <v>174</v>
      </c>
      <c r="F147" s="225" t="s">
        <v>175</v>
      </c>
      <c r="G147" s="226" t="s">
        <v>145</v>
      </c>
      <c r="H147" s="227">
        <v>19</v>
      </c>
      <c r="I147" s="228"/>
      <c r="J147" s="229">
        <f>ROUND(I147*H147,2)</f>
        <v>0</v>
      </c>
      <c r="K147" s="230"/>
      <c r="L147" s="231"/>
      <c r="M147" s="232" t="s">
        <v>1</v>
      </c>
      <c r="N147" s="233" t="s">
        <v>42</v>
      </c>
      <c r="O147" s="69"/>
      <c r="P147" s="207">
        <f>O147*H147</f>
        <v>0</v>
      </c>
      <c r="Q147" s="207">
        <v>0</v>
      </c>
      <c r="R147" s="207">
        <f>Q147*H147</f>
        <v>0</v>
      </c>
      <c r="S147" s="207">
        <v>0</v>
      </c>
      <c r="T147" s="208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209" t="s">
        <v>154</v>
      </c>
      <c r="AT147" s="209" t="s">
        <v>173</v>
      </c>
      <c r="AU147" s="209" t="s">
        <v>84</v>
      </c>
      <c r="AY147" s="15" t="s">
        <v>116</v>
      </c>
      <c r="BE147" s="210">
        <f>IF(N147="základní",J147,0)</f>
        <v>0</v>
      </c>
      <c r="BF147" s="210">
        <f>IF(N147="snížená",J147,0)</f>
        <v>0</v>
      </c>
      <c r="BG147" s="210">
        <f>IF(N147="zákl. přenesená",J147,0)</f>
        <v>0</v>
      </c>
      <c r="BH147" s="210">
        <f>IF(N147="sníž. přenesená",J147,0)</f>
        <v>0</v>
      </c>
      <c r="BI147" s="210">
        <f>IF(N147="nulová",J147,0)</f>
        <v>0</v>
      </c>
      <c r="BJ147" s="15" t="s">
        <v>82</v>
      </c>
      <c r="BK147" s="210">
        <f>ROUND(I147*H147,2)</f>
        <v>0</v>
      </c>
      <c r="BL147" s="15" t="s">
        <v>122</v>
      </c>
      <c r="BM147" s="209" t="s">
        <v>176</v>
      </c>
    </row>
    <row r="148" spans="2:51" s="13" customFormat="1" ht="12">
      <c r="B148" s="211"/>
      <c r="C148" s="212"/>
      <c r="D148" s="213" t="s">
        <v>124</v>
      </c>
      <c r="E148" s="214" t="s">
        <v>1</v>
      </c>
      <c r="F148" s="215" t="s">
        <v>177</v>
      </c>
      <c r="G148" s="212"/>
      <c r="H148" s="216">
        <v>19</v>
      </c>
      <c r="I148" s="217"/>
      <c r="J148" s="212"/>
      <c r="K148" s="212"/>
      <c r="L148" s="218"/>
      <c r="M148" s="219"/>
      <c r="N148" s="220"/>
      <c r="O148" s="220"/>
      <c r="P148" s="220"/>
      <c r="Q148" s="220"/>
      <c r="R148" s="220"/>
      <c r="S148" s="220"/>
      <c r="T148" s="221"/>
      <c r="AT148" s="222" t="s">
        <v>124</v>
      </c>
      <c r="AU148" s="222" t="s">
        <v>84</v>
      </c>
      <c r="AV148" s="13" t="s">
        <v>84</v>
      </c>
      <c r="AW148" s="13" t="s">
        <v>34</v>
      </c>
      <c r="AX148" s="13" t="s">
        <v>82</v>
      </c>
      <c r="AY148" s="222" t="s">
        <v>116</v>
      </c>
    </row>
    <row r="149" spans="1:65" s="2" customFormat="1" ht="31.5" customHeight="1">
      <c r="A149" s="32"/>
      <c r="B149" s="33"/>
      <c r="C149" s="197" t="s">
        <v>178</v>
      </c>
      <c r="D149" s="197" t="s">
        <v>118</v>
      </c>
      <c r="E149" s="198" t="s">
        <v>179</v>
      </c>
      <c r="F149" s="199" t="s">
        <v>180</v>
      </c>
      <c r="G149" s="200" t="s">
        <v>151</v>
      </c>
      <c r="H149" s="201">
        <v>285</v>
      </c>
      <c r="I149" s="202"/>
      <c r="J149" s="203">
        <f>ROUND(I149*H149,2)</f>
        <v>0</v>
      </c>
      <c r="K149" s="204"/>
      <c r="L149" s="37"/>
      <c r="M149" s="205" t="s">
        <v>1</v>
      </c>
      <c r="N149" s="206" t="s">
        <v>42</v>
      </c>
      <c r="O149" s="69"/>
      <c r="P149" s="207">
        <f>O149*H149</f>
        <v>0</v>
      </c>
      <c r="Q149" s="207">
        <v>0</v>
      </c>
      <c r="R149" s="207">
        <f>Q149*H149</f>
        <v>0</v>
      </c>
      <c r="S149" s="207">
        <v>0</v>
      </c>
      <c r="T149" s="208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09" t="s">
        <v>122</v>
      </c>
      <c r="AT149" s="209" t="s">
        <v>118</v>
      </c>
      <c r="AU149" s="209" t="s">
        <v>84</v>
      </c>
      <c r="AY149" s="15" t="s">
        <v>116</v>
      </c>
      <c r="BE149" s="210">
        <f>IF(N149="základní",J149,0)</f>
        <v>0</v>
      </c>
      <c r="BF149" s="210">
        <f>IF(N149="snížená",J149,0)</f>
        <v>0</v>
      </c>
      <c r="BG149" s="210">
        <f>IF(N149="zákl. přenesená",J149,0)</f>
        <v>0</v>
      </c>
      <c r="BH149" s="210">
        <f>IF(N149="sníž. přenesená",J149,0)</f>
        <v>0</v>
      </c>
      <c r="BI149" s="210">
        <f>IF(N149="nulová",J149,0)</f>
        <v>0</v>
      </c>
      <c r="BJ149" s="15" t="s">
        <v>82</v>
      </c>
      <c r="BK149" s="210">
        <f>ROUND(I149*H149,2)</f>
        <v>0</v>
      </c>
      <c r="BL149" s="15" t="s">
        <v>122</v>
      </c>
      <c r="BM149" s="209" t="s">
        <v>181</v>
      </c>
    </row>
    <row r="150" spans="2:51" s="13" customFormat="1" ht="12">
      <c r="B150" s="211"/>
      <c r="C150" s="212"/>
      <c r="D150" s="213" t="s">
        <v>124</v>
      </c>
      <c r="E150" s="214" t="s">
        <v>1</v>
      </c>
      <c r="F150" s="215" t="s">
        <v>182</v>
      </c>
      <c r="G150" s="212"/>
      <c r="H150" s="216">
        <v>285</v>
      </c>
      <c r="I150" s="217"/>
      <c r="J150" s="212"/>
      <c r="K150" s="212"/>
      <c r="L150" s="218"/>
      <c r="M150" s="219"/>
      <c r="N150" s="220"/>
      <c r="O150" s="220"/>
      <c r="P150" s="220"/>
      <c r="Q150" s="220"/>
      <c r="R150" s="220"/>
      <c r="S150" s="220"/>
      <c r="T150" s="221"/>
      <c r="AT150" s="222" t="s">
        <v>124</v>
      </c>
      <c r="AU150" s="222" t="s">
        <v>84</v>
      </c>
      <c r="AV150" s="13" t="s">
        <v>84</v>
      </c>
      <c r="AW150" s="13" t="s">
        <v>34</v>
      </c>
      <c r="AX150" s="13" t="s">
        <v>82</v>
      </c>
      <c r="AY150" s="222" t="s">
        <v>116</v>
      </c>
    </row>
    <row r="151" spans="1:65" s="2" customFormat="1" ht="31.5" customHeight="1">
      <c r="A151" s="32"/>
      <c r="B151" s="33"/>
      <c r="C151" s="223" t="s">
        <v>183</v>
      </c>
      <c r="D151" s="223" t="s">
        <v>173</v>
      </c>
      <c r="E151" s="224" t="s">
        <v>184</v>
      </c>
      <c r="F151" s="225" t="s">
        <v>185</v>
      </c>
      <c r="G151" s="226" t="s">
        <v>186</v>
      </c>
      <c r="H151" s="227">
        <v>4.275</v>
      </c>
      <c r="I151" s="228"/>
      <c r="J151" s="229">
        <f>ROUND(I151*H151,2)</f>
        <v>0</v>
      </c>
      <c r="K151" s="230"/>
      <c r="L151" s="231"/>
      <c r="M151" s="232" t="s">
        <v>1</v>
      </c>
      <c r="N151" s="233" t="s">
        <v>42</v>
      </c>
      <c r="O151" s="69"/>
      <c r="P151" s="207">
        <f>O151*H151</f>
        <v>0</v>
      </c>
      <c r="Q151" s="207">
        <v>0.001</v>
      </c>
      <c r="R151" s="207">
        <f>Q151*H151</f>
        <v>0.004275</v>
      </c>
      <c r="S151" s="207">
        <v>0</v>
      </c>
      <c r="T151" s="208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09" t="s">
        <v>154</v>
      </c>
      <c r="AT151" s="209" t="s">
        <v>173</v>
      </c>
      <c r="AU151" s="209" t="s">
        <v>84</v>
      </c>
      <c r="AY151" s="15" t="s">
        <v>116</v>
      </c>
      <c r="BE151" s="210">
        <f>IF(N151="základní",J151,0)</f>
        <v>0</v>
      </c>
      <c r="BF151" s="210">
        <f>IF(N151="snížená",J151,0)</f>
        <v>0</v>
      </c>
      <c r="BG151" s="210">
        <f>IF(N151="zákl. přenesená",J151,0)</f>
        <v>0</v>
      </c>
      <c r="BH151" s="210">
        <f>IF(N151="sníž. přenesená",J151,0)</f>
        <v>0</v>
      </c>
      <c r="BI151" s="210">
        <f>IF(N151="nulová",J151,0)</f>
        <v>0</v>
      </c>
      <c r="BJ151" s="15" t="s">
        <v>82</v>
      </c>
      <c r="BK151" s="210">
        <f>ROUND(I151*H151,2)</f>
        <v>0</v>
      </c>
      <c r="BL151" s="15" t="s">
        <v>122</v>
      </c>
      <c r="BM151" s="209" t="s">
        <v>187</v>
      </c>
    </row>
    <row r="152" spans="2:51" s="13" customFormat="1" ht="12">
      <c r="B152" s="211"/>
      <c r="C152" s="212"/>
      <c r="D152" s="213" t="s">
        <v>124</v>
      </c>
      <c r="E152" s="212"/>
      <c r="F152" s="215" t="s">
        <v>188</v>
      </c>
      <c r="G152" s="212"/>
      <c r="H152" s="216">
        <v>4.275</v>
      </c>
      <c r="I152" s="217"/>
      <c r="J152" s="212"/>
      <c r="K152" s="212"/>
      <c r="L152" s="218"/>
      <c r="M152" s="219"/>
      <c r="N152" s="220"/>
      <c r="O152" s="220"/>
      <c r="P152" s="220"/>
      <c r="Q152" s="220"/>
      <c r="R152" s="220"/>
      <c r="S152" s="220"/>
      <c r="T152" s="221"/>
      <c r="AT152" s="222" t="s">
        <v>124</v>
      </c>
      <c r="AU152" s="222" t="s">
        <v>84</v>
      </c>
      <c r="AV152" s="13" t="s">
        <v>84</v>
      </c>
      <c r="AW152" s="13" t="s">
        <v>4</v>
      </c>
      <c r="AX152" s="13" t="s">
        <v>82</v>
      </c>
      <c r="AY152" s="222" t="s">
        <v>116</v>
      </c>
    </row>
    <row r="153" spans="2:63" s="12" customFormat="1" ht="22.95" customHeight="1">
      <c r="B153" s="181"/>
      <c r="C153" s="182"/>
      <c r="D153" s="183" t="s">
        <v>76</v>
      </c>
      <c r="E153" s="195" t="s">
        <v>137</v>
      </c>
      <c r="F153" s="195" t="s">
        <v>189</v>
      </c>
      <c r="G153" s="182"/>
      <c r="H153" s="182"/>
      <c r="I153" s="185"/>
      <c r="J153" s="196">
        <f>BK153</f>
        <v>0</v>
      </c>
      <c r="K153" s="182"/>
      <c r="L153" s="187"/>
      <c r="M153" s="188"/>
      <c r="N153" s="189"/>
      <c r="O153" s="189"/>
      <c r="P153" s="190">
        <f>SUM(P154:P160)</f>
        <v>0</v>
      </c>
      <c r="Q153" s="189"/>
      <c r="R153" s="190">
        <f>SUM(R154:R160)</f>
        <v>41.5525</v>
      </c>
      <c r="S153" s="189"/>
      <c r="T153" s="191">
        <f>SUM(T154:T160)</f>
        <v>0</v>
      </c>
      <c r="AR153" s="192" t="s">
        <v>82</v>
      </c>
      <c r="AT153" s="193" t="s">
        <v>76</v>
      </c>
      <c r="AU153" s="193" t="s">
        <v>82</v>
      </c>
      <c r="AY153" s="192" t="s">
        <v>116</v>
      </c>
      <c r="BK153" s="194">
        <f>SUM(BK154:BK160)</f>
        <v>0</v>
      </c>
    </row>
    <row r="154" spans="1:65" s="2" customFormat="1" ht="31.5" customHeight="1">
      <c r="A154" s="32"/>
      <c r="B154" s="33"/>
      <c r="C154" s="197" t="s">
        <v>8</v>
      </c>
      <c r="D154" s="197" t="s">
        <v>118</v>
      </c>
      <c r="E154" s="198" t="s">
        <v>190</v>
      </c>
      <c r="F154" s="199" t="s">
        <v>191</v>
      </c>
      <c r="G154" s="200" t="s">
        <v>151</v>
      </c>
      <c r="H154" s="201">
        <v>190</v>
      </c>
      <c r="I154" s="202"/>
      <c r="J154" s="203">
        <f>ROUND(I154*H154,2)</f>
        <v>0</v>
      </c>
      <c r="K154" s="204"/>
      <c r="L154" s="37"/>
      <c r="M154" s="205" t="s">
        <v>1</v>
      </c>
      <c r="N154" s="206" t="s">
        <v>42</v>
      </c>
      <c r="O154" s="69"/>
      <c r="P154" s="207">
        <f>O154*H154</f>
        <v>0</v>
      </c>
      <c r="Q154" s="207">
        <v>0</v>
      </c>
      <c r="R154" s="207">
        <f>Q154*H154</f>
        <v>0</v>
      </c>
      <c r="S154" s="207">
        <v>0</v>
      </c>
      <c r="T154" s="208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09" t="s">
        <v>122</v>
      </c>
      <c r="AT154" s="209" t="s">
        <v>118</v>
      </c>
      <c r="AU154" s="209" t="s">
        <v>84</v>
      </c>
      <c r="AY154" s="15" t="s">
        <v>116</v>
      </c>
      <c r="BE154" s="210">
        <f>IF(N154="základní",J154,0)</f>
        <v>0</v>
      </c>
      <c r="BF154" s="210">
        <f>IF(N154="snížená",J154,0)</f>
        <v>0</v>
      </c>
      <c r="BG154" s="210">
        <f>IF(N154="zákl. přenesená",J154,0)</f>
        <v>0</v>
      </c>
      <c r="BH154" s="210">
        <f>IF(N154="sníž. přenesená",J154,0)</f>
        <v>0</v>
      </c>
      <c r="BI154" s="210">
        <f>IF(N154="nulová",J154,0)</f>
        <v>0</v>
      </c>
      <c r="BJ154" s="15" t="s">
        <v>82</v>
      </c>
      <c r="BK154" s="210">
        <f>ROUND(I154*H154,2)</f>
        <v>0</v>
      </c>
      <c r="BL154" s="15" t="s">
        <v>122</v>
      </c>
      <c r="BM154" s="209" t="s">
        <v>192</v>
      </c>
    </row>
    <row r="155" spans="2:51" s="13" customFormat="1" ht="12">
      <c r="B155" s="211"/>
      <c r="C155" s="212"/>
      <c r="D155" s="213" t="s">
        <v>124</v>
      </c>
      <c r="E155" s="214" t="s">
        <v>1</v>
      </c>
      <c r="F155" s="215" t="s">
        <v>153</v>
      </c>
      <c r="G155" s="212"/>
      <c r="H155" s="216">
        <v>190</v>
      </c>
      <c r="I155" s="217"/>
      <c r="J155" s="212"/>
      <c r="K155" s="212"/>
      <c r="L155" s="218"/>
      <c r="M155" s="219"/>
      <c r="N155" s="220"/>
      <c r="O155" s="220"/>
      <c r="P155" s="220"/>
      <c r="Q155" s="220"/>
      <c r="R155" s="220"/>
      <c r="S155" s="220"/>
      <c r="T155" s="221"/>
      <c r="AT155" s="222" t="s">
        <v>124</v>
      </c>
      <c r="AU155" s="222" t="s">
        <v>84</v>
      </c>
      <c r="AV155" s="13" t="s">
        <v>84</v>
      </c>
      <c r="AW155" s="13" t="s">
        <v>34</v>
      </c>
      <c r="AX155" s="13" t="s">
        <v>82</v>
      </c>
      <c r="AY155" s="222" t="s">
        <v>116</v>
      </c>
    </row>
    <row r="156" spans="1:65" s="2" customFormat="1" ht="31.5" customHeight="1">
      <c r="A156" s="32"/>
      <c r="B156" s="33"/>
      <c r="C156" s="197" t="s">
        <v>193</v>
      </c>
      <c r="D156" s="197" t="s">
        <v>118</v>
      </c>
      <c r="E156" s="198" t="s">
        <v>194</v>
      </c>
      <c r="F156" s="199" t="s">
        <v>195</v>
      </c>
      <c r="G156" s="200" t="s">
        <v>151</v>
      </c>
      <c r="H156" s="201">
        <v>190</v>
      </c>
      <c r="I156" s="202"/>
      <c r="J156" s="203">
        <f>ROUND(I156*H156,2)</f>
        <v>0</v>
      </c>
      <c r="K156" s="204"/>
      <c r="L156" s="37"/>
      <c r="M156" s="205" t="s">
        <v>1</v>
      </c>
      <c r="N156" s="206" t="s">
        <v>42</v>
      </c>
      <c r="O156" s="69"/>
      <c r="P156" s="207">
        <f>O156*H156</f>
        <v>0</v>
      </c>
      <c r="Q156" s="207">
        <v>0</v>
      </c>
      <c r="R156" s="207">
        <f>Q156*H156</f>
        <v>0</v>
      </c>
      <c r="S156" s="207">
        <v>0</v>
      </c>
      <c r="T156" s="208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209" t="s">
        <v>122</v>
      </c>
      <c r="AT156" s="209" t="s">
        <v>118</v>
      </c>
      <c r="AU156" s="209" t="s">
        <v>84</v>
      </c>
      <c r="AY156" s="15" t="s">
        <v>116</v>
      </c>
      <c r="BE156" s="210">
        <f>IF(N156="základní",J156,0)</f>
        <v>0</v>
      </c>
      <c r="BF156" s="210">
        <f>IF(N156="snížená",J156,0)</f>
        <v>0</v>
      </c>
      <c r="BG156" s="210">
        <f>IF(N156="zákl. přenesená",J156,0)</f>
        <v>0</v>
      </c>
      <c r="BH156" s="210">
        <f>IF(N156="sníž. přenesená",J156,0)</f>
        <v>0</v>
      </c>
      <c r="BI156" s="210">
        <f>IF(N156="nulová",J156,0)</f>
        <v>0</v>
      </c>
      <c r="BJ156" s="15" t="s">
        <v>82</v>
      </c>
      <c r="BK156" s="210">
        <f>ROUND(I156*H156,2)</f>
        <v>0</v>
      </c>
      <c r="BL156" s="15" t="s">
        <v>122</v>
      </c>
      <c r="BM156" s="209" t="s">
        <v>196</v>
      </c>
    </row>
    <row r="157" spans="2:51" s="13" customFormat="1" ht="12">
      <c r="B157" s="211"/>
      <c r="C157" s="212"/>
      <c r="D157" s="213" t="s">
        <v>124</v>
      </c>
      <c r="E157" s="214" t="s">
        <v>1</v>
      </c>
      <c r="F157" s="215" t="s">
        <v>153</v>
      </c>
      <c r="G157" s="212"/>
      <c r="H157" s="216">
        <v>190</v>
      </c>
      <c r="I157" s="217"/>
      <c r="J157" s="212"/>
      <c r="K157" s="212"/>
      <c r="L157" s="218"/>
      <c r="M157" s="219"/>
      <c r="N157" s="220"/>
      <c r="O157" s="220"/>
      <c r="P157" s="220"/>
      <c r="Q157" s="220"/>
      <c r="R157" s="220"/>
      <c r="S157" s="220"/>
      <c r="T157" s="221"/>
      <c r="AT157" s="222" t="s">
        <v>124</v>
      </c>
      <c r="AU157" s="222" t="s">
        <v>84</v>
      </c>
      <c r="AV157" s="13" t="s">
        <v>84</v>
      </c>
      <c r="AW157" s="13" t="s">
        <v>34</v>
      </c>
      <c r="AX157" s="13" t="s">
        <v>82</v>
      </c>
      <c r="AY157" s="222" t="s">
        <v>116</v>
      </c>
    </row>
    <row r="158" spans="1:65" s="2" customFormat="1" ht="31.5" customHeight="1">
      <c r="A158" s="32"/>
      <c r="B158" s="33"/>
      <c r="C158" s="197" t="s">
        <v>197</v>
      </c>
      <c r="D158" s="197" t="s">
        <v>118</v>
      </c>
      <c r="E158" s="198" t="s">
        <v>198</v>
      </c>
      <c r="F158" s="199" t="s">
        <v>199</v>
      </c>
      <c r="G158" s="200" t="s">
        <v>151</v>
      </c>
      <c r="H158" s="201">
        <v>190</v>
      </c>
      <c r="I158" s="202"/>
      <c r="J158" s="203">
        <f>ROUND(I158*H158,2)</f>
        <v>0</v>
      </c>
      <c r="K158" s="204"/>
      <c r="L158" s="37"/>
      <c r="M158" s="205" t="s">
        <v>1</v>
      </c>
      <c r="N158" s="206" t="s">
        <v>42</v>
      </c>
      <c r="O158" s="69"/>
      <c r="P158" s="207">
        <f>O158*H158</f>
        <v>0</v>
      </c>
      <c r="Q158" s="207">
        <v>0.08425</v>
      </c>
      <c r="R158" s="207">
        <f>Q158*H158</f>
        <v>16.0075</v>
      </c>
      <c r="S158" s="207">
        <v>0</v>
      </c>
      <c r="T158" s="208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09" t="s">
        <v>122</v>
      </c>
      <c r="AT158" s="209" t="s">
        <v>118</v>
      </c>
      <c r="AU158" s="209" t="s">
        <v>84</v>
      </c>
      <c r="AY158" s="15" t="s">
        <v>116</v>
      </c>
      <c r="BE158" s="210">
        <f>IF(N158="základní",J158,0)</f>
        <v>0</v>
      </c>
      <c r="BF158" s="210">
        <f>IF(N158="snížená",J158,0)</f>
        <v>0</v>
      </c>
      <c r="BG158" s="210">
        <f>IF(N158="zákl. přenesená",J158,0)</f>
        <v>0</v>
      </c>
      <c r="BH158" s="210">
        <f>IF(N158="sníž. přenesená",J158,0)</f>
        <v>0</v>
      </c>
      <c r="BI158" s="210">
        <f>IF(N158="nulová",J158,0)</f>
        <v>0</v>
      </c>
      <c r="BJ158" s="15" t="s">
        <v>82</v>
      </c>
      <c r="BK158" s="210">
        <f>ROUND(I158*H158,2)</f>
        <v>0</v>
      </c>
      <c r="BL158" s="15" t="s">
        <v>122</v>
      </c>
      <c r="BM158" s="209" t="s">
        <v>200</v>
      </c>
    </row>
    <row r="159" spans="2:51" s="13" customFormat="1" ht="12">
      <c r="B159" s="211"/>
      <c r="C159" s="212"/>
      <c r="D159" s="213" t="s">
        <v>124</v>
      </c>
      <c r="E159" s="214" t="s">
        <v>1</v>
      </c>
      <c r="F159" s="215" t="s">
        <v>153</v>
      </c>
      <c r="G159" s="212"/>
      <c r="H159" s="216">
        <v>190</v>
      </c>
      <c r="I159" s="217"/>
      <c r="J159" s="212"/>
      <c r="K159" s="212"/>
      <c r="L159" s="218"/>
      <c r="M159" s="219"/>
      <c r="N159" s="220"/>
      <c r="O159" s="220"/>
      <c r="P159" s="220"/>
      <c r="Q159" s="220"/>
      <c r="R159" s="220"/>
      <c r="S159" s="220"/>
      <c r="T159" s="221"/>
      <c r="AT159" s="222" t="s">
        <v>124</v>
      </c>
      <c r="AU159" s="222" t="s">
        <v>84</v>
      </c>
      <c r="AV159" s="13" t="s">
        <v>84</v>
      </c>
      <c r="AW159" s="13" t="s">
        <v>34</v>
      </c>
      <c r="AX159" s="13" t="s">
        <v>82</v>
      </c>
      <c r="AY159" s="222" t="s">
        <v>116</v>
      </c>
    </row>
    <row r="160" spans="1:65" s="2" customFormat="1" ht="31.5" customHeight="1">
      <c r="A160" s="32"/>
      <c r="B160" s="33"/>
      <c r="C160" s="223" t="s">
        <v>201</v>
      </c>
      <c r="D160" s="223" t="s">
        <v>173</v>
      </c>
      <c r="E160" s="224" t="s">
        <v>202</v>
      </c>
      <c r="F160" s="225" t="s">
        <v>203</v>
      </c>
      <c r="G160" s="226" t="s">
        <v>151</v>
      </c>
      <c r="H160" s="227">
        <v>195</v>
      </c>
      <c r="I160" s="228"/>
      <c r="J160" s="229">
        <f>ROUND(I160*H160,2)</f>
        <v>0</v>
      </c>
      <c r="K160" s="230"/>
      <c r="L160" s="231"/>
      <c r="M160" s="232" t="s">
        <v>1</v>
      </c>
      <c r="N160" s="233" t="s">
        <v>42</v>
      </c>
      <c r="O160" s="69"/>
      <c r="P160" s="207">
        <f>O160*H160</f>
        <v>0</v>
      </c>
      <c r="Q160" s="207">
        <v>0.131</v>
      </c>
      <c r="R160" s="207">
        <f>Q160*H160</f>
        <v>25.545</v>
      </c>
      <c r="S160" s="207">
        <v>0</v>
      </c>
      <c r="T160" s="208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209" t="s">
        <v>154</v>
      </c>
      <c r="AT160" s="209" t="s">
        <v>173</v>
      </c>
      <c r="AU160" s="209" t="s">
        <v>84</v>
      </c>
      <c r="AY160" s="15" t="s">
        <v>116</v>
      </c>
      <c r="BE160" s="210">
        <f>IF(N160="základní",J160,0)</f>
        <v>0</v>
      </c>
      <c r="BF160" s="210">
        <f>IF(N160="snížená",J160,0)</f>
        <v>0</v>
      </c>
      <c r="BG160" s="210">
        <f>IF(N160="zákl. přenesená",J160,0)</f>
        <v>0</v>
      </c>
      <c r="BH160" s="210">
        <f>IF(N160="sníž. přenesená",J160,0)</f>
        <v>0</v>
      </c>
      <c r="BI160" s="210">
        <f>IF(N160="nulová",J160,0)</f>
        <v>0</v>
      </c>
      <c r="BJ160" s="15" t="s">
        <v>82</v>
      </c>
      <c r="BK160" s="210">
        <f>ROUND(I160*H160,2)</f>
        <v>0</v>
      </c>
      <c r="BL160" s="15" t="s">
        <v>122</v>
      </c>
      <c r="BM160" s="209" t="s">
        <v>204</v>
      </c>
    </row>
    <row r="161" spans="2:63" s="12" customFormat="1" ht="22.95" customHeight="1">
      <c r="B161" s="181"/>
      <c r="C161" s="182"/>
      <c r="D161" s="183" t="s">
        <v>76</v>
      </c>
      <c r="E161" s="195" t="s">
        <v>158</v>
      </c>
      <c r="F161" s="195" t="s">
        <v>205</v>
      </c>
      <c r="G161" s="182"/>
      <c r="H161" s="182"/>
      <c r="I161" s="185"/>
      <c r="J161" s="196">
        <f>BK161</f>
        <v>0</v>
      </c>
      <c r="K161" s="182"/>
      <c r="L161" s="187"/>
      <c r="M161" s="188"/>
      <c r="N161" s="189"/>
      <c r="O161" s="189"/>
      <c r="P161" s="190">
        <f>SUM(P162:P166)</f>
        <v>0</v>
      </c>
      <c r="Q161" s="189"/>
      <c r="R161" s="190">
        <f>SUM(R162:R166)</f>
        <v>27.4114</v>
      </c>
      <c r="S161" s="189"/>
      <c r="T161" s="191">
        <f>SUM(T162:T166)</f>
        <v>36.32599999999999</v>
      </c>
      <c r="AR161" s="192" t="s">
        <v>82</v>
      </c>
      <c r="AT161" s="193" t="s">
        <v>76</v>
      </c>
      <c r="AU161" s="193" t="s">
        <v>82</v>
      </c>
      <c r="AY161" s="192" t="s">
        <v>116</v>
      </c>
      <c r="BK161" s="194">
        <f>SUM(BK162:BK166)</f>
        <v>0</v>
      </c>
    </row>
    <row r="162" spans="1:65" s="2" customFormat="1" ht="31.5" customHeight="1">
      <c r="A162" s="32"/>
      <c r="B162" s="33"/>
      <c r="C162" s="197" t="s">
        <v>206</v>
      </c>
      <c r="D162" s="197" t="s">
        <v>118</v>
      </c>
      <c r="E162" s="198" t="s">
        <v>207</v>
      </c>
      <c r="F162" s="199" t="s">
        <v>208</v>
      </c>
      <c r="G162" s="200" t="s">
        <v>209</v>
      </c>
      <c r="H162" s="201">
        <v>177.2</v>
      </c>
      <c r="I162" s="202"/>
      <c r="J162" s="203">
        <f>ROUND(I162*H162,2)</f>
        <v>0</v>
      </c>
      <c r="K162" s="204"/>
      <c r="L162" s="37"/>
      <c r="M162" s="205" t="s">
        <v>1</v>
      </c>
      <c r="N162" s="206" t="s">
        <v>42</v>
      </c>
      <c r="O162" s="69"/>
      <c r="P162" s="207">
        <f>O162*H162</f>
        <v>0</v>
      </c>
      <c r="Q162" s="207">
        <v>0</v>
      </c>
      <c r="R162" s="207">
        <f>Q162*H162</f>
        <v>0</v>
      </c>
      <c r="S162" s="207">
        <v>0.205</v>
      </c>
      <c r="T162" s="208">
        <f>S162*H162</f>
        <v>36.32599999999999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209" t="s">
        <v>122</v>
      </c>
      <c r="AT162" s="209" t="s">
        <v>118</v>
      </c>
      <c r="AU162" s="209" t="s">
        <v>84</v>
      </c>
      <c r="AY162" s="15" t="s">
        <v>116</v>
      </c>
      <c r="BE162" s="210">
        <f>IF(N162="základní",J162,0)</f>
        <v>0</v>
      </c>
      <c r="BF162" s="210">
        <f>IF(N162="snížená",J162,0)</f>
        <v>0</v>
      </c>
      <c r="BG162" s="210">
        <f>IF(N162="zákl. přenesená",J162,0)</f>
        <v>0</v>
      </c>
      <c r="BH162" s="210">
        <f>IF(N162="sníž. přenesená",J162,0)</f>
        <v>0</v>
      </c>
      <c r="BI162" s="210">
        <f>IF(N162="nulová",J162,0)</f>
        <v>0</v>
      </c>
      <c r="BJ162" s="15" t="s">
        <v>82</v>
      </c>
      <c r="BK162" s="210">
        <f>ROUND(I162*H162,2)</f>
        <v>0</v>
      </c>
      <c r="BL162" s="15" t="s">
        <v>122</v>
      </c>
      <c r="BM162" s="209" t="s">
        <v>210</v>
      </c>
    </row>
    <row r="163" spans="2:51" s="13" customFormat="1" ht="12">
      <c r="B163" s="211"/>
      <c r="C163" s="212"/>
      <c r="D163" s="213" t="s">
        <v>124</v>
      </c>
      <c r="E163" s="214" t="s">
        <v>1</v>
      </c>
      <c r="F163" s="215" t="s">
        <v>211</v>
      </c>
      <c r="G163" s="212"/>
      <c r="H163" s="216">
        <v>177.2</v>
      </c>
      <c r="I163" s="217"/>
      <c r="J163" s="212"/>
      <c r="K163" s="212"/>
      <c r="L163" s="218"/>
      <c r="M163" s="219"/>
      <c r="N163" s="220"/>
      <c r="O163" s="220"/>
      <c r="P163" s="220"/>
      <c r="Q163" s="220"/>
      <c r="R163" s="220"/>
      <c r="S163" s="220"/>
      <c r="T163" s="221"/>
      <c r="AT163" s="222" t="s">
        <v>124</v>
      </c>
      <c r="AU163" s="222" t="s">
        <v>84</v>
      </c>
      <c r="AV163" s="13" t="s">
        <v>84</v>
      </c>
      <c r="AW163" s="13" t="s">
        <v>34</v>
      </c>
      <c r="AX163" s="13" t="s">
        <v>82</v>
      </c>
      <c r="AY163" s="222" t="s">
        <v>116</v>
      </c>
    </row>
    <row r="164" spans="1:65" s="2" customFormat="1" ht="31.5" customHeight="1">
      <c r="A164" s="32"/>
      <c r="B164" s="33"/>
      <c r="C164" s="197" t="s">
        <v>212</v>
      </c>
      <c r="D164" s="197" t="s">
        <v>118</v>
      </c>
      <c r="E164" s="198" t="s">
        <v>213</v>
      </c>
      <c r="F164" s="199" t="s">
        <v>214</v>
      </c>
      <c r="G164" s="200" t="s">
        <v>209</v>
      </c>
      <c r="H164" s="201">
        <v>177.2</v>
      </c>
      <c r="I164" s="202"/>
      <c r="J164" s="203">
        <f>ROUND(I164*H164,2)</f>
        <v>0</v>
      </c>
      <c r="K164" s="204"/>
      <c r="L164" s="37"/>
      <c r="M164" s="205" t="s">
        <v>1</v>
      </c>
      <c r="N164" s="206" t="s">
        <v>42</v>
      </c>
      <c r="O164" s="69"/>
      <c r="P164" s="207">
        <f>O164*H164</f>
        <v>0</v>
      </c>
      <c r="Q164" s="207">
        <v>0.1295</v>
      </c>
      <c r="R164" s="207">
        <f>Q164*H164</f>
        <v>22.9474</v>
      </c>
      <c r="S164" s="207">
        <v>0</v>
      </c>
      <c r="T164" s="208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209" t="s">
        <v>122</v>
      </c>
      <c r="AT164" s="209" t="s">
        <v>118</v>
      </c>
      <c r="AU164" s="209" t="s">
        <v>84</v>
      </c>
      <c r="AY164" s="15" t="s">
        <v>116</v>
      </c>
      <c r="BE164" s="210">
        <f>IF(N164="základní",J164,0)</f>
        <v>0</v>
      </c>
      <c r="BF164" s="210">
        <f>IF(N164="snížená",J164,0)</f>
        <v>0</v>
      </c>
      <c r="BG164" s="210">
        <f>IF(N164="zákl. přenesená",J164,0)</f>
        <v>0</v>
      </c>
      <c r="BH164" s="210">
        <f>IF(N164="sníž. přenesená",J164,0)</f>
        <v>0</v>
      </c>
      <c r="BI164" s="210">
        <f>IF(N164="nulová",J164,0)</f>
        <v>0</v>
      </c>
      <c r="BJ164" s="15" t="s">
        <v>82</v>
      </c>
      <c r="BK164" s="210">
        <f>ROUND(I164*H164,2)</f>
        <v>0</v>
      </c>
      <c r="BL164" s="15" t="s">
        <v>122</v>
      </c>
      <c r="BM164" s="209" t="s">
        <v>215</v>
      </c>
    </row>
    <row r="165" spans="2:51" s="13" customFormat="1" ht="12">
      <c r="B165" s="211"/>
      <c r="C165" s="212"/>
      <c r="D165" s="213" t="s">
        <v>124</v>
      </c>
      <c r="E165" s="214" t="s">
        <v>1</v>
      </c>
      <c r="F165" s="215" t="s">
        <v>211</v>
      </c>
      <c r="G165" s="212"/>
      <c r="H165" s="216">
        <v>177.2</v>
      </c>
      <c r="I165" s="217"/>
      <c r="J165" s="212"/>
      <c r="K165" s="212"/>
      <c r="L165" s="218"/>
      <c r="M165" s="219"/>
      <c r="N165" s="220"/>
      <c r="O165" s="220"/>
      <c r="P165" s="220"/>
      <c r="Q165" s="220"/>
      <c r="R165" s="220"/>
      <c r="S165" s="220"/>
      <c r="T165" s="221"/>
      <c r="AT165" s="222" t="s">
        <v>124</v>
      </c>
      <c r="AU165" s="222" t="s">
        <v>84</v>
      </c>
      <c r="AV165" s="13" t="s">
        <v>84</v>
      </c>
      <c r="AW165" s="13" t="s">
        <v>34</v>
      </c>
      <c r="AX165" s="13" t="s">
        <v>82</v>
      </c>
      <c r="AY165" s="222" t="s">
        <v>116</v>
      </c>
    </row>
    <row r="166" spans="1:65" s="2" customFormat="1" ht="31.5" customHeight="1">
      <c r="A166" s="32"/>
      <c r="B166" s="33"/>
      <c r="C166" s="223" t="s">
        <v>7</v>
      </c>
      <c r="D166" s="223" t="s">
        <v>173</v>
      </c>
      <c r="E166" s="224" t="s">
        <v>216</v>
      </c>
      <c r="F166" s="225" t="s">
        <v>217</v>
      </c>
      <c r="G166" s="226" t="s">
        <v>209</v>
      </c>
      <c r="H166" s="227">
        <v>186</v>
      </c>
      <c r="I166" s="228"/>
      <c r="J166" s="229">
        <f>ROUND(I166*H166,2)</f>
        <v>0</v>
      </c>
      <c r="K166" s="230"/>
      <c r="L166" s="231"/>
      <c r="M166" s="232" t="s">
        <v>1</v>
      </c>
      <c r="N166" s="233" t="s">
        <v>42</v>
      </c>
      <c r="O166" s="69"/>
      <c r="P166" s="207">
        <f>O166*H166</f>
        <v>0</v>
      </c>
      <c r="Q166" s="207">
        <v>0.024</v>
      </c>
      <c r="R166" s="207">
        <f>Q166*H166</f>
        <v>4.464</v>
      </c>
      <c r="S166" s="207">
        <v>0</v>
      </c>
      <c r="T166" s="208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209" t="s">
        <v>154</v>
      </c>
      <c r="AT166" s="209" t="s">
        <v>173</v>
      </c>
      <c r="AU166" s="209" t="s">
        <v>84</v>
      </c>
      <c r="AY166" s="15" t="s">
        <v>116</v>
      </c>
      <c r="BE166" s="210">
        <f>IF(N166="základní",J166,0)</f>
        <v>0</v>
      </c>
      <c r="BF166" s="210">
        <f>IF(N166="snížená",J166,0)</f>
        <v>0</v>
      </c>
      <c r="BG166" s="210">
        <f>IF(N166="zákl. přenesená",J166,0)</f>
        <v>0</v>
      </c>
      <c r="BH166" s="210">
        <f>IF(N166="sníž. přenesená",J166,0)</f>
        <v>0</v>
      </c>
      <c r="BI166" s="210">
        <f>IF(N166="nulová",J166,0)</f>
        <v>0</v>
      </c>
      <c r="BJ166" s="15" t="s">
        <v>82</v>
      </c>
      <c r="BK166" s="210">
        <f>ROUND(I166*H166,2)</f>
        <v>0</v>
      </c>
      <c r="BL166" s="15" t="s">
        <v>122</v>
      </c>
      <c r="BM166" s="209" t="s">
        <v>218</v>
      </c>
    </row>
    <row r="167" spans="2:63" s="12" customFormat="1" ht="22.95" customHeight="1">
      <c r="B167" s="181"/>
      <c r="C167" s="182"/>
      <c r="D167" s="183" t="s">
        <v>76</v>
      </c>
      <c r="E167" s="195" t="s">
        <v>219</v>
      </c>
      <c r="F167" s="195" t="s">
        <v>220</v>
      </c>
      <c r="G167" s="182"/>
      <c r="H167" s="182"/>
      <c r="I167" s="185"/>
      <c r="J167" s="196">
        <f>BK167</f>
        <v>0</v>
      </c>
      <c r="K167" s="182"/>
      <c r="L167" s="187"/>
      <c r="M167" s="188"/>
      <c r="N167" s="189"/>
      <c r="O167" s="189"/>
      <c r="P167" s="190">
        <f>SUM(P168:P177)</f>
        <v>0</v>
      </c>
      <c r="Q167" s="189"/>
      <c r="R167" s="190">
        <f>SUM(R168:R177)</f>
        <v>0</v>
      </c>
      <c r="S167" s="189"/>
      <c r="T167" s="191">
        <f>SUM(T168:T177)</f>
        <v>0</v>
      </c>
      <c r="AR167" s="192" t="s">
        <v>82</v>
      </c>
      <c r="AT167" s="193" t="s">
        <v>76</v>
      </c>
      <c r="AU167" s="193" t="s">
        <v>82</v>
      </c>
      <c r="AY167" s="192" t="s">
        <v>116</v>
      </c>
      <c r="BK167" s="194">
        <f>SUM(BK168:BK177)</f>
        <v>0</v>
      </c>
    </row>
    <row r="168" spans="1:65" s="2" customFormat="1" ht="31.5" customHeight="1">
      <c r="A168" s="32"/>
      <c r="B168" s="33"/>
      <c r="C168" s="197" t="s">
        <v>221</v>
      </c>
      <c r="D168" s="197" t="s">
        <v>118</v>
      </c>
      <c r="E168" s="198" t="s">
        <v>222</v>
      </c>
      <c r="F168" s="199" t="s">
        <v>223</v>
      </c>
      <c r="G168" s="200" t="s">
        <v>145</v>
      </c>
      <c r="H168" s="201">
        <v>173.696</v>
      </c>
      <c r="I168" s="202"/>
      <c r="J168" s="203">
        <f>ROUND(I168*H168,2)</f>
        <v>0</v>
      </c>
      <c r="K168" s="204"/>
      <c r="L168" s="37"/>
      <c r="M168" s="205" t="s">
        <v>1</v>
      </c>
      <c r="N168" s="206" t="s">
        <v>42</v>
      </c>
      <c r="O168" s="69"/>
      <c r="P168" s="207">
        <f>O168*H168</f>
        <v>0</v>
      </c>
      <c r="Q168" s="207">
        <v>0</v>
      </c>
      <c r="R168" s="207">
        <f>Q168*H168</f>
        <v>0</v>
      </c>
      <c r="S168" s="207">
        <v>0</v>
      </c>
      <c r="T168" s="208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09" t="s">
        <v>122</v>
      </c>
      <c r="AT168" s="209" t="s">
        <v>118</v>
      </c>
      <c r="AU168" s="209" t="s">
        <v>84</v>
      </c>
      <c r="AY168" s="15" t="s">
        <v>116</v>
      </c>
      <c r="BE168" s="210">
        <f>IF(N168="základní",J168,0)</f>
        <v>0</v>
      </c>
      <c r="BF168" s="210">
        <f>IF(N168="snížená",J168,0)</f>
        <v>0</v>
      </c>
      <c r="BG168" s="210">
        <f>IF(N168="zákl. přenesená",J168,0)</f>
        <v>0</v>
      </c>
      <c r="BH168" s="210">
        <f>IF(N168="sníž. přenesená",J168,0)</f>
        <v>0</v>
      </c>
      <c r="BI168" s="210">
        <f>IF(N168="nulová",J168,0)</f>
        <v>0</v>
      </c>
      <c r="BJ168" s="15" t="s">
        <v>82</v>
      </c>
      <c r="BK168" s="210">
        <f>ROUND(I168*H168,2)</f>
        <v>0</v>
      </c>
      <c r="BL168" s="15" t="s">
        <v>122</v>
      </c>
      <c r="BM168" s="209" t="s">
        <v>224</v>
      </c>
    </row>
    <row r="169" spans="2:51" s="13" customFormat="1" ht="12">
      <c r="B169" s="211"/>
      <c r="C169" s="212"/>
      <c r="D169" s="213" t="s">
        <v>124</v>
      </c>
      <c r="E169" s="214" t="s">
        <v>1</v>
      </c>
      <c r="F169" s="215" t="s">
        <v>225</v>
      </c>
      <c r="G169" s="212"/>
      <c r="H169" s="216">
        <v>173.696</v>
      </c>
      <c r="I169" s="217"/>
      <c r="J169" s="212"/>
      <c r="K169" s="212"/>
      <c r="L169" s="218"/>
      <c r="M169" s="219"/>
      <c r="N169" s="220"/>
      <c r="O169" s="220"/>
      <c r="P169" s="220"/>
      <c r="Q169" s="220"/>
      <c r="R169" s="220"/>
      <c r="S169" s="220"/>
      <c r="T169" s="221"/>
      <c r="AT169" s="222" t="s">
        <v>124</v>
      </c>
      <c r="AU169" s="222" t="s">
        <v>84</v>
      </c>
      <c r="AV169" s="13" t="s">
        <v>84</v>
      </c>
      <c r="AW169" s="13" t="s">
        <v>34</v>
      </c>
      <c r="AX169" s="13" t="s">
        <v>82</v>
      </c>
      <c r="AY169" s="222" t="s">
        <v>116</v>
      </c>
    </row>
    <row r="170" spans="1:65" s="2" customFormat="1" ht="31.5" customHeight="1">
      <c r="A170" s="32"/>
      <c r="B170" s="33"/>
      <c r="C170" s="197" t="s">
        <v>226</v>
      </c>
      <c r="D170" s="197" t="s">
        <v>118</v>
      </c>
      <c r="E170" s="198" t="s">
        <v>227</v>
      </c>
      <c r="F170" s="199" t="s">
        <v>228</v>
      </c>
      <c r="G170" s="200" t="s">
        <v>145</v>
      </c>
      <c r="H170" s="201">
        <v>173.696</v>
      </c>
      <c r="I170" s="202"/>
      <c r="J170" s="203">
        <f>ROUND(I170*H170,2)</f>
        <v>0</v>
      </c>
      <c r="K170" s="204"/>
      <c r="L170" s="37"/>
      <c r="M170" s="205" t="s">
        <v>1</v>
      </c>
      <c r="N170" s="206" t="s">
        <v>42</v>
      </c>
      <c r="O170" s="69"/>
      <c r="P170" s="207">
        <f>O170*H170</f>
        <v>0</v>
      </c>
      <c r="Q170" s="207">
        <v>0</v>
      </c>
      <c r="R170" s="207">
        <f>Q170*H170</f>
        <v>0</v>
      </c>
      <c r="S170" s="207">
        <v>0</v>
      </c>
      <c r="T170" s="208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209" t="s">
        <v>122</v>
      </c>
      <c r="AT170" s="209" t="s">
        <v>118</v>
      </c>
      <c r="AU170" s="209" t="s">
        <v>84</v>
      </c>
      <c r="AY170" s="15" t="s">
        <v>116</v>
      </c>
      <c r="BE170" s="210">
        <f>IF(N170="základní",J170,0)</f>
        <v>0</v>
      </c>
      <c r="BF170" s="210">
        <f>IF(N170="snížená",J170,0)</f>
        <v>0</v>
      </c>
      <c r="BG170" s="210">
        <f>IF(N170="zákl. přenesená",J170,0)</f>
        <v>0</v>
      </c>
      <c r="BH170" s="210">
        <f>IF(N170="sníž. přenesená",J170,0)</f>
        <v>0</v>
      </c>
      <c r="BI170" s="210">
        <f>IF(N170="nulová",J170,0)</f>
        <v>0</v>
      </c>
      <c r="BJ170" s="15" t="s">
        <v>82</v>
      </c>
      <c r="BK170" s="210">
        <f>ROUND(I170*H170,2)</f>
        <v>0</v>
      </c>
      <c r="BL170" s="15" t="s">
        <v>122</v>
      </c>
      <c r="BM170" s="209" t="s">
        <v>229</v>
      </c>
    </row>
    <row r="171" spans="2:51" s="13" customFormat="1" ht="12">
      <c r="B171" s="211"/>
      <c r="C171" s="212"/>
      <c r="D171" s="213" t="s">
        <v>124</v>
      </c>
      <c r="E171" s="214" t="s">
        <v>1</v>
      </c>
      <c r="F171" s="215" t="s">
        <v>225</v>
      </c>
      <c r="G171" s="212"/>
      <c r="H171" s="216">
        <v>173.696</v>
      </c>
      <c r="I171" s="217"/>
      <c r="J171" s="212"/>
      <c r="K171" s="212"/>
      <c r="L171" s="218"/>
      <c r="M171" s="219"/>
      <c r="N171" s="220"/>
      <c r="O171" s="220"/>
      <c r="P171" s="220"/>
      <c r="Q171" s="220"/>
      <c r="R171" s="220"/>
      <c r="S171" s="220"/>
      <c r="T171" s="221"/>
      <c r="AT171" s="222" t="s">
        <v>124</v>
      </c>
      <c r="AU171" s="222" t="s">
        <v>84</v>
      </c>
      <c r="AV171" s="13" t="s">
        <v>84</v>
      </c>
      <c r="AW171" s="13" t="s">
        <v>34</v>
      </c>
      <c r="AX171" s="13" t="s">
        <v>82</v>
      </c>
      <c r="AY171" s="222" t="s">
        <v>116</v>
      </c>
    </row>
    <row r="172" spans="1:65" s="2" customFormat="1" ht="31.5" customHeight="1">
      <c r="A172" s="32"/>
      <c r="B172" s="33"/>
      <c r="C172" s="197" t="s">
        <v>230</v>
      </c>
      <c r="D172" s="197" t="s">
        <v>118</v>
      </c>
      <c r="E172" s="198" t="s">
        <v>231</v>
      </c>
      <c r="F172" s="199" t="s">
        <v>232</v>
      </c>
      <c r="G172" s="200" t="s">
        <v>145</v>
      </c>
      <c r="H172" s="201">
        <v>173.696</v>
      </c>
      <c r="I172" s="202"/>
      <c r="J172" s="203">
        <f>ROUND(I172*H172,2)</f>
        <v>0</v>
      </c>
      <c r="K172" s="204"/>
      <c r="L172" s="37"/>
      <c r="M172" s="205" t="s">
        <v>1</v>
      </c>
      <c r="N172" s="206" t="s">
        <v>42</v>
      </c>
      <c r="O172" s="69"/>
      <c r="P172" s="207">
        <f>O172*H172</f>
        <v>0</v>
      </c>
      <c r="Q172" s="207">
        <v>0</v>
      </c>
      <c r="R172" s="207">
        <f>Q172*H172</f>
        <v>0</v>
      </c>
      <c r="S172" s="207">
        <v>0</v>
      </c>
      <c r="T172" s="208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09" t="s">
        <v>122</v>
      </c>
      <c r="AT172" s="209" t="s">
        <v>118</v>
      </c>
      <c r="AU172" s="209" t="s">
        <v>84</v>
      </c>
      <c r="AY172" s="15" t="s">
        <v>116</v>
      </c>
      <c r="BE172" s="210">
        <f>IF(N172="základní",J172,0)</f>
        <v>0</v>
      </c>
      <c r="BF172" s="210">
        <f>IF(N172="snížená",J172,0)</f>
        <v>0</v>
      </c>
      <c r="BG172" s="210">
        <f>IF(N172="zákl. přenesená",J172,0)</f>
        <v>0</v>
      </c>
      <c r="BH172" s="210">
        <f>IF(N172="sníž. přenesená",J172,0)</f>
        <v>0</v>
      </c>
      <c r="BI172" s="210">
        <f>IF(N172="nulová",J172,0)</f>
        <v>0</v>
      </c>
      <c r="BJ172" s="15" t="s">
        <v>82</v>
      </c>
      <c r="BK172" s="210">
        <f>ROUND(I172*H172,2)</f>
        <v>0</v>
      </c>
      <c r="BL172" s="15" t="s">
        <v>122</v>
      </c>
      <c r="BM172" s="209" t="s">
        <v>233</v>
      </c>
    </row>
    <row r="173" spans="2:51" s="13" customFormat="1" ht="12">
      <c r="B173" s="211"/>
      <c r="C173" s="212"/>
      <c r="D173" s="213" t="s">
        <v>124</v>
      </c>
      <c r="E173" s="214" t="s">
        <v>1</v>
      </c>
      <c r="F173" s="215" t="s">
        <v>225</v>
      </c>
      <c r="G173" s="212"/>
      <c r="H173" s="216">
        <v>173.696</v>
      </c>
      <c r="I173" s="217"/>
      <c r="J173" s="212"/>
      <c r="K173" s="212"/>
      <c r="L173" s="218"/>
      <c r="M173" s="219"/>
      <c r="N173" s="220"/>
      <c r="O173" s="220"/>
      <c r="P173" s="220"/>
      <c r="Q173" s="220"/>
      <c r="R173" s="220"/>
      <c r="S173" s="220"/>
      <c r="T173" s="221"/>
      <c r="AT173" s="222" t="s">
        <v>124</v>
      </c>
      <c r="AU173" s="222" t="s">
        <v>84</v>
      </c>
      <c r="AV173" s="13" t="s">
        <v>84</v>
      </c>
      <c r="AW173" s="13" t="s">
        <v>34</v>
      </c>
      <c r="AX173" s="13" t="s">
        <v>82</v>
      </c>
      <c r="AY173" s="222" t="s">
        <v>116</v>
      </c>
    </row>
    <row r="174" spans="1:65" s="2" customFormat="1" ht="31.5" customHeight="1">
      <c r="A174" s="32"/>
      <c r="B174" s="33"/>
      <c r="C174" s="197" t="s">
        <v>234</v>
      </c>
      <c r="D174" s="197" t="s">
        <v>118</v>
      </c>
      <c r="E174" s="198" t="s">
        <v>235</v>
      </c>
      <c r="F174" s="199" t="s">
        <v>236</v>
      </c>
      <c r="G174" s="200" t="s">
        <v>145</v>
      </c>
      <c r="H174" s="201">
        <v>1736.96</v>
      </c>
      <c r="I174" s="202"/>
      <c r="J174" s="203">
        <f>ROUND(I174*H174,2)</f>
        <v>0</v>
      </c>
      <c r="K174" s="204"/>
      <c r="L174" s="37"/>
      <c r="M174" s="205" t="s">
        <v>1</v>
      </c>
      <c r="N174" s="206" t="s">
        <v>42</v>
      </c>
      <c r="O174" s="69"/>
      <c r="P174" s="207">
        <f>O174*H174</f>
        <v>0</v>
      </c>
      <c r="Q174" s="207">
        <v>0</v>
      </c>
      <c r="R174" s="207">
        <f>Q174*H174</f>
        <v>0</v>
      </c>
      <c r="S174" s="207">
        <v>0</v>
      </c>
      <c r="T174" s="208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09" t="s">
        <v>122</v>
      </c>
      <c r="AT174" s="209" t="s">
        <v>118</v>
      </c>
      <c r="AU174" s="209" t="s">
        <v>84</v>
      </c>
      <c r="AY174" s="15" t="s">
        <v>116</v>
      </c>
      <c r="BE174" s="210">
        <f>IF(N174="základní",J174,0)</f>
        <v>0</v>
      </c>
      <c r="BF174" s="210">
        <f>IF(N174="snížená",J174,0)</f>
        <v>0</v>
      </c>
      <c r="BG174" s="210">
        <f>IF(N174="zákl. přenesená",J174,0)</f>
        <v>0</v>
      </c>
      <c r="BH174" s="210">
        <f>IF(N174="sníž. přenesená",J174,0)</f>
        <v>0</v>
      </c>
      <c r="BI174" s="210">
        <f>IF(N174="nulová",J174,0)</f>
        <v>0</v>
      </c>
      <c r="BJ174" s="15" t="s">
        <v>82</v>
      </c>
      <c r="BK174" s="210">
        <f>ROUND(I174*H174,2)</f>
        <v>0</v>
      </c>
      <c r="BL174" s="15" t="s">
        <v>122</v>
      </c>
      <c r="BM174" s="209" t="s">
        <v>237</v>
      </c>
    </row>
    <row r="175" spans="2:51" s="13" customFormat="1" ht="12">
      <c r="B175" s="211"/>
      <c r="C175" s="212"/>
      <c r="D175" s="213" t="s">
        <v>124</v>
      </c>
      <c r="E175" s="214" t="s">
        <v>1</v>
      </c>
      <c r="F175" s="215" t="s">
        <v>238</v>
      </c>
      <c r="G175" s="212"/>
      <c r="H175" s="216">
        <v>1736.96</v>
      </c>
      <c r="I175" s="217"/>
      <c r="J175" s="212"/>
      <c r="K175" s="212"/>
      <c r="L175" s="218"/>
      <c r="M175" s="219"/>
      <c r="N175" s="220"/>
      <c r="O175" s="220"/>
      <c r="P175" s="220"/>
      <c r="Q175" s="220"/>
      <c r="R175" s="220"/>
      <c r="S175" s="220"/>
      <c r="T175" s="221"/>
      <c r="AT175" s="222" t="s">
        <v>124</v>
      </c>
      <c r="AU175" s="222" t="s">
        <v>84</v>
      </c>
      <c r="AV175" s="13" t="s">
        <v>84</v>
      </c>
      <c r="AW175" s="13" t="s">
        <v>34</v>
      </c>
      <c r="AX175" s="13" t="s">
        <v>82</v>
      </c>
      <c r="AY175" s="222" t="s">
        <v>116</v>
      </c>
    </row>
    <row r="176" spans="1:65" s="2" customFormat="1" ht="31.5" customHeight="1">
      <c r="A176" s="32"/>
      <c r="B176" s="33"/>
      <c r="C176" s="197" t="s">
        <v>239</v>
      </c>
      <c r="D176" s="197" t="s">
        <v>118</v>
      </c>
      <c r="E176" s="198" t="s">
        <v>240</v>
      </c>
      <c r="F176" s="199" t="s">
        <v>241</v>
      </c>
      <c r="G176" s="200" t="s">
        <v>145</v>
      </c>
      <c r="H176" s="201">
        <v>18.62</v>
      </c>
      <c r="I176" s="202"/>
      <c r="J176" s="203">
        <f>ROUND(I176*H176,2)</f>
        <v>0</v>
      </c>
      <c r="K176" s="204"/>
      <c r="L176" s="37"/>
      <c r="M176" s="205" t="s">
        <v>1</v>
      </c>
      <c r="N176" s="206" t="s">
        <v>42</v>
      </c>
      <c r="O176" s="69"/>
      <c r="P176" s="207">
        <f>O176*H176</f>
        <v>0</v>
      </c>
      <c r="Q176" s="207">
        <v>0</v>
      </c>
      <c r="R176" s="207">
        <f>Q176*H176</f>
        <v>0</v>
      </c>
      <c r="S176" s="207">
        <v>0</v>
      </c>
      <c r="T176" s="208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09" t="s">
        <v>122</v>
      </c>
      <c r="AT176" s="209" t="s">
        <v>118</v>
      </c>
      <c r="AU176" s="209" t="s">
        <v>84</v>
      </c>
      <c r="AY176" s="15" t="s">
        <v>116</v>
      </c>
      <c r="BE176" s="210">
        <f>IF(N176="základní",J176,0)</f>
        <v>0</v>
      </c>
      <c r="BF176" s="210">
        <f>IF(N176="snížená",J176,0)</f>
        <v>0</v>
      </c>
      <c r="BG176" s="210">
        <f>IF(N176="zákl. přenesená",J176,0)</f>
        <v>0</v>
      </c>
      <c r="BH176" s="210">
        <f>IF(N176="sníž. přenesená",J176,0)</f>
        <v>0</v>
      </c>
      <c r="BI176" s="210">
        <f>IF(N176="nulová",J176,0)</f>
        <v>0</v>
      </c>
      <c r="BJ176" s="15" t="s">
        <v>82</v>
      </c>
      <c r="BK176" s="210">
        <f>ROUND(I176*H176,2)</f>
        <v>0</v>
      </c>
      <c r="BL176" s="15" t="s">
        <v>122</v>
      </c>
      <c r="BM176" s="209" t="s">
        <v>242</v>
      </c>
    </row>
    <row r="177" spans="1:65" s="2" customFormat="1" ht="31.5" customHeight="1">
      <c r="A177" s="32"/>
      <c r="B177" s="33"/>
      <c r="C177" s="197" t="s">
        <v>243</v>
      </c>
      <c r="D177" s="197" t="s">
        <v>118</v>
      </c>
      <c r="E177" s="198" t="s">
        <v>244</v>
      </c>
      <c r="F177" s="199" t="s">
        <v>245</v>
      </c>
      <c r="G177" s="200" t="s">
        <v>145</v>
      </c>
      <c r="H177" s="201">
        <v>155.076</v>
      </c>
      <c r="I177" s="202"/>
      <c r="J177" s="203">
        <f>ROUND(I177*H177,2)</f>
        <v>0</v>
      </c>
      <c r="K177" s="204"/>
      <c r="L177" s="37"/>
      <c r="M177" s="205" t="s">
        <v>1</v>
      </c>
      <c r="N177" s="206" t="s">
        <v>42</v>
      </c>
      <c r="O177" s="69"/>
      <c r="P177" s="207">
        <f>O177*H177</f>
        <v>0</v>
      </c>
      <c r="Q177" s="207">
        <v>0</v>
      </c>
      <c r="R177" s="207">
        <f>Q177*H177</f>
        <v>0</v>
      </c>
      <c r="S177" s="207">
        <v>0</v>
      </c>
      <c r="T177" s="208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209" t="s">
        <v>122</v>
      </c>
      <c r="AT177" s="209" t="s">
        <v>118</v>
      </c>
      <c r="AU177" s="209" t="s">
        <v>84</v>
      </c>
      <c r="AY177" s="15" t="s">
        <v>116</v>
      </c>
      <c r="BE177" s="210">
        <f>IF(N177="základní",J177,0)</f>
        <v>0</v>
      </c>
      <c r="BF177" s="210">
        <f>IF(N177="snížená",J177,0)</f>
        <v>0</v>
      </c>
      <c r="BG177" s="210">
        <f>IF(N177="zákl. přenesená",J177,0)</f>
        <v>0</v>
      </c>
      <c r="BH177" s="210">
        <f>IF(N177="sníž. přenesená",J177,0)</f>
        <v>0</v>
      </c>
      <c r="BI177" s="210">
        <f>IF(N177="nulová",J177,0)</f>
        <v>0</v>
      </c>
      <c r="BJ177" s="15" t="s">
        <v>82</v>
      </c>
      <c r="BK177" s="210">
        <f>ROUND(I177*H177,2)</f>
        <v>0</v>
      </c>
      <c r="BL177" s="15" t="s">
        <v>122</v>
      </c>
      <c r="BM177" s="209" t="s">
        <v>246</v>
      </c>
    </row>
    <row r="178" spans="2:63" s="12" customFormat="1" ht="22.95" customHeight="1">
      <c r="B178" s="181"/>
      <c r="C178" s="182"/>
      <c r="D178" s="183" t="s">
        <v>76</v>
      </c>
      <c r="E178" s="195" t="s">
        <v>247</v>
      </c>
      <c r="F178" s="195" t="s">
        <v>248</v>
      </c>
      <c r="G178" s="182"/>
      <c r="H178" s="182"/>
      <c r="I178" s="185"/>
      <c r="J178" s="196">
        <f>BK178</f>
        <v>0</v>
      </c>
      <c r="K178" s="182"/>
      <c r="L178" s="187"/>
      <c r="M178" s="188"/>
      <c r="N178" s="189"/>
      <c r="O178" s="189"/>
      <c r="P178" s="190">
        <f>P179</f>
        <v>0</v>
      </c>
      <c r="Q178" s="189"/>
      <c r="R178" s="190">
        <f>R179</f>
        <v>0</v>
      </c>
      <c r="S178" s="189"/>
      <c r="T178" s="191">
        <f>T179</f>
        <v>0</v>
      </c>
      <c r="AR178" s="192" t="s">
        <v>82</v>
      </c>
      <c r="AT178" s="193" t="s">
        <v>76</v>
      </c>
      <c r="AU178" s="193" t="s">
        <v>82</v>
      </c>
      <c r="AY178" s="192" t="s">
        <v>116</v>
      </c>
      <c r="BK178" s="194">
        <f>BK179</f>
        <v>0</v>
      </c>
    </row>
    <row r="179" spans="1:65" s="2" customFormat="1" ht="31.5" customHeight="1">
      <c r="A179" s="32"/>
      <c r="B179" s="33"/>
      <c r="C179" s="197" t="s">
        <v>249</v>
      </c>
      <c r="D179" s="197" t="s">
        <v>118</v>
      </c>
      <c r="E179" s="198" t="s">
        <v>250</v>
      </c>
      <c r="F179" s="199" t="s">
        <v>251</v>
      </c>
      <c r="G179" s="200" t="s">
        <v>145</v>
      </c>
      <c r="H179" s="201">
        <v>68.968</v>
      </c>
      <c r="I179" s="202"/>
      <c r="J179" s="203">
        <f>ROUND(I179*H179,2)</f>
        <v>0</v>
      </c>
      <c r="K179" s="204"/>
      <c r="L179" s="37"/>
      <c r="M179" s="205" t="s">
        <v>1</v>
      </c>
      <c r="N179" s="206" t="s">
        <v>42</v>
      </c>
      <c r="O179" s="69"/>
      <c r="P179" s="207">
        <f>O179*H179</f>
        <v>0</v>
      </c>
      <c r="Q179" s="207">
        <v>0</v>
      </c>
      <c r="R179" s="207">
        <f>Q179*H179</f>
        <v>0</v>
      </c>
      <c r="S179" s="207">
        <v>0</v>
      </c>
      <c r="T179" s="208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209" t="s">
        <v>122</v>
      </c>
      <c r="AT179" s="209" t="s">
        <v>118</v>
      </c>
      <c r="AU179" s="209" t="s">
        <v>84</v>
      </c>
      <c r="AY179" s="15" t="s">
        <v>116</v>
      </c>
      <c r="BE179" s="210">
        <f>IF(N179="základní",J179,0)</f>
        <v>0</v>
      </c>
      <c r="BF179" s="210">
        <f>IF(N179="snížená",J179,0)</f>
        <v>0</v>
      </c>
      <c r="BG179" s="210">
        <f>IF(N179="zákl. přenesená",J179,0)</f>
        <v>0</v>
      </c>
      <c r="BH179" s="210">
        <f>IF(N179="sníž. přenesená",J179,0)</f>
        <v>0</v>
      </c>
      <c r="BI179" s="210">
        <f>IF(N179="nulová",J179,0)</f>
        <v>0</v>
      </c>
      <c r="BJ179" s="15" t="s">
        <v>82</v>
      </c>
      <c r="BK179" s="210">
        <f>ROUND(I179*H179,2)</f>
        <v>0</v>
      </c>
      <c r="BL179" s="15" t="s">
        <v>122</v>
      </c>
      <c r="BM179" s="209" t="s">
        <v>252</v>
      </c>
    </row>
    <row r="180" spans="2:63" s="12" customFormat="1" ht="25.95" customHeight="1">
      <c r="B180" s="181"/>
      <c r="C180" s="182"/>
      <c r="D180" s="183" t="s">
        <v>76</v>
      </c>
      <c r="E180" s="184" t="s">
        <v>253</v>
      </c>
      <c r="F180" s="184" t="s">
        <v>254</v>
      </c>
      <c r="G180" s="182"/>
      <c r="H180" s="182"/>
      <c r="I180" s="185"/>
      <c r="J180" s="186">
        <f>BK180</f>
        <v>0</v>
      </c>
      <c r="K180" s="182"/>
      <c r="L180" s="187"/>
      <c r="M180" s="188"/>
      <c r="N180" s="189"/>
      <c r="O180" s="189"/>
      <c r="P180" s="190">
        <f>P181+P183+P185</f>
        <v>0</v>
      </c>
      <c r="Q180" s="189"/>
      <c r="R180" s="190">
        <f>R181+R183+R185</f>
        <v>0</v>
      </c>
      <c r="S180" s="189"/>
      <c r="T180" s="191">
        <f>T181+T183+T185</f>
        <v>0</v>
      </c>
      <c r="AR180" s="192" t="s">
        <v>137</v>
      </c>
      <c r="AT180" s="193" t="s">
        <v>76</v>
      </c>
      <c r="AU180" s="193" t="s">
        <v>77</v>
      </c>
      <c r="AY180" s="192" t="s">
        <v>116</v>
      </c>
      <c r="BK180" s="194">
        <f>BK181+BK183+BK185</f>
        <v>0</v>
      </c>
    </row>
    <row r="181" spans="2:63" s="12" customFormat="1" ht="22.95" customHeight="1">
      <c r="B181" s="181"/>
      <c r="C181" s="182"/>
      <c r="D181" s="183" t="s">
        <v>76</v>
      </c>
      <c r="E181" s="195" t="s">
        <v>255</v>
      </c>
      <c r="F181" s="195" t="s">
        <v>256</v>
      </c>
      <c r="G181" s="182"/>
      <c r="H181" s="182"/>
      <c r="I181" s="185"/>
      <c r="J181" s="196">
        <f>BK181</f>
        <v>0</v>
      </c>
      <c r="K181" s="182"/>
      <c r="L181" s="187"/>
      <c r="M181" s="188"/>
      <c r="N181" s="189"/>
      <c r="O181" s="189"/>
      <c r="P181" s="190">
        <f>P182</f>
        <v>0</v>
      </c>
      <c r="Q181" s="189"/>
      <c r="R181" s="190">
        <f>R182</f>
        <v>0</v>
      </c>
      <c r="S181" s="189"/>
      <c r="T181" s="191">
        <f>T182</f>
        <v>0</v>
      </c>
      <c r="AR181" s="192" t="s">
        <v>137</v>
      </c>
      <c r="AT181" s="193" t="s">
        <v>76</v>
      </c>
      <c r="AU181" s="193" t="s">
        <v>82</v>
      </c>
      <c r="AY181" s="192" t="s">
        <v>116</v>
      </c>
      <c r="BK181" s="194">
        <f>BK182</f>
        <v>0</v>
      </c>
    </row>
    <row r="182" spans="1:65" s="2" customFormat="1" ht="31.5" customHeight="1">
      <c r="A182" s="32"/>
      <c r="B182" s="33"/>
      <c r="C182" s="197" t="s">
        <v>257</v>
      </c>
      <c r="D182" s="197" t="s">
        <v>118</v>
      </c>
      <c r="E182" s="198" t="s">
        <v>258</v>
      </c>
      <c r="F182" s="199" t="s">
        <v>259</v>
      </c>
      <c r="G182" s="200" t="s">
        <v>260</v>
      </c>
      <c r="H182" s="201">
        <v>1</v>
      </c>
      <c r="I182" s="202"/>
      <c r="J182" s="203">
        <f>ROUND(I182*H182,2)</f>
        <v>0</v>
      </c>
      <c r="K182" s="204"/>
      <c r="L182" s="37"/>
      <c r="M182" s="205" t="s">
        <v>1</v>
      </c>
      <c r="N182" s="206" t="s">
        <v>42</v>
      </c>
      <c r="O182" s="69"/>
      <c r="P182" s="207">
        <f>O182*H182</f>
        <v>0</v>
      </c>
      <c r="Q182" s="207">
        <v>0</v>
      </c>
      <c r="R182" s="207">
        <f>Q182*H182</f>
        <v>0</v>
      </c>
      <c r="S182" s="207">
        <v>0</v>
      </c>
      <c r="T182" s="208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209" t="s">
        <v>261</v>
      </c>
      <c r="AT182" s="209" t="s">
        <v>118</v>
      </c>
      <c r="AU182" s="209" t="s">
        <v>84</v>
      </c>
      <c r="AY182" s="15" t="s">
        <v>116</v>
      </c>
      <c r="BE182" s="210">
        <f>IF(N182="základní",J182,0)</f>
        <v>0</v>
      </c>
      <c r="BF182" s="210">
        <f>IF(N182="snížená",J182,0)</f>
        <v>0</v>
      </c>
      <c r="BG182" s="210">
        <f>IF(N182="zákl. přenesená",J182,0)</f>
        <v>0</v>
      </c>
      <c r="BH182" s="210">
        <f>IF(N182="sníž. přenesená",J182,0)</f>
        <v>0</v>
      </c>
      <c r="BI182" s="210">
        <f>IF(N182="nulová",J182,0)</f>
        <v>0</v>
      </c>
      <c r="BJ182" s="15" t="s">
        <v>82</v>
      </c>
      <c r="BK182" s="210">
        <f>ROUND(I182*H182,2)</f>
        <v>0</v>
      </c>
      <c r="BL182" s="15" t="s">
        <v>261</v>
      </c>
      <c r="BM182" s="209" t="s">
        <v>262</v>
      </c>
    </row>
    <row r="183" spans="2:63" s="12" customFormat="1" ht="22.95" customHeight="1">
      <c r="B183" s="181"/>
      <c r="C183" s="182"/>
      <c r="D183" s="183" t="s">
        <v>76</v>
      </c>
      <c r="E183" s="195" t="s">
        <v>263</v>
      </c>
      <c r="F183" s="195" t="s">
        <v>264</v>
      </c>
      <c r="G183" s="182"/>
      <c r="H183" s="182"/>
      <c r="I183" s="185"/>
      <c r="J183" s="196">
        <f>BK183</f>
        <v>0</v>
      </c>
      <c r="K183" s="182"/>
      <c r="L183" s="187"/>
      <c r="M183" s="188"/>
      <c r="N183" s="189"/>
      <c r="O183" s="189"/>
      <c r="P183" s="190">
        <f>P184</f>
        <v>0</v>
      </c>
      <c r="Q183" s="189"/>
      <c r="R183" s="190">
        <f>R184</f>
        <v>0</v>
      </c>
      <c r="S183" s="189"/>
      <c r="T183" s="191">
        <f>T184</f>
        <v>0</v>
      </c>
      <c r="AR183" s="192" t="s">
        <v>137</v>
      </c>
      <c r="AT183" s="193" t="s">
        <v>76</v>
      </c>
      <c r="AU183" s="193" t="s">
        <v>82</v>
      </c>
      <c r="AY183" s="192" t="s">
        <v>116</v>
      </c>
      <c r="BK183" s="194">
        <f>BK184</f>
        <v>0</v>
      </c>
    </row>
    <row r="184" spans="1:65" s="2" customFormat="1" ht="31.5" customHeight="1">
      <c r="A184" s="32"/>
      <c r="B184" s="33"/>
      <c r="C184" s="197" t="s">
        <v>265</v>
      </c>
      <c r="D184" s="197" t="s">
        <v>118</v>
      </c>
      <c r="E184" s="198" t="s">
        <v>266</v>
      </c>
      <c r="F184" s="199" t="s">
        <v>264</v>
      </c>
      <c r="G184" s="200" t="s">
        <v>260</v>
      </c>
      <c r="H184" s="201">
        <v>1</v>
      </c>
      <c r="I184" s="202"/>
      <c r="J184" s="203">
        <f>ROUND(I184*H184,2)</f>
        <v>0</v>
      </c>
      <c r="K184" s="204"/>
      <c r="L184" s="37"/>
      <c r="M184" s="205" t="s">
        <v>1</v>
      </c>
      <c r="N184" s="206" t="s">
        <v>42</v>
      </c>
      <c r="O184" s="69"/>
      <c r="P184" s="207">
        <f>O184*H184</f>
        <v>0</v>
      </c>
      <c r="Q184" s="207">
        <v>0</v>
      </c>
      <c r="R184" s="207">
        <f>Q184*H184</f>
        <v>0</v>
      </c>
      <c r="S184" s="207">
        <v>0</v>
      </c>
      <c r="T184" s="208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209" t="s">
        <v>261</v>
      </c>
      <c r="AT184" s="209" t="s">
        <v>118</v>
      </c>
      <c r="AU184" s="209" t="s">
        <v>84</v>
      </c>
      <c r="AY184" s="15" t="s">
        <v>116</v>
      </c>
      <c r="BE184" s="210">
        <f>IF(N184="základní",J184,0)</f>
        <v>0</v>
      </c>
      <c r="BF184" s="210">
        <f>IF(N184="snížená",J184,0)</f>
        <v>0</v>
      </c>
      <c r="BG184" s="210">
        <f>IF(N184="zákl. přenesená",J184,0)</f>
        <v>0</v>
      </c>
      <c r="BH184" s="210">
        <f>IF(N184="sníž. přenesená",J184,0)</f>
        <v>0</v>
      </c>
      <c r="BI184" s="210">
        <f>IF(N184="nulová",J184,0)</f>
        <v>0</v>
      </c>
      <c r="BJ184" s="15" t="s">
        <v>82</v>
      </c>
      <c r="BK184" s="210">
        <f>ROUND(I184*H184,2)</f>
        <v>0</v>
      </c>
      <c r="BL184" s="15" t="s">
        <v>261</v>
      </c>
      <c r="BM184" s="209" t="s">
        <v>267</v>
      </c>
    </row>
    <row r="185" spans="2:63" s="12" customFormat="1" ht="22.95" customHeight="1">
      <c r="B185" s="181"/>
      <c r="C185" s="182"/>
      <c r="D185" s="183" t="s">
        <v>76</v>
      </c>
      <c r="E185" s="195" t="s">
        <v>268</v>
      </c>
      <c r="F185" s="195" t="s">
        <v>269</v>
      </c>
      <c r="G185" s="182"/>
      <c r="H185" s="182"/>
      <c r="I185" s="185"/>
      <c r="J185" s="196">
        <f>BK185</f>
        <v>0</v>
      </c>
      <c r="K185" s="182"/>
      <c r="L185" s="187"/>
      <c r="M185" s="188"/>
      <c r="N185" s="189"/>
      <c r="O185" s="189"/>
      <c r="P185" s="190">
        <f>P186</f>
        <v>0</v>
      </c>
      <c r="Q185" s="189"/>
      <c r="R185" s="190">
        <f>R186</f>
        <v>0</v>
      </c>
      <c r="S185" s="189"/>
      <c r="T185" s="191">
        <f>T186</f>
        <v>0</v>
      </c>
      <c r="AR185" s="192" t="s">
        <v>137</v>
      </c>
      <c r="AT185" s="193" t="s">
        <v>76</v>
      </c>
      <c r="AU185" s="193" t="s">
        <v>82</v>
      </c>
      <c r="AY185" s="192" t="s">
        <v>116</v>
      </c>
      <c r="BK185" s="194">
        <f>BK186</f>
        <v>0</v>
      </c>
    </row>
    <row r="186" spans="1:65" s="2" customFormat="1" ht="31.5" customHeight="1">
      <c r="A186" s="32"/>
      <c r="B186" s="33"/>
      <c r="C186" s="197" t="s">
        <v>270</v>
      </c>
      <c r="D186" s="197" t="s">
        <v>118</v>
      </c>
      <c r="E186" s="198" t="s">
        <v>271</v>
      </c>
      <c r="F186" s="199" t="s">
        <v>269</v>
      </c>
      <c r="G186" s="200" t="s">
        <v>260</v>
      </c>
      <c r="H186" s="201">
        <v>1</v>
      </c>
      <c r="I186" s="202"/>
      <c r="J186" s="203">
        <f>ROUND(I186*H186,2)</f>
        <v>0</v>
      </c>
      <c r="K186" s="204"/>
      <c r="L186" s="37"/>
      <c r="M186" s="234" t="s">
        <v>1</v>
      </c>
      <c r="N186" s="235" t="s">
        <v>42</v>
      </c>
      <c r="O186" s="236"/>
      <c r="P186" s="237">
        <f>O186*H186</f>
        <v>0</v>
      </c>
      <c r="Q186" s="237">
        <v>0</v>
      </c>
      <c r="R186" s="237">
        <f>Q186*H186</f>
        <v>0</v>
      </c>
      <c r="S186" s="237">
        <v>0</v>
      </c>
      <c r="T186" s="238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209" t="s">
        <v>261</v>
      </c>
      <c r="AT186" s="209" t="s">
        <v>118</v>
      </c>
      <c r="AU186" s="209" t="s">
        <v>84</v>
      </c>
      <c r="AY186" s="15" t="s">
        <v>116</v>
      </c>
      <c r="BE186" s="210">
        <f>IF(N186="základní",J186,0)</f>
        <v>0</v>
      </c>
      <c r="BF186" s="210">
        <f>IF(N186="snížená",J186,0)</f>
        <v>0</v>
      </c>
      <c r="BG186" s="210">
        <f>IF(N186="zákl. přenesená",J186,0)</f>
        <v>0</v>
      </c>
      <c r="BH186" s="210">
        <f>IF(N186="sníž. přenesená",J186,0)</f>
        <v>0</v>
      </c>
      <c r="BI186" s="210">
        <f>IF(N186="nulová",J186,0)</f>
        <v>0</v>
      </c>
      <c r="BJ186" s="15" t="s">
        <v>82</v>
      </c>
      <c r="BK186" s="210">
        <f>ROUND(I186*H186,2)</f>
        <v>0</v>
      </c>
      <c r="BL186" s="15" t="s">
        <v>261</v>
      </c>
      <c r="BM186" s="209" t="s">
        <v>272</v>
      </c>
    </row>
    <row r="187" spans="1:31" s="2" customFormat="1" ht="6.9" customHeight="1">
      <c r="A187" s="32"/>
      <c r="B187" s="52"/>
      <c r="C187" s="53"/>
      <c r="D187" s="53"/>
      <c r="E187" s="53"/>
      <c r="F187" s="53"/>
      <c r="G187" s="53"/>
      <c r="H187" s="53"/>
      <c r="I187" s="145"/>
      <c r="J187" s="53"/>
      <c r="K187" s="53"/>
      <c r="L187" s="37"/>
      <c r="M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</row>
  </sheetData>
  <sheetProtection algorithmName="SHA-512" hashValue="T41Q1gyDUqjMHoD1B/KuknrZOJeNqRBgVoe0VJuzjjB7PhXpHag5Q/mITQLF3Y/KGJ5AZgtdfFtoiEkvIp1i0Q==" saltValue="P6Mkq/zAfso0dlpHxO7rgv9hmjMfVXiDcfmY/TLiHvut+xSaSvsTds1gJkl5s2avGUfz2zqmJuCveM9LJoI+jw==" spinCount="100000" sheet="1" objects="1" scenarios="1" formatColumns="0" formatRows="0" autoFilter="0"/>
  <autoFilter ref="C121:K186"/>
  <mergeCells count="6">
    <mergeCell ref="E114:H114"/>
    <mergeCell ref="L2:V2"/>
    <mergeCell ref="E7:H7"/>
    <mergeCell ref="E16:H16"/>
    <mergeCell ref="E25:H25"/>
    <mergeCell ref="E85:H85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necek</cp:lastModifiedBy>
  <cp:lastPrinted>2020-10-09T05:09:42Z</cp:lastPrinted>
  <dcterms:created xsi:type="dcterms:W3CDTF">2020-10-09T04:51:23Z</dcterms:created>
  <dcterms:modified xsi:type="dcterms:W3CDTF">2020-10-20T11:12:07Z</dcterms:modified>
  <cp:category/>
  <cp:version/>
  <cp:contentType/>
  <cp:contentStatus/>
</cp:coreProperties>
</file>