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40" windowWidth="27495" windowHeight="11700" activeTab="1"/>
  </bookViews>
  <sheets>
    <sheet name="Rekapitulace stavby" sheetId="1" r:id="rId1"/>
    <sheet name="07022020 - Rekonstrukce c..." sheetId="2" r:id="rId2"/>
  </sheets>
  <definedNames>
    <definedName name="_xlnm._FilterDatabase" localSheetId="1" hidden="1">'07022020 - Rekonstrukce c...'!$C$121:$K$181</definedName>
    <definedName name="_xlnm.Print_Area" localSheetId="1">'07022020 - Rekonstrukce c...'!$C$4:$J$76,'07022020 - Rekonstrukce c...'!$C$82:$J$105,'07022020 - Rekonstrukce c...'!$C$111:$K$181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'07022020 - Rekonstrukce c...'!$121:$121</definedName>
  </definedNames>
  <calcPr calcId="145621"/>
</workbook>
</file>

<file path=xl/sharedStrings.xml><?xml version="1.0" encoding="utf-8"?>
<sst xmlns="http://schemas.openxmlformats.org/spreadsheetml/2006/main" count="896" uniqueCount="257">
  <si>
    <t>Export Komplet</t>
  </si>
  <si>
    <t/>
  </si>
  <si>
    <t>2.0</t>
  </si>
  <si>
    <t>ZAMOK</t>
  </si>
  <si>
    <t>False</t>
  </si>
  <si>
    <t>{1ff65397-9716-4518-a2ad-1ea84c059f63}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</si>
  <si>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</si>
  <si>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</si>
  <si>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</si>
  <si>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</si>
  <si>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</si>
  <si>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</si>
  <si>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</si>
  <si>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</si>
  <si>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07022020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</si>
  <si>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</si>
  <si>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</si>
  <si>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chodníku ve vnitrobloku ul. Do Zátiší, Cheb - I. Etapa</t>
  </si>
  <si>
    <t>KSO:</t>
  </si>
  <si>
    <t>CC-CZ:</t>
  </si>
  <si>
    <t>Místo:</t>
  </si>
  <si>
    <t>p.p.č. 2084/1, k.ú. Cheb, 350 02 Cheb</t>
  </si>
  <si>
    <t>Datum:</t>
  </si>
  <si>
    <t>14. 2. 2020</t>
  </si>
  <si>
    <t>Zadavatel:</t>
  </si>
  <si>
    <t>IČ:</t>
  </si>
  <si>
    <t>00253979</t>
  </si>
  <si>
    <t>Město Cheb</t>
  </si>
  <si>
    <t>DIČ:</t>
  </si>
  <si>
    <t>CZ00253979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</si>
  <si>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</si>
  <si>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</si>
  <si>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</si>
  <si>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</si>
  <si>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</si>
  <si>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</si>
  <si>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</si>
  <si>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</si>
  <si>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</si>
  <si>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</si>
  <si>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</si>
  <si>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</si>
  <si>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</si>
  <si>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</si>
  <si>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</si>
  <si>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</si>
  <si>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</si>
  <si>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</si>
  <si>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</si>
  <si>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</si>
  <si>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</si>
  <si>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</si>
  <si>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</si>
  <si>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</si>
  <si>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</si>
  <si>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</si>
  <si>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</si>
  <si>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</si>
  <si>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</si>
  <si>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</si>
  <si>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</si>
  <si>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</si>
  <si>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</si>
  <si>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</si>
  <si>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</si>
  <si>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</si>
  <si>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</si>
  <si>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</si>
  <si>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</si>
  <si>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</si>
  <si>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</si>
  <si>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</si>
  <si>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</si>
  <si>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</si>
  <si>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</si>
  <si>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</si>
  <si>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</si>
  <si>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</si>
  <si>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</si>
  <si>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</si>
  <si>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</si>
  <si>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</si>
  <si>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</si>
  <si>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</si>
  <si>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</si>
  <si>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</si>
  <si>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</si>
  <si>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</si>
  <si>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</si>
  <si>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</si>
  <si>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</si>
  <si>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</si>
  <si>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</si>
  <si>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</si>
  <si>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</si>
  <si>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</si>
  <si>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</si>
  <si>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</si>
  <si>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</si>
  <si>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</si>
  <si>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</si>
  <si>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</si>
  <si>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</si>
  <si>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</si>
  <si>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</si>
  <si>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</si>
  <si>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</si>
  <si>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</si>
  <si>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</si>
  <si>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</si>
  <si>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</si>
  <si>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</si>
  <si>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</si>
  <si>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</si>
  <si>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</si>
  <si>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</si>
  <si>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</si>
  <si>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</si>
  <si>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</si>
  <si>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113204111</t>
  </si>
  <si>
    <t>Vytrhání obrub záhonových</t>
  </si>
  <si>
    <t>m</t>
  </si>
  <si>
    <t>4</t>
  </si>
  <si>
    <t>-959659091</t>
  </si>
  <si>
    <t>VV</t>
  </si>
  <si>
    <t>(23+31+26+10+10+28+29+25+28+22+26)*1,02</t>
  </si>
  <si>
    <t>113107241</t>
  </si>
  <si>
    <t>Odstranění podkladu živičného tl 50 mm strojně pl přes 200 m2</t>
  </si>
  <si>
    <t>m2</t>
  </si>
  <si>
    <t>-62955271</t>
  </si>
  <si>
    <t>(23+4+31+3+28+3,7+8+6,1+10+4+29)*2</t>
  </si>
  <si>
    <t>3</t>
  </si>
  <si>
    <t>113107222</t>
  </si>
  <si>
    <t>Odstranění podkladu z kameniva drceného tl 200 mm strojně pl přes 200 m2</t>
  </si>
  <si>
    <t>-795889927</t>
  </si>
  <si>
    <t>113107231</t>
  </si>
  <si>
    <t>Odstranění podkladu z betonu prostého tl 150 mm strojně pl přes 200 m2</t>
  </si>
  <si>
    <t>-905508260</t>
  </si>
  <si>
    <t>299,6/3</t>
  </si>
  <si>
    <t>5</t>
  </si>
  <si>
    <t>181951112</t>
  </si>
  <si>
    <t>Úprava pláně v hornině třídy těžitelnosti I, skupiny 1 až 3 se zhutněním</t>
  </si>
  <si>
    <t>1034036336</t>
  </si>
  <si>
    <t>6</t>
  </si>
  <si>
    <t>181111111</t>
  </si>
  <si>
    <t>Plošná úprava terénu do 500 m2 zemina tř 1 až 4 nerovnosti do 100 mm v rovinně a svahu do 1:5</t>
  </si>
  <si>
    <t>1832752823</t>
  </si>
  <si>
    <t>(21+30+26+8+10+28+6)*0,5</t>
  </si>
  <si>
    <t>(26+20+28+24+28+5)*0,5</t>
  </si>
  <si>
    <t>Součet</t>
  </si>
  <si>
    <t>7</t>
  </si>
  <si>
    <t>181311103</t>
  </si>
  <si>
    <t>Rozprostření ornice tl vrstvy do 200 mm v rovině nebo ve svahu do 1:5 ručně</t>
  </si>
  <si>
    <t>-417615407</t>
  </si>
  <si>
    <t>8</t>
  </si>
  <si>
    <t>M</t>
  </si>
  <si>
    <t>M001</t>
  </si>
  <si>
    <t>ornice</t>
  </si>
  <si>
    <t>t</t>
  </si>
  <si>
    <t>1122792540</t>
  </si>
  <si>
    <t>9</t>
  </si>
  <si>
    <t>181411131</t>
  </si>
  <si>
    <t>Založení parkového trávníku výsevem plochy do 1000 m2 v rovině a ve svahu do 1:5</t>
  </si>
  <si>
    <t>70829001</t>
  </si>
  <si>
    <t>10</t>
  </si>
  <si>
    <t>00572410</t>
  </si>
  <si>
    <t>osivo směs travní parková</t>
  </si>
  <si>
    <t>kg</t>
  </si>
  <si>
    <t>112559460</t>
  </si>
  <si>
    <t>130*0,015 'Přepočtené koeficientem množství</t>
  </si>
  <si>
    <t>Komunikace pozemní</t>
  </si>
  <si>
    <t>11</t>
  </si>
  <si>
    <t>564851111</t>
  </si>
  <si>
    <t>Podklad ze štěrkodrtě ŠD tl 150 mm</t>
  </si>
  <si>
    <t>-1636057853</t>
  </si>
  <si>
    <t>12</t>
  </si>
  <si>
    <t>577143111</t>
  </si>
  <si>
    <t>Asfaltový beton vrstva obrusná ACO 8 (ABJ) tl 50 mm š do 3 m z nemodifikovaného asfaltu</t>
  </si>
  <si>
    <t>-1170223810</t>
  </si>
  <si>
    <t>Ostatní konstrukce a práce, bourání</t>
  </si>
  <si>
    <t>13</t>
  </si>
  <si>
    <t>919735111</t>
  </si>
  <si>
    <t>Řezání stávajícího živičného krytu hl do 50 mm</t>
  </si>
  <si>
    <t>-1796557146</t>
  </si>
  <si>
    <t>(2,8+4+3+3,9+6,4+4+2+3,4+3+3,2+5,2)*1,02</t>
  </si>
  <si>
    <t>14</t>
  </si>
  <si>
    <t>916231213</t>
  </si>
  <si>
    <t>Osazení chodníkového obrubníku betonového stojatého s boční opěrou do lože z betonu prostého</t>
  </si>
  <si>
    <t>1195626399</t>
  </si>
  <si>
    <t>59217002</t>
  </si>
  <si>
    <t>obrubník betonový zahradní šedý 1000x50x200mm</t>
  </si>
  <si>
    <t>-998772342</t>
  </si>
  <si>
    <t>16</t>
  </si>
  <si>
    <t>919121213</t>
  </si>
  <si>
    <t>Těsnění spár zálivkou za studena pro komůrky š 10 mm hl 25 mm bez těsnicího profilu</t>
  </si>
  <si>
    <t>1754818271</t>
  </si>
  <si>
    <t>997</t>
  </si>
  <si>
    <t>Přesun sutě</t>
  </si>
  <si>
    <t>17</t>
  </si>
  <si>
    <t>997221612</t>
  </si>
  <si>
    <t>Nakládání vybouraných hmot na dopravní prostředky pro vodorovnou dopravu</t>
  </si>
  <si>
    <t>1786084467</t>
  </si>
  <si>
    <t>18</t>
  </si>
  <si>
    <t>997221571</t>
  </si>
  <si>
    <t>Vodorovná doprava vybouraných hmot do 1 km</t>
  </si>
  <si>
    <t>-291789854</t>
  </si>
  <si>
    <t>19</t>
  </si>
  <si>
    <t>997221579</t>
  </si>
  <si>
    <t>Příplatek ZKD 1 km u vodorovné dopravy vybouraných hmot</t>
  </si>
  <si>
    <t>1853813832</t>
  </si>
  <si>
    <t>194,74*10</t>
  </si>
  <si>
    <t>20</t>
  </si>
  <si>
    <t>997221615</t>
  </si>
  <si>
    <t>Poplatek za uložení na skládce (skládkovné) stavebního odpadu betonového kód odpadu 17 01 01</t>
  </si>
  <si>
    <t>-362692026</t>
  </si>
  <si>
    <t>997221645</t>
  </si>
  <si>
    <t>Poplatek za uložení na skládce (skládkovné) odpadu asfaltového bez dehtu kód odpadu 17 03 02</t>
  </si>
  <si>
    <t>1518459986</t>
  </si>
  <si>
    <t>22</t>
  </si>
  <si>
    <t>997221655</t>
  </si>
  <si>
    <t>Poplatek za uložení na skládce (skládkovné) zeminy a kamení kód odpadu 17 05 04</t>
  </si>
  <si>
    <t>1883209358</t>
  </si>
  <si>
    <t>998</t>
  </si>
  <si>
    <t>Přesun hmot</t>
  </si>
  <si>
    <t>23</t>
  </si>
  <si>
    <t>998229111</t>
  </si>
  <si>
    <t>Přesun hmot ruční pro pozemní komunikace s krytem z kameniva, betonu,živice na vzdálenost do 50 m</t>
  </si>
  <si>
    <t>-997582818</t>
  </si>
  <si>
    <t>VRN</t>
  </si>
  <si>
    <t>Vedlejší rozpočtové náklady</t>
  </si>
  <si>
    <t>VRN1</t>
  </si>
  <si>
    <t>Průzkumné, geodetické a projektové práce</t>
  </si>
  <si>
    <t>24</t>
  </si>
  <si>
    <t>012103000</t>
  </si>
  <si>
    <t>Geodetické práce před výstavbou</t>
  </si>
  <si>
    <t>kpl</t>
  </si>
  <si>
    <t>1024</t>
  </si>
  <si>
    <t>150933228</t>
  </si>
  <si>
    <t>25</t>
  </si>
  <si>
    <t>013254000</t>
  </si>
  <si>
    <t>Dokumentace skutečného provedení stavby</t>
  </si>
  <si>
    <t>-266993733</t>
  </si>
  <si>
    <t>VRN3</t>
  </si>
  <si>
    <t>Zařízení staveniště</t>
  </si>
  <si>
    <t>26</t>
  </si>
  <si>
    <t>030001000</t>
  </si>
  <si>
    <t>-1868760200</t>
  </si>
  <si>
    <t>VRN4</t>
  </si>
  <si>
    <t>Inženýrská činnost</t>
  </si>
  <si>
    <t>27</t>
  </si>
  <si>
    <t>043154000</t>
  </si>
  <si>
    <t>Zkoušky hutnicí</t>
  </si>
  <si>
    <t>1624134206</t>
  </si>
  <si>
    <t>28</t>
  </si>
  <si>
    <t>045303000</t>
  </si>
  <si>
    <t>Koordinační činnost</t>
  </si>
  <si>
    <t>-976671077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</si>
</sst>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54" t="s">
        <v>14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1"/>
      <c r="AQ5" s="21"/>
      <c r="AR5" s="19"/>
      <c r="BE5" s="251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56" t="s">
        <v>17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1"/>
      <c r="AQ6" s="21"/>
      <c r="AR6" s="19"/>
      <c r="BE6" s="252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52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52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2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252"/>
      <c r="BS10" s="16" t="s">
        <v>6</v>
      </c>
    </row>
    <row r="11" spans="2:71" s="1" customFormat="1" ht="18.4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252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2"/>
      <c r="BS12" s="16" t="s">
        <v>6</v>
      </c>
    </row>
    <row r="13" spans="2:71" s="1" customFormat="1" ht="12" customHeight="1">
      <c r="B13" s="20"/>
      <c r="C13" s="21"/>
      <c r="D13" s="28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31</v>
      </c>
      <c r="AO13" s="21"/>
      <c r="AP13" s="21"/>
      <c r="AQ13" s="21"/>
      <c r="AR13" s="19"/>
      <c r="BE13" s="252"/>
      <c r="BS13" s="16" t="s">
        <v>6</v>
      </c>
    </row>
    <row r="14" spans="2:71" ht="12.75">
      <c r="B14" s="20"/>
      <c r="C14" s="21"/>
      <c r="D14" s="21"/>
      <c r="E14" s="257" t="s">
        <v>31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8" t="s">
        <v>28</v>
      </c>
      <c r="AL14" s="21"/>
      <c r="AM14" s="21"/>
      <c r="AN14" s="30" t="s">
        <v>31</v>
      </c>
      <c r="AO14" s="21"/>
      <c r="AP14" s="21"/>
      <c r="AQ14" s="21"/>
      <c r="AR14" s="19"/>
      <c r="BE14" s="252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2"/>
      <c r="BS15" s="16" t="s">
        <v>4</v>
      </c>
    </row>
    <row r="16" spans="2:71" s="1" customFormat="1" ht="12" customHeight="1">
      <c r="B16" s="20"/>
      <c r="C16" s="21"/>
      <c r="D16" s="28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52"/>
      <c r="BS16" s="16" t="s">
        <v>4</v>
      </c>
    </row>
    <row r="17" spans="2:71" s="1" customFormat="1" ht="18.4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252"/>
      <c r="BS17" s="16" t="s">
        <v>34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2"/>
      <c r="BS18" s="16" t="s">
        <v>6</v>
      </c>
    </row>
    <row r="19" spans="2:71" s="1" customFormat="1" ht="12" customHeight="1">
      <c r="B19" s="20"/>
      <c r="C19" s="21"/>
      <c r="D19" s="28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52"/>
      <c r="BS19" s="16" t="s">
        <v>6</v>
      </c>
    </row>
    <row r="20" spans="2:71" s="1" customFormat="1" ht="18.4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252"/>
      <c r="BS20" s="16" t="s">
        <v>34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2"/>
    </row>
    <row r="22" spans="2:57" s="1" customFormat="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2"/>
    </row>
    <row r="23" spans="2:57" s="1" customFormat="1" ht="16.5" customHeight="1">
      <c r="B23" s="20"/>
      <c r="C23" s="21"/>
      <c r="D23" s="21"/>
      <c r="E23" s="259" t="s">
        <v>1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1"/>
      <c r="AP23" s="21"/>
      <c r="AQ23" s="21"/>
      <c r="AR23" s="19"/>
      <c r="BE23" s="252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2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2"/>
    </row>
    <row r="26" spans="1:57" s="2" customFormat="1" ht="25.9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0">
        <f>ROUND(AG94,2)</f>
        <v>0</v>
      </c>
      <c r="AL26" s="261"/>
      <c r="AM26" s="261"/>
      <c r="AN26" s="261"/>
      <c r="AO26" s="261"/>
      <c r="AP26" s="35"/>
      <c r="AQ26" s="35"/>
      <c r="AR26" s="38"/>
      <c r="BE26" s="252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52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62" t="s">
        <v>38</v>
      </c>
      <c r="M28" s="262"/>
      <c r="N28" s="262"/>
      <c r="O28" s="262"/>
      <c r="P28" s="262"/>
      <c r="Q28" s="35"/>
      <c r="R28" s="35"/>
      <c r="S28" s="35"/>
      <c r="T28" s="35"/>
      <c r="U28" s="35"/>
      <c r="V28" s="35"/>
      <c r="W28" s="262" t="s">
        <v>39</v>
      </c>
      <c r="X28" s="262"/>
      <c r="Y28" s="262"/>
      <c r="Z28" s="262"/>
      <c r="AA28" s="262"/>
      <c r="AB28" s="262"/>
      <c r="AC28" s="262"/>
      <c r="AD28" s="262"/>
      <c r="AE28" s="262"/>
      <c r="AF28" s="35"/>
      <c r="AG28" s="35"/>
      <c r="AH28" s="35"/>
      <c r="AI28" s="35"/>
      <c r="AJ28" s="35"/>
      <c r="AK28" s="262" t="s">
        <v>40</v>
      </c>
      <c r="AL28" s="262"/>
      <c r="AM28" s="262"/>
      <c r="AN28" s="262"/>
      <c r="AO28" s="262"/>
      <c r="AP28" s="35"/>
      <c r="AQ28" s="35"/>
      <c r="AR28" s="38"/>
      <c r="BE28" s="252"/>
    </row>
    <row r="29" spans="2:57" s="3" customFormat="1" ht="14.45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265">
        <v>0.21</v>
      </c>
      <c r="M29" s="264"/>
      <c r="N29" s="264"/>
      <c r="O29" s="264"/>
      <c r="P29" s="264"/>
      <c r="Q29" s="40"/>
      <c r="R29" s="40"/>
      <c r="S29" s="40"/>
      <c r="T29" s="40"/>
      <c r="U29" s="40"/>
      <c r="V29" s="40"/>
      <c r="W29" s="263">
        <f>ROUND(AZ94,2)</f>
        <v>0</v>
      </c>
      <c r="X29" s="264"/>
      <c r="Y29" s="264"/>
      <c r="Z29" s="264"/>
      <c r="AA29" s="264"/>
      <c r="AB29" s="264"/>
      <c r="AC29" s="264"/>
      <c r="AD29" s="264"/>
      <c r="AE29" s="264"/>
      <c r="AF29" s="40"/>
      <c r="AG29" s="40"/>
      <c r="AH29" s="40"/>
      <c r="AI29" s="40"/>
      <c r="AJ29" s="40"/>
      <c r="AK29" s="263">
        <f>ROUND(AV94,2)</f>
        <v>0</v>
      </c>
      <c r="AL29" s="264"/>
      <c r="AM29" s="264"/>
      <c r="AN29" s="264"/>
      <c r="AO29" s="264"/>
      <c r="AP29" s="40"/>
      <c r="AQ29" s="40"/>
      <c r="AR29" s="41"/>
      <c r="BE29" s="253"/>
    </row>
    <row r="30" spans="2:57" s="3" customFormat="1" ht="14.45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265">
        <v>0.15</v>
      </c>
      <c r="M30" s="264"/>
      <c r="N30" s="264"/>
      <c r="O30" s="264"/>
      <c r="P30" s="264"/>
      <c r="Q30" s="40"/>
      <c r="R30" s="40"/>
      <c r="S30" s="40"/>
      <c r="T30" s="40"/>
      <c r="U30" s="40"/>
      <c r="V30" s="40"/>
      <c r="W30" s="263">
        <f>ROUND(BA94,2)</f>
        <v>0</v>
      </c>
      <c r="X30" s="264"/>
      <c r="Y30" s="264"/>
      <c r="Z30" s="264"/>
      <c r="AA30" s="264"/>
      <c r="AB30" s="264"/>
      <c r="AC30" s="264"/>
      <c r="AD30" s="264"/>
      <c r="AE30" s="264"/>
      <c r="AF30" s="40"/>
      <c r="AG30" s="40"/>
      <c r="AH30" s="40"/>
      <c r="AI30" s="40"/>
      <c r="AJ30" s="40"/>
      <c r="AK30" s="263">
        <f>ROUND(AW94,2)</f>
        <v>0</v>
      </c>
      <c r="AL30" s="264"/>
      <c r="AM30" s="264"/>
      <c r="AN30" s="264"/>
      <c r="AO30" s="264"/>
      <c r="AP30" s="40"/>
      <c r="AQ30" s="40"/>
      <c r="AR30" s="41"/>
      <c r="BE30" s="253"/>
    </row>
    <row r="31" spans="2:57" s="3" customFormat="1" ht="14.45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265">
        <v>0.21</v>
      </c>
      <c r="M31" s="264"/>
      <c r="N31" s="264"/>
      <c r="O31" s="264"/>
      <c r="P31" s="264"/>
      <c r="Q31" s="40"/>
      <c r="R31" s="40"/>
      <c r="S31" s="40"/>
      <c r="T31" s="40"/>
      <c r="U31" s="40"/>
      <c r="V31" s="40"/>
      <c r="W31" s="263">
        <f>ROUND(BB94,2)</f>
        <v>0</v>
      </c>
      <c r="X31" s="264"/>
      <c r="Y31" s="264"/>
      <c r="Z31" s="264"/>
      <c r="AA31" s="264"/>
      <c r="AB31" s="264"/>
      <c r="AC31" s="264"/>
      <c r="AD31" s="264"/>
      <c r="AE31" s="264"/>
      <c r="AF31" s="40"/>
      <c r="AG31" s="40"/>
      <c r="AH31" s="40"/>
      <c r="AI31" s="40"/>
      <c r="AJ31" s="40"/>
      <c r="AK31" s="263">
        <v>0</v>
      </c>
      <c r="AL31" s="264"/>
      <c r="AM31" s="264"/>
      <c r="AN31" s="264"/>
      <c r="AO31" s="264"/>
      <c r="AP31" s="40"/>
      <c r="AQ31" s="40"/>
      <c r="AR31" s="41"/>
      <c r="BE31" s="253"/>
    </row>
    <row r="32" spans="2:57" s="3" customFormat="1" ht="14.45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265">
        <v>0.15</v>
      </c>
      <c r="M32" s="264"/>
      <c r="N32" s="264"/>
      <c r="O32" s="264"/>
      <c r="P32" s="264"/>
      <c r="Q32" s="40"/>
      <c r="R32" s="40"/>
      <c r="S32" s="40"/>
      <c r="T32" s="40"/>
      <c r="U32" s="40"/>
      <c r="V32" s="40"/>
      <c r="W32" s="263">
        <f>ROUND(BC94,2)</f>
        <v>0</v>
      </c>
      <c r="X32" s="264"/>
      <c r="Y32" s="264"/>
      <c r="Z32" s="264"/>
      <c r="AA32" s="264"/>
      <c r="AB32" s="264"/>
      <c r="AC32" s="264"/>
      <c r="AD32" s="264"/>
      <c r="AE32" s="264"/>
      <c r="AF32" s="40"/>
      <c r="AG32" s="40"/>
      <c r="AH32" s="40"/>
      <c r="AI32" s="40"/>
      <c r="AJ32" s="40"/>
      <c r="AK32" s="263">
        <v>0</v>
      </c>
      <c r="AL32" s="264"/>
      <c r="AM32" s="264"/>
      <c r="AN32" s="264"/>
      <c r="AO32" s="264"/>
      <c r="AP32" s="40"/>
      <c r="AQ32" s="40"/>
      <c r="AR32" s="41"/>
      <c r="BE32" s="253"/>
    </row>
    <row r="33" spans="2:57" s="3" customFormat="1" ht="14.45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265">
        <v>0</v>
      </c>
      <c r="M33" s="264"/>
      <c r="N33" s="264"/>
      <c r="O33" s="264"/>
      <c r="P33" s="264"/>
      <c r="Q33" s="40"/>
      <c r="R33" s="40"/>
      <c r="S33" s="40"/>
      <c r="T33" s="40"/>
      <c r="U33" s="40"/>
      <c r="V33" s="40"/>
      <c r="W33" s="263">
        <f>ROUND(BD94,2)</f>
        <v>0</v>
      </c>
      <c r="X33" s="264"/>
      <c r="Y33" s="264"/>
      <c r="Z33" s="264"/>
      <c r="AA33" s="264"/>
      <c r="AB33" s="264"/>
      <c r="AC33" s="264"/>
      <c r="AD33" s="264"/>
      <c r="AE33" s="264"/>
      <c r="AF33" s="40"/>
      <c r="AG33" s="40"/>
      <c r="AH33" s="40"/>
      <c r="AI33" s="40"/>
      <c r="AJ33" s="40"/>
      <c r="AK33" s="263">
        <v>0</v>
      </c>
      <c r="AL33" s="264"/>
      <c r="AM33" s="264"/>
      <c r="AN33" s="264"/>
      <c r="AO33" s="264"/>
      <c r="AP33" s="40"/>
      <c r="AQ33" s="40"/>
      <c r="AR33" s="41"/>
      <c r="BE33" s="253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52"/>
    </row>
    <row r="35" spans="1:57" s="2" customFormat="1" ht="25.9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266" t="s">
        <v>49</v>
      </c>
      <c r="Y35" s="267"/>
      <c r="Z35" s="267"/>
      <c r="AA35" s="267"/>
      <c r="AB35" s="267"/>
      <c r="AC35" s="44"/>
      <c r="AD35" s="44"/>
      <c r="AE35" s="44"/>
      <c r="AF35" s="44"/>
      <c r="AG35" s="44"/>
      <c r="AH35" s="44"/>
      <c r="AI35" s="44"/>
      <c r="AJ35" s="44"/>
      <c r="AK35" s="268">
        <f>SUM(AK26:AK33)</f>
        <v>0</v>
      </c>
      <c r="AL35" s="267"/>
      <c r="AM35" s="267"/>
      <c r="AN35" s="267"/>
      <c r="AO35" s="269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50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51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53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52</v>
      </c>
      <c r="AI60" s="37"/>
      <c r="AJ60" s="37"/>
      <c r="AK60" s="37"/>
      <c r="AL60" s="37"/>
      <c r="AM60" s="51" t="s">
        <v>53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54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55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53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52</v>
      </c>
      <c r="AI75" s="37"/>
      <c r="AJ75" s="37"/>
      <c r="AK75" s="37"/>
      <c r="AL75" s="37"/>
      <c r="AM75" s="51" t="s">
        <v>53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56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07022020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70" t="str">
        <f>K6</f>
        <v>Rekonstrukce chodníku ve vnitrobloku ul. Do Zátiší, Cheb - I. Etapa</v>
      </c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p.p.č. 2084/1, k.ú. Cheb, 350 02 Cheb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72" t="str">
        <f>IF(AN8="","",AN8)</f>
        <v>14. 2. 2020</v>
      </c>
      <c r="AN87" s="272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Město Cheb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32</v>
      </c>
      <c r="AJ89" s="35"/>
      <c r="AK89" s="35"/>
      <c r="AL89" s="35"/>
      <c r="AM89" s="273" t="str">
        <f>IF(E17="","",E17)</f>
        <v xml:space="preserve"> </v>
      </c>
      <c r="AN89" s="274"/>
      <c r="AO89" s="274"/>
      <c r="AP89" s="274"/>
      <c r="AQ89" s="35"/>
      <c r="AR89" s="38"/>
      <c r="AS89" s="275" t="s">
        <v>57</v>
      </c>
      <c r="AT89" s="276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30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35</v>
      </c>
      <c r="AJ90" s="35"/>
      <c r="AK90" s="35"/>
      <c r="AL90" s="35"/>
      <c r="AM90" s="273" t="str">
        <f>IF(E20="","",E20)</f>
        <v xml:space="preserve"> </v>
      </c>
      <c r="AN90" s="274"/>
      <c r="AO90" s="274"/>
      <c r="AP90" s="274"/>
      <c r="AQ90" s="35"/>
      <c r="AR90" s="38"/>
      <c r="AS90" s="277"/>
      <c r="AT90" s="278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79"/>
      <c r="AT91" s="280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81" t="s">
        <v>58</v>
      </c>
      <c r="D92" s="282"/>
      <c r="E92" s="282"/>
      <c r="F92" s="282"/>
      <c r="G92" s="282"/>
      <c r="H92" s="72"/>
      <c r="I92" s="283" t="s">
        <v>59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4" t="s">
        <v>60</v>
      </c>
      <c r="AH92" s="282"/>
      <c r="AI92" s="282"/>
      <c r="AJ92" s="282"/>
      <c r="AK92" s="282"/>
      <c r="AL92" s="282"/>
      <c r="AM92" s="282"/>
      <c r="AN92" s="283" t="s">
        <v>61</v>
      </c>
      <c r="AO92" s="282"/>
      <c r="AP92" s="285"/>
      <c r="AQ92" s="73" t="s">
        <v>62</v>
      </c>
      <c r="AR92" s="38"/>
      <c r="AS92" s="74" t="s">
        <v>63</v>
      </c>
      <c r="AT92" s="75" t="s">
        <v>64</v>
      </c>
      <c r="AU92" s="75" t="s">
        <v>65</v>
      </c>
      <c r="AV92" s="75" t="s">
        <v>66</v>
      </c>
      <c r="AW92" s="75" t="s">
        <v>67</v>
      </c>
      <c r="AX92" s="75" t="s">
        <v>68</v>
      </c>
      <c r="AY92" s="75" t="s">
        <v>69</v>
      </c>
      <c r="AZ92" s="75" t="s">
        <v>70</v>
      </c>
      <c r="BA92" s="75" t="s">
        <v>71</v>
      </c>
      <c r="BB92" s="75" t="s">
        <v>72</v>
      </c>
      <c r="BC92" s="75" t="s">
        <v>73</v>
      </c>
      <c r="BD92" s="76" t="s">
        <v>74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75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89">
        <f>ROUND(AG95,2)</f>
        <v>0</v>
      </c>
      <c r="AH94" s="289"/>
      <c r="AI94" s="289"/>
      <c r="AJ94" s="289"/>
      <c r="AK94" s="289"/>
      <c r="AL94" s="289"/>
      <c r="AM94" s="289"/>
      <c r="AN94" s="290">
        <f>SUM(AG94,AT94)</f>
        <v>0</v>
      </c>
      <c r="AO94" s="290"/>
      <c r="AP94" s="290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76</v>
      </c>
      <c r="BT94" s="90" t="s">
        <v>77</v>
      </c>
      <c r="BV94" s="90" t="s">
        <v>78</v>
      </c>
      <c r="BW94" s="90" t="s">
        <v>5</v>
      </c>
      <c r="BX94" s="90" t="s">
        <v>79</v>
      </c>
      <c r="CL94" s="90" t="s">
        <v>1</v>
      </c>
    </row>
    <row r="95" spans="1:90" s="7" customFormat="1" ht="41.25" customHeight="1">
      <c r="A95" s="91" t="s">
        <v>80</v>
      </c>
      <c r="B95" s="92"/>
      <c r="C95" s="93"/>
      <c r="D95" s="288" t="s">
        <v>14</v>
      </c>
      <c r="E95" s="288"/>
      <c r="F95" s="288"/>
      <c r="G95" s="288"/>
      <c r="H95" s="288"/>
      <c r="I95" s="94"/>
      <c r="J95" s="288" t="s">
        <v>17</v>
      </c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6">
        <f>'07022020 - Rekonstrukce c...'!J28</f>
        <v>0</v>
      </c>
      <c r="AH95" s="287"/>
      <c r="AI95" s="287"/>
      <c r="AJ95" s="287"/>
      <c r="AK95" s="287"/>
      <c r="AL95" s="287"/>
      <c r="AM95" s="287"/>
      <c r="AN95" s="286">
        <f>SUM(AG95,AT95)</f>
        <v>0</v>
      </c>
      <c r="AO95" s="287"/>
      <c r="AP95" s="287"/>
      <c r="AQ95" s="95" t="s">
        <v>81</v>
      </c>
      <c r="AR95" s="96"/>
      <c r="AS95" s="97">
        <v>0</v>
      </c>
      <c r="AT95" s="98">
        <f>ROUND(SUM(AV95:AW95),2)</f>
        <v>0</v>
      </c>
      <c r="AU95" s="99">
        <f>'07022020 - Rekonstrukce c...'!P122</f>
        <v>0</v>
      </c>
      <c r="AV95" s="98">
        <f>'07022020 - Rekonstrukce c...'!J31</f>
        <v>0</v>
      </c>
      <c r="AW95" s="98">
        <f>'07022020 - Rekonstrukce c...'!J32</f>
        <v>0</v>
      </c>
      <c r="AX95" s="98">
        <f>'07022020 - Rekonstrukce c...'!J33</f>
        <v>0</v>
      </c>
      <c r="AY95" s="98">
        <f>'07022020 - Rekonstrukce c...'!J34</f>
        <v>0</v>
      </c>
      <c r="AZ95" s="98">
        <f>'07022020 - Rekonstrukce c...'!F31</f>
        <v>0</v>
      </c>
      <c r="BA95" s="98">
        <f>'07022020 - Rekonstrukce c...'!F32</f>
        <v>0</v>
      </c>
      <c r="BB95" s="98">
        <f>'07022020 - Rekonstrukce c...'!F33</f>
        <v>0</v>
      </c>
      <c r="BC95" s="98">
        <f>'07022020 - Rekonstrukce c...'!F34</f>
        <v>0</v>
      </c>
      <c r="BD95" s="100">
        <f>'07022020 - Rekonstrukce c...'!F35</f>
        <v>0</v>
      </c>
      <c r="BT95" s="101" t="s">
        <v>82</v>
      </c>
      <c r="BU95" s="101" t="s">
        <v>83</v>
      </c>
      <c r="BV95" s="101" t="s">
        <v>78</v>
      </c>
      <c r="BW95" s="101" t="s">
        <v>5</v>
      </c>
      <c r="BX95" s="101" t="s">
        <v>79</v>
      </c>
      <c r="CL95" s="101" t="s">
        <v>1</v>
      </c>
    </row>
    <row r="96" spans="1:57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q3iApnciEXVkqJjKU845DM99gvapEdTRQmEoVJgepH1ycE1ItTfeFx3DOQwCbioys8EQ2dMQzQdgbdTRR9CiiQ==" saltValue="EZb6GBT0fJnB1D3DpVw5Qu0XLQYSHDc22hcHDz23Ai4XARSDuZk5O34X7A/6NbVcTAIHDSbb1sr8aEPBat6Mo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7022020 - Rekonstrukce c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2"/>
  <sheetViews>
    <sheetView showGridLines="0" tabSelected="1" workbookViewId="0" topLeftCell="A1">
      <selection activeCell="I165" sqref="I16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6" t="s">
        <v>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84</v>
      </c>
    </row>
    <row r="4" spans="2:46" s="1" customFormat="1" ht="24.95" customHeight="1">
      <c r="B4" s="19"/>
      <c r="D4" s="106" t="s">
        <v>85</v>
      </c>
      <c r="I4" s="102"/>
      <c r="L4" s="19"/>
      <c r="M4" s="107" t="s">
        <v>10</v>
      </c>
      <c r="AT4" s="16" t="s">
        <v>4</v>
      </c>
    </row>
    <row r="5" spans="2:12" s="1" customFormat="1" ht="6.95" customHeight="1">
      <c r="B5" s="19"/>
      <c r="I5" s="102"/>
      <c r="L5" s="19"/>
    </row>
    <row r="6" spans="1:31" s="2" customFormat="1" ht="12" customHeight="1">
      <c r="A6" s="33"/>
      <c r="B6" s="38"/>
      <c r="C6" s="33"/>
      <c r="D6" s="108" t="s">
        <v>16</v>
      </c>
      <c r="E6" s="33"/>
      <c r="F6" s="33"/>
      <c r="G6" s="33"/>
      <c r="H6" s="33"/>
      <c r="I6" s="109"/>
      <c r="J6" s="33"/>
      <c r="K6" s="33"/>
      <c r="L6" s="5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6.5" customHeight="1">
      <c r="A7" s="33"/>
      <c r="B7" s="38"/>
      <c r="C7" s="33"/>
      <c r="D7" s="33"/>
      <c r="E7" s="292" t="s">
        <v>17</v>
      </c>
      <c r="F7" s="293"/>
      <c r="G7" s="293"/>
      <c r="H7" s="293"/>
      <c r="I7" s="109"/>
      <c r="J7" s="33"/>
      <c r="K7" s="33"/>
      <c r="L7" s="5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1.25">
      <c r="A8" s="33"/>
      <c r="B8" s="38"/>
      <c r="C8" s="33"/>
      <c r="D8" s="33"/>
      <c r="E8" s="33"/>
      <c r="F8" s="33"/>
      <c r="G8" s="33"/>
      <c r="H8" s="33"/>
      <c r="I8" s="109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108" t="s">
        <v>18</v>
      </c>
      <c r="E9" s="33"/>
      <c r="F9" s="110" t="s">
        <v>1</v>
      </c>
      <c r="G9" s="33"/>
      <c r="H9" s="33"/>
      <c r="I9" s="111" t="s">
        <v>19</v>
      </c>
      <c r="J9" s="110" t="s">
        <v>1</v>
      </c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08" t="s">
        <v>20</v>
      </c>
      <c r="E10" s="33"/>
      <c r="F10" s="110" t="s">
        <v>21</v>
      </c>
      <c r="G10" s="33"/>
      <c r="H10" s="33"/>
      <c r="I10" s="111" t="s">
        <v>22</v>
      </c>
      <c r="J10" s="112" t="str">
        <f>'Rekapitulace stavby'!AN8</f>
        <v>14. 2. 2020</v>
      </c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109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8" t="s">
        <v>24</v>
      </c>
      <c r="E12" s="33"/>
      <c r="F12" s="33"/>
      <c r="G12" s="33"/>
      <c r="H12" s="33"/>
      <c r="I12" s="111" t="s">
        <v>25</v>
      </c>
      <c r="J12" s="110" t="s">
        <v>26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10" t="s">
        <v>27</v>
      </c>
      <c r="F13" s="33"/>
      <c r="G13" s="33"/>
      <c r="H13" s="33"/>
      <c r="I13" s="111" t="s">
        <v>28</v>
      </c>
      <c r="J13" s="110" t="s">
        <v>29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109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108" t="s">
        <v>30</v>
      </c>
      <c r="E15" s="33"/>
      <c r="F15" s="33"/>
      <c r="G15" s="33"/>
      <c r="H15" s="33"/>
      <c r="I15" s="111" t="s">
        <v>25</v>
      </c>
      <c r="J15" s="29" t="str">
        <f>'Rekapitulace stavby'!AN13</f>
        <v>Vyplň údaj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294" t="str">
        <f>'Rekapitulace stavby'!E14</f>
        <v>Vyplň údaj</v>
      </c>
      <c r="F16" s="295"/>
      <c r="G16" s="295"/>
      <c r="H16" s="295"/>
      <c r="I16" s="111" t="s">
        <v>28</v>
      </c>
      <c r="J16" s="29" t="str">
        <f>'Rekapitulace stavby'!AN14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109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108" t="s">
        <v>32</v>
      </c>
      <c r="E18" s="33"/>
      <c r="F18" s="33"/>
      <c r="G18" s="33"/>
      <c r="H18" s="33"/>
      <c r="I18" s="111" t="s">
        <v>25</v>
      </c>
      <c r="J18" s="110" t="str">
        <f>IF('Rekapitulace stavby'!AN16="","",'Rekapitulace stavby'!AN16)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10" t="str">
        <f>IF('Rekapitulace stavby'!E17="","",'Rekapitulace stavby'!E17)</f>
        <v xml:space="preserve"> </v>
      </c>
      <c r="F19" s="33"/>
      <c r="G19" s="33"/>
      <c r="H19" s="33"/>
      <c r="I19" s="111" t="s">
        <v>28</v>
      </c>
      <c r="J19" s="110" t="str">
        <f>IF('Rekapitulace stavby'!AN17="","",'Rekapitulace stavby'!AN17)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109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108" t="s">
        <v>35</v>
      </c>
      <c r="E21" s="33"/>
      <c r="F21" s="33"/>
      <c r="G21" s="33"/>
      <c r="H21" s="33"/>
      <c r="I21" s="111" t="s">
        <v>25</v>
      </c>
      <c r="J21" s="110" t="str">
        <f>IF('Rekapitulace stavby'!AN19="","",'Rekapitulace stavby'!AN19)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10" t="str">
        <f>IF('Rekapitulace stavby'!E20="","",'Rekapitulace stavby'!E20)</f>
        <v xml:space="preserve"> </v>
      </c>
      <c r="F22" s="33"/>
      <c r="G22" s="33"/>
      <c r="H22" s="33"/>
      <c r="I22" s="111" t="s">
        <v>28</v>
      </c>
      <c r="J22" s="110" t="str">
        <f>IF('Rekapitulace stavby'!AN20="","",'Rekapitulace stavby'!AN20)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109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108" t="s">
        <v>36</v>
      </c>
      <c r="E24" s="33"/>
      <c r="F24" s="33"/>
      <c r="G24" s="33"/>
      <c r="H24" s="33"/>
      <c r="I24" s="109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113"/>
      <c r="B25" s="114"/>
      <c r="C25" s="113"/>
      <c r="D25" s="113"/>
      <c r="E25" s="296" t="s">
        <v>1</v>
      </c>
      <c r="F25" s="296"/>
      <c r="G25" s="296"/>
      <c r="H25" s="296"/>
      <c r="I25" s="115"/>
      <c r="J25" s="113"/>
      <c r="K25" s="113"/>
      <c r="L25" s="116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109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17"/>
      <c r="E27" s="117"/>
      <c r="F27" s="117"/>
      <c r="G27" s="117"/>
      <c r="H27" s="117"/>
      <c r="I27" s="118"/>
      <c r="J27" s="117"/>
      <c r="K27" s="117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19" t="s">
        <v>37</v>
      </c>
      <c r="E28" s="33"/>
      <c r="F28" s="33"/>
      <c r="G28" s="33"/>
      <c r="H28" s="33"/>
      <c r="I28" s="109"/>
      <c r="J28" s="120">
        <f>ROUND(J122,2)</f>
        <v>0</v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8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21" t="s">
        <v>39</v>
      </c>
      <c r="G30" s="33"/>
      <c r="H30" s="33"/>
      <c r="I30" s="122" t="s">
        <v>38</v>
      </c>
      <c r="J30" s="121" t="s">
        <v>40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23" t="s">
        <v>41</v>
      </c>
      <c r="E31" s="108" t="s">
        <v>42</v>
      </c>
      <c r="F31" s="124">
        <f>ROUND((SUM(BE122:BE181)),2)</f>
        <v>0</v>
      </c>
      <c r="G31" s="33"/>
      <c r="H31" s="33"/>
      <c r="I31" s="125">
        <v>0.21</v>
      </c>
      <c r="J31" s="124">
        <f>ROUND(((SUM(BE122:BE181))*I31),2)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108" t="s">
        <v>43</v>
      </c>
      <c r="F32" s="124">
        <f>ROUND((SUM(BF122:BF181)),2)</f>
        <v>0</v>
      </c>
      <c r="G32" s="33"/>
      <c r="H32" s="33"/>
      <c r="I32" s="125">
        <v>0.15</v>
      </c>
      <c r="J32" s="124">
        <f>ROUND(((SUM(BF122:BF181))*I32),2)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108" t="s">
        <v>44</v>
      </c>
      <c r="F33" s="124">
        <f>ROUND((SUM(BG122:BG181)),2)</f>
        <v>0</v>
      </c>
      <c r="G33" s="33"/>
      <c r="H33" s="33"/>
      <c r="I33" s="125">
        <v>0.21</v>
      </c>
      <c r="J33" s="124">
        <f>0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08" t="s">
        <v>45</v>
      </c>
      <c r="F34" s="124">
        <f>ROUND((SUM(BH122:BH181)),2)</f>
        <v>0</v>
      </c>
      <c r="G34" s="33"/>
      <c r="H34" s="33"/>
      <c r="I34" s="125">
        <v>0.15</v>
      </c>
      <c r="J34" s="124">
        <f>0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8" t="s">
        <v>46</v>
      </c>
      <c r="F35" s="124">
        <f>ROUND((SUM(BI122:BI181)),2)</f>
        <v>0</v>
      </c>
      <c r="G35" s="33"/>
      <c r="H35" s="33"/>
      <c r="I35" s="125">
        <v>0</v>
      </c>
      <c r="J35" s="124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109"/>
      <c r="J36" s="33"/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26"/>
      <c r="D37" s="127" t="s">
        <v>47</v>
      </c>
      <c r="E37" s="128"/>
      <c r="F37" s="128"/>
      <c r="G37" s="129" t="s">
        <v>48</v>
      </c>
      <c r="H37" s="130" t="s">
        <v>49</v>
      </c>
      <c r="I37" s="131"/>
      <c r="J37" s="132">
        <f>SUM(J28:J35)</f>
        <v>0</v>
      </c>
      <c r="K37" s="1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33"/>
      <c r="F38" s="33"/>
      <c r="G38" s="33"/>
      <c r="H38" s="33"/>
      <c r="I38" s="109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12" s="1" customFormat="1" ht="14.45" customHeight="1">
      <c r="B39" s="19"/>
      <c r="I39" s="102"/>
      <c r="L39" s="19"/>
    </row>
    <row r="40" spans="2:12" s="1" customFormat="1" ht="14.45" customHeight="1">
      <c r="B40" s="19"/>
      <c r="I40" s="102"/>
      <c r="L40" s="19"/>
    </row>
    <row r="41" spans="2:12" s="1" customFormat="1" ht="14.45" customHeight="1">
      <c r="B41" s="19"/>
      <c r="I41" s="102"/>
      <c r="L41" s="19"/>
    </row>
    <row r="42" spans="2:12" s="1" customFormat="1" ht="14.45" customHeight="1">
      <c r="B42" s="19"/>
      <c r="I42" s="102"/>
      <c r="L42" s="19"/>
    </row>
    <row r="43" spans="2:12" s="1" customFormat="1" ht="14.45" customHeight="1">
      <c r="B43" s="19"/>
      <c r="I43" s="102"/>
      <c r="L43" s="19"/>
    </row>
    <row r="44" spans="2:12" s="1" customFormat="1" ht="14.45" customHeight="1">
      <c r="B44" s="19"/>
      <c r="I44" s="102"/>
      <c r="L44" s="19"/>
    </row>
    <row r="45" spans="2:12" s="1" customFormat="1" ht="14.45" customHeight="1">
      <c r="B45" s="19"/>
      <c r="I45" s="102"/>
      <c r="L45" s="19"/>
    </row>
    <row r="46" spans="2:12" s="1" customFormat="1" ht="14.45" customHeight="1">
      <c r="B46" s="19"/>
      <c r="I46" s="102"/>
      <c r="L46" s="19"/>
    </row>
    <row r="47" spans="2:12" s="1" customFormat="1" ht="14.45" customHeight="1">
      <c r="B47" s="19"/>
      <c r="I47" s="102"/>
      <c r="L47" s="19"/>
    </row>
    <row r="48" spans="2:12" s="1" customFormat="1" ht="14.45" customHeight="1">
      <c r="B48" s="19"/>
      <c r="I48" s="102"/>
      <c r="L48" s="19"/>
    </row>
    <row r="49" spans="2:12" s="1" customFormat="1" ht="14.45" customHeight="1">
      <c r="B49" s="19"/>
      <c r="I49" s="102"/>
      <c r="L49" s="19"/>
    </row>
    <row r="50" spans="2:12" s="2" customFormat="1" ht="14.45" customHeight="1">
      <c r="B50" s="50"/>
      <c r="D50" s="134" t="s">
        <v>50</v>
      </c>
      <c r="E50" s="135"/>
      <c r="F50" s="135"/>
      <c r="G50" s="134" t="s">
        <v>51</v>
      </c>
      <c r="H50" s="135"/>
      <c r="I50" s="136"/>
      <c r="J50" s="135"/>
      <c r="K50" s="135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7" t="s">
        <v>52</v>
      </c>
      <c r="E61" s="138"/>
      <c r="F61" s="139" t="s">
        <v>53</v>
      </c>
      <c r="G61" s="137" t="s">
        <v>52</v>
      </c>
      <c r="H61" s="138"/>
      <c r="I61" s="140"/>
      <c r="J61" s="141" t="s">
        <v>53</v>
      </c>
      <c r="K61" s="138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4" t="s">
        <v>54</v>
      </c>
      <c r="E65" s="142"/>
      <c r="F65" s="142"/>
      <c r="G65" s="134" t="s">
        <v>55</v>
      </c>
      <c r="H65" s="142"/>
      <c r="I65" s="143"/>
      <c r="J65" s="142"/>
      <c r="K65" s="142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7" t="s">
        <v>52</v>
      </c>
      <c r="E76" s="138"/>
      <c r="F76" s="139" t="s">
        <v>53</v>
      </c>
      <c r="G76" s="137" t="s">
        <v>52</v>
      </c>
      <c r="H76" s="138"/>
      <c r="I76" s="140"/>
      <c r="J76" s="141" t="s">
        <v>53</v>
      </c>
      <c r="K76" s="138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4"/>
      <c r="C77" s="145"/>
      <c r="D77" s="145"/>
      <c r="E77" s="145"/>
      <c r="F77" s="145"/>
      <c r="G77" s="145"/>
      <c r="H77" s="145"/>
      <c r="I77" s="146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7"/>
      <c r="C81" s="148"/>
      <c r="D81" s="148"/>
      <c r="E81" s="148"/>
      <c r="F81" s="148"/>
      <c r="G81" s="148"/>
      <c r="H81" s="148"/>
      <c r="I81" s="149"/>
      <c r="J81" s="148"/>
      <c r="K81" s="148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86</v>
      </c>
      <c r="D82" s="35"/>
      <c r="E82" s="35"/>
      <c r="F82" s="35"/>
      <c r="G82" s="35"/>
      <c r="H82" s="35"/>
      <c r="I82" s="109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09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09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70" t="str">
        <f>E7</f>
        <v>Rekonstrukce chodníku ve vnitrobloku ul. Do Zátiší, Cheb - I. Etapa</v>
      </c>
      <c r="F85" s="297"/>
      <c r="G85" s="297"/>
      <c r="H85" s="297"/>
      <c r="I85" s="109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109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20</v>
      </c>
      <c r="D87" s="35"/>
      <c r="E87" s="35"/>
      <c r="F87" s="26" t="str">
        <f>F10</f>
        <v>p.p.č. 2084/1, k.ú. Cheb, 350 02 Cheb</v>
      </c>
      <c r="G87" s="35"/>
      <c r="H87" s="35"/>
      <c r="I87" s="111" t="s">
        <v>22</v>
      </c>
      <c r="J87" s="65" t="str">
        <f>IF(J10="","",J10)</f>
        <v>14. 2. 2020</v>
      </c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09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2" customHeight="1">
      <c r="A89" s="33"/>
      <c r="B89" s="34"/>
      <c r="C89" s="28" t="s">
        <v>24</v>
      </c>
      <c r="D89" s="35"/>
      <c r="E89" s="35"/>
      <c r="F89" s="26" t="str">
        <f>E13</f>
        <v>Město Cheb</v>
      </c>
      <c r="G89" s="35"/>
      <c r="H89" s="35"/>
      <c r="I89" s="111" t="s">
        <v>32</v>
      </c>
      <c r="J89" s="31" t="str">
        <f>E19</f>
        <v xml:space="preserve"> 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30</v>
      </c>
      <c r="D90" s="35"/>
      <c r="E90" s="35"/>
      <c r="F90" s="26" t="str">
        <f>IF(E16="","",E16)</f>
        <v>Vyplň údaj</v>
      </c>
      <c r="G90" s="35"/>
      <c r="H90" s="35"/>
      <c r="I90" s="111" t="s">
        <v>35</v>
      </c>
      <c r="J90" s="31" t="str">
        <f>E22</f>
        <v xml:space="preserve"> </v>
      </c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5"/>
      <c r="D91" s="35"/>
      <c r="E91" s="35"/>
      <c r="F91" s="35"/>
      <c r="G91" s="35"/>
      <c r="H91" s="35"/>
      <c r="I91" s="109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9.25" customHeight="1">
      <c r="A92" s="33"/>
      <c r="B92" s="34"/>
      <c r="C92" s="150" t="s">
        <v>87</v>
      </c>
      <c r="D92" s="151"/>
      <c r="E92" s="151"/>
      <c r="F92" s="151"/>
      <c r="G92" s="151"/>
      <c r="H92" s="151"/>
      <c r="I92" s="152"/>
      <c r="J92" s="153" t="s">
        <v>88</v>
      </c>
      <c r="K92" s="151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09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>
      <c r="A94" s="33"/>
      <c r="B94" s="34"/>
      <c r="C94" s="154" t="s">
        <v>89</v>
      </c>
      <c r="D94" s="35"/>
      <c r="E94" s="35"/>
      <c r="F94" s="35"/>
      <c r="G94" s="35"/>
      <c r="H94" s="35"/>
      <c r="I94" s="109"/>
      <c r="J94" s="83">
        <f>J122</f>
        <v>0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90</v>
      </c>
    </row>
    <row r="95" spans="2:12" s="9" customFormat="1" ht="24.95" customHeight="1">
      <c r="B95" s="155"/>
      <c r="C95" s="156"/>
      <c r="D95" s="157" t="s">
        <v>91</v>
      </c>
      <c r="E95" s="158"/>
      <c r="F95" s="158"/>
      <c r="G95" s="158"/>
      <c r="H95" s="158"/>
      <c r="I95" s="159"/>
      <c r="J95" s="160">
        <f>J123</f>
        <v>0</v>
      </c>
      <c r="K95" s="156"/>
      <c r="L95" s="161"/>
    </row>
    <row r="96" spans="2:12" s="10" customFormat="1" ht="19.9" customHeight="1">
      <c r="B96" s="162"/>
      <c r="C96" s="163"/>
      <c r="D96" s="164" t="s">
        <v>92</v>
      </c>
      <c r="E96" s="165"/>
      <c r="F96" s="165"/>
      <c r="G96" s="165"/>
      <c r="H96" s="165"/>
      <c r="I96" s="166"/>
      <c r="J96" s="167">
        <f>J124</f>
        <v>0</v>
      </c>
      <c r="K96" s="163"/>
      <c r="L96" s="168"/>
    </row>
    <row r="97" spans="2:12" s="10" customFormat="1" ht="19.9" customHeight="1">
      <c r="B97" s="162"/>
      <c r="C97" s="163"/>
      <c r="D97" s="164" t="s">
        <v>93</v>
      </c>
      <c r="E97" s="165"/>
      <c r="F97" s="165"/>
      <c r="G97" s="165"/>
      <c r="H97" s="165"/>
      <c r="I97" s="166"/>
      <c r="J97" s="167">
        <f>J150</f>
        <v>0</v>
      </c>
      <c r="K97" s="163"/>
      <c r="L97" s="168"/>
    </row>
    <row r="98" spans="2:12" s="10" customFormat="1" ht="19.9" customHeight="1">
      <c r="B98" s="162"/>
      <c r="C98" s="163"/>
      <c r="D98" s="164" t="s">
        <v>94</v>
      </c>
      <c r="E98" s="165"/>
      <c r="F98" s="165"/>
      <c r="G98" s="165"/>
      <c r="H98" s="165"/>
      <c r="I98" s="166"/>
      <c r="J98" s="167">
        <f>J155</f>
        <v>0</v>
      </c>
      <c r="K98" s="163"/>
      <c r="L98" s="168"/>
    </row>
    <row r="99" spans="2:12" s="10" customFormat="1" ht="19.9" customHeight="1">
      <c r="B99" s="162"/>
      <c r="C99" s="163"/>
      <c r="D99" s="164" t="s">
        <v>95</v>
      </c>
      <c r="E99" s="165"/>
      <c r="F99" s="165"/>
      <c r="G99" s="165"/>
      <c r="H99" s="165"/>
      <c r="I99" s="166"/>
      <c r="J99" s="167">
        <f>J163</f>
        <v>0</v>
      </c>
      <c r="K99" s="163"/>
      <c r="L99" s="168"/>
    </row>
    <row r="100" spans="2:12" s="10" customFormat="1" ht="19.9" customHeight="1">
      <c r="B100" s="162"/>
      <c r="C100" s="163"/>
      <c r="D100" s="164" t="s">
        <v>96</v>
      </c>
      <c r="E100" s="165"/>
      <c r="F100" s="165"/>
      <c r="G100" s="165"/>
      <c r="H100" s="165"/>
      <c r="I100" s="166"/>
      <c r="J100" s="167">
        <f>J171</f>
        <v>0</v>
      </c>
      <c r="K100" s="163"/>
      <c r="L100" s="168"/>
    </row>
    <row r="101" spans="2:12" s="9" customFormat="1" ht="24.95" customHeight="1">
      <c r="B101" s="155"/>
      <c r="C101" s="156"/>
      <c r="D101" s="157" t="s">
        <v>97</v>
      </c>
      <c r="E101" s="158"/>
      <c r="F101" s="158"/>
      <c r="G101" s="158"/>
      <c r="H101" s="158"/>
      <c r="I101" s="159"/>
      <c r="J101" s="160">
        <f>J173</f>
        <v>0</v>
      </c>
      <c r="K101" s="156"/>
      <c r="L101" s="161"/>
    </row>
    <row r="102" spans="2:12" s="10" customFormat="1" ht="19.9" customHeight="1">
      <c r="B102" s="162"/>
      <c r="C102" s="163"/>
      <c r="D102" s="164" t="s">
        <v>98</v>
      </c>
      <c r="E102" s="165"/>
      <c r="F102" s="165"/>
      <c r="G102" s="165"/>
      <c r="H102" s="165"/>
      <c r="I102" s="166"/>
      <c r="J102" s="167">
        <f>J174</f>
        <v>0</v>
      </c>
      <c r="K102" s="163"/>
      <c r="L102" s="168"/>
    </row>
    <row r="103" spans="2:12" s="10" customFormat="1" ht="19.9" customHeight="1">
      <c r="B103" s="162"/>
      <c r="C103" s="163"/>
      <c r="D103" s="164" t="s">
        <v>99</v>
      </c>
      <c r="E103" s="165"/>
      <c r="F103" s="165"/>
      <c r="G103" s="165"/>
      <c r="H103" s="165"/>
      <c r="I103" s="166"/>
      <c r="J103" s="167">
        <f>J177</f>
        <v>0</v>
      </c>
      <c r="K103" s="163"/>
      <c r="L103" s="168"/>
    </row>
    <row r="104" spans="2:12" s="10" customFormat="1" ht="19.9" customHeight="1">
      <c r="B104" s="162"/>
      <c r="C104" s="163"/>
      <c r="D104" s="164" t="s">
        <v>100</v>
      </c>
      <c r="E104" s="165"/>
      <c r="F104" s="165"/>
      <c r="G104" s="165"/>
      <c r="H104" s="165"/>
      <c r="I104" s="166"/>
      <c r="J104" s="167">
        <f>J179</f>
        <v>0</v>
      </c>
      <c r="K104" s="163"/>
      <c r="L104" s="168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109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146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5"/>
      <c r="C110" s="56"/>
      <c r="D110" s="56"/>
      <c r="E110" s="56"/>
      <c r="F110" s="56"/>
      <c r="G110" s="56"/>
      <c r="H110" s="56"/>
      <c r="I110" s="149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101</v>
      </c>
      <c r="D111" s="35"/>
      <c r="E111" s="35"/>
      <c r="F111" s="35"/>
      <c r="G111" s="35"/>
      <c r="H111" s="35"/>
      <c r="I111" s="109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109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5"/>
      <c r="E113" s="35"/>
      <c r="F113" s="35"/>
      <c r="G113" s="35"/>
      <c r="H113" s="35"/>
      <c r="I113" s="109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270" t="str">
        <f>E7</f>
        <v>Rekonstrukce chodníku ve vnitrobloku ul. Do Zátiší, Cheb - I. Etapa</v>
      </c>
      <c r="F114" s="297"/>
      <c r="G114" s="297"/>
      <c r="H114" s="297"/>
      <c r="I114" s="109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109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5"/>
      <c r="E116" s="35"/>
      <c r="F116" s="26" t="str">
        <f>F10</f>
        <v>p.p.č. 2084/1, k.ú. Cheb, 350 02 Cheb</v>
      </c>
      <c r="G116" s="35"/>
      <c r="H116" s="35"/>
      <c r="I116" s="111" t="s">
        <v>22</v>
      </c>
      <c r="J116" s="65" t="str">
        <f>IF(J10="","",J10)</f>
        <v>14. 2. 2020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109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5"/>
      <c r="E118" s="35"/>
      <c r="F118" s="26" t="str">
        <f>E13</f>
        <v>Město Cheb</v>
      </c>
      <c r="G118" s="35"/>
      <c r="H118" s="35"/>
      <c r="I118" s="111" t="s">
        <v>32</v>
      </c>
      <c r="J118" s="31" t="str">
        <f>E19</f>
        <v xml:space="preserve"> 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30</v>
      </c>
      <c r="D119" s="35"/>
      <c r="E119" s="35"/>
      <c r="F119" s="26" t="str">
        <f>IF(E16="","",E16)</f>
        <v>Vyplň údaj</v>
      </c>
      <c r="G119" s="35"/>
      <c r="H119" s="35"/>
      <c r="I119" s="111" t="s">
        <v>35</v>
      </c>
      <c r="J119" s="31" t="str">
        <f>E22</f>
        <v xml:space="preserve"> 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5"/>
      <c r="D120" s="35"/>
      <c r="E120" s="35"/>
      <c r="F120" s="35"/>
      <c r="G120" s="35"/>
      <c r="H120" s="35"/>
      <c r="I120" s="109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69"/>
      <c r="B121" s="170"/>
      <c r="C121" s="171" t="s">
        <v>102</v>
      </c>
      <c r="D121" s="172" t="s">
        <v>62</v>
      </c>
      <c r="E121" s="172" t="s">
        <v>58</v>
      </c>
      <c r="F121" s="172" t="s">
        <v>59</v>
      </c>
      <c r="G121" s="172" t="s">
        <v>103</v>
      </c>
      <c r="H121" s="172" t="s">
        <v>104</v>
      </c>
      <c r="I121" s="173" t="s">
        <v>105</v>
      </c>
      <c r="J121" s="174" t="s">
        <v>88</v>
      </c>
      <c r="K121" s="175" t="s">
        <v>106</v>
      </c>
      <c r="L121" s="176"/>
      <c r="M121" s="74" t="s">
        <v>1</v>
      </c>
      <c r="N121" s="75" t="s">
        <v>41</v>
      </c>
      <c r="O121" s="75" t="s">
        <v>107</v>
      </c>
      <c r="P121" s="75" t="s">
        <v>108</v>
      </c>
      <c r="Q121" s="75" t="s">
        <v>109</v>
      </c>
      <c r="R121" s="75" t="s">
        <v>110</v>
      </c>
      <c r="S121" s="75" t="s">
        <v>111</v>
      </c>
      <c r="T121" s="76" t="s">
        <v>112</v>
      </c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</row>
    <row r="122" spans="1:63" s="2" customFormat="1" ht="22.9" customHeight="1">
      <c r="A122" s="33"/>
      <c r="B122" s="34"/>
      <c r="C122" s="81" t="s">
        <v>113</v>
      </c>
      <c r="D122" s="35"/>
      <c r="E122" s="35"/>
      <c r="F122" s="35"/>
      <c r="G122" s="35"/>
      <c r="H122" s="35"/>
      <c r="I122" s="109"/>
      <c r="J122" s="177">
        <f>BK122</f>
        <v>0</v>
      </c>
      <c r="K122" s="35"/>
      <c r="L122" s="38"/>
      <c r="M122" s="77"/>
      <c r="N122" s="178"/>
      <c r="O122" s="78"/>
      <c r="P122" s="179">
        <f>P123+P173</f>
        <v>0</v>
      </c>
      <c r="Q122" s="78"/>
      <c r="R122" s="179">
        <f>R123+R173</f>
        <v>40.40869104000001</v>
      </c>
      <c r="S122" s="78"/>
      <c r="T122" s="180">
        <f>T123+T173</f>
        <v>159.22797500000001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76</v>
      </c>
      <c r="AU122" s="16" t="s">
        <v>90</v>
      </c>
      <c r="BK122" s="181">
        <f>BK123+BK173</f>
        <v>0</v>
      </c>
    </row>
    <row r="123" spans="2:63" s="12" customFormat="1" ht="25.9" customHeight="1">
      <c r="B123" s="182"/>
      <c r="C123" s="183"/>
      <c r="D123" s="184" t="s">
        <v>76</v>
      </c>
      <c r="E123" s="185" t="s">
        <v>114</v>
      </c>
      <c r="F123" s="185" t="s">
        <v>115</v>
      </c>
      <c r="G123" s="183"/>
      <c r="H123" s="183"/>
      <c r="I123" s="186"/>
      <c r="J123" s="187">
        <f>BK123</f>
        <v>0</v>
      </c>
      <c r="K123" s="183"/>
      <c r="L123" s="188"/>
      <c r="M123" s="189"/>
      <c r="N123" s="190"/>
      <c r="O123" s="190"/>
      <c r="P123" s="191">
        <f>P124+P150+P155+P163+P171</f>
        <v>0</v>
      </c>
      <c r="Q123" s="190"/>
      <c r="R123" s="191">
        <f>R124+R150+R155+R163+R171</f>
        <v>40.40869104000001</v>
      </c>
      <c r="S123" s="190"/>
      <c r="T123" s="192">
        <f>T124+T150+T155+T163+T171</f>
        <v>159.22797500000001</v>
      </c>
      <c r="AR123" s="193" t="s">
        <v>82</v>
      </c>
      <c r="AT123" s="194" t="s">
        <v>76</v>
      </c>
      <c r="AU123" s="194" t="s">
        <v>77</v>
      </c>
      <c r="AY123" s="193" t="s">
        <v>116</v>
      </c>
      <c r="BK123" s="195">
        <f>BK124+BK150+BK155+BK163+BK171</f>
        <v>0</v>
      </c>
    </row>
    <row r="124" spans="2:63" s="12" customFormat="1" ht="22.9" customHeight="1">
      <c r="B124" s="182"/>
      <c r="C124" s="183"/>
      <c r="D124" s="184" t="s">
        <v>76</v>
      </c>
      <c r="E124" s="196" t="s">
        <v>82</v>
      </c>
      <c r="F124" s="196" t="s">
        <v>117</v>
      </c>
      <c r="G124" s="183"/>
      <c r="H124" s="183"/>
      <c r="I124" s="186"/>
      <c r="J124" s="197">
        <f>BK124</f>
        <v>0</v>
      </c>
      <c r="K124" s="183"/>
      <c r="L124" s="188"/>
      <c r="M124" s="189"/>
      <c r="N124" s="190"/>
      <c r="O124" s="190"/>
      <c r="P124" s="191">
        <f>SUM(P125:P149)</f>
        <v>0</v>
      </c>
      <c r="Q124" s="190"/>
      <c r="R124" s="191">
        <f>SUM(R125:R149)</f>
        <v>0.00195</v>
      </c>
      <c r="S124" s="190"/>
      <c r="T124" s="192">
        <f>SUM(T125:T149)</f>
        <v>159.22797500000001</v>
      </c>
      <c r="AR124" s="193" t="s">
        <v>82</v>
      </c>
      <c r="AT124" s="194" t="s">
        <v>76</v>
      </c>
      <c r="AU124" s="194" t="s">
        <v>82</v>
      </c>
      <c r="AY124" s="193" t="s">
        <v>116</v>
      </c>
      <c r="BK124" s="195">
        <f>SUM(BK125:BK149)</f>
        <v>0</v>
      </c>
    </row>
    <row r="125" spans="1:65" s="2" customFormat="1" ht="31.5" customHeight="1">
      <c r="A125" s="33"/>
      <c r="B125" s="34"/>
      <c r="C125" s="198" t="s">
        <v>82</v>
      </c>
      <c r="D125" s="198" t="s">
        <v>118</v>
      </c>
      <c r="E125" s="199" t="s">
        <v>119</v>
      </c>
      <c r="F125" s="200" t="s">
        <v>120</v>
      </c>
      <c r="G125" s="201" t="s">
        <v>121</v>
      </c>
      <c r="H125" s="202">
        <v>263.16</v>
      </c>
      <c r="I125" s="203"/>
      <c r="J125" s="204">
        <f>ROUND(I125*H125,2)</f>
        <v>0</v>
      </c>
      <c r="K125" s="205"/>
      <c r="L125" s="38"/>
      <c r="M125" s="206" t="s">
        <v>1</v>
      </c>
      <c r="N125" s="207" t="s">
        <v>42</v>
      </c>
      <c r="O125" s="70"/>
      <c r="P125" s="208">
        <f>O125*H125</f>
        <v>0</v>
      </c>
      <c r="Q125" s="208">
        <v>0</v>
      </c>
      <c r="R125" s="208">
        <f>Q125*H125</f>
        <v>0</v>
      </c>
      <c r="S125" s="208">
        <v>0.04</v>
      </c>
      <c r="T125" s="209">
        <f>S125*H125</f>
        <v>10.5264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0" t="s">
        <v>122</v>
      </c>
      <c r="AT125" s="210" t="s">
        <v>118</v>
      </c>
      <c r="AU125" s="210" t="s">
        <v>84</v>
      </c>
      <c r="AY125" s="16" t="s">
        <v>116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16" t="s">
        <v>82</v>
      </c>
      <c r="BK125" s="211">
        <f>ROUND(I125*H125,2)</f>
        <v>0</v>
      </c>
      <c r="BL125" s="16" t="s">
        <v>122</v>
      </c>
      <c r="BM125" s="210" t="s">
        <v>123</v>
      </c>
    </row>
    <row r="126" spans="2:51" s="13" customFormat="1" ht="31.5" customHeight="1">
      <c r="B126" s="212"/>
      <c r="C126" s="213"/>
      <c r="D126" s="214" t="s">
        <v>124</v>
      </c>
      <c r="E126" s="215" t="s">
        <v>1</v>
      </c>
      <c r="F126" s="216" t="s">
        <v>125</v>
      </c>
      <c r="G126" s="213"/>
      <c r="H126" s="217">
        <v>263.16</v>
      </c>
      <c r="I126" s="218"/>
      <c r="J126" s="213"/>
      <c r="K126" s="213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124</v>
      </c>
      <c r="AU126" s="223" t="s">
        <v>84</v>
      </c>
      <c r="AV126" s="13" t="s">
        <v>84</v>
      </c>
      <c r="AW126" s="13" t="s">
        <v>34</v>
      </c>
      <c r="AX126" s="13" t="s">
        <v>82</v>
      </c>
      <c r="AY126" s="223" t="s">
        <v>116</v>
      </c>
    </row>
    <row r="127" spans="1:65" s="2" customFormat="1" ht="31.5" customHeight="1">
      <c r="A127" s="33"/>
      <c r="B127" s="34"/>
      <c r="C127" s="198" t="s">
        <v>84</v>
      </c>
      <c r="D127" s="198" t="s">
        <v>118</v>
      </c>
      <c r="E127" s="199" t="s">
        <v>126</v>
      </c>
      <c r="F127" s="200" t="s">
        <v>127</v>
      </c>
      <c r="G127" s="201" t="s">
        <v>128</v>
      </c>
      <c r="H127" s="202">
        <v>299.6</v>
      </c>
      <c r="I127" s="203"/>
      <c r="J127" s="204">
        <f>ROUND(I127*H127,2)</f>
        <v>0</v>
      </c>
      <c r="K127" s="205"/>
      <c r="L127" s="38"/>
      <c r="M127" s="206" t="s">
        <v>1</v>
      </c>
      <c r="N127" s="207" t="s">
        <v>42</v>
      </c>
      <c r="O127" s="70"/>
      <c r="P127" s="208">
        <f>O127*H127</f>
        <v>0</v>
      </c>
      <c r="Q127" s="208">
        <v>0</v>
      </c>
      <c r="R127" s="208">
        <f>Q127*H127</f>
        <v>0</v>
      </c>
      <c r="S127" s="208">
        <v>0.098</v>
      </c>
      <c r="T127" s="209">
        <f>S127*H127</f>
        <v>29.360800000000005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0" t="s">
        <v>122</v>
      </c>
      <c r="AT127" s="210" t="s">
        <v>118</v>
      </c>
      <c r="AU127" s="210" t="s">
        <v>84</v>
      </c>
      <c r="AY127" s="16" t="s">
        <v>116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16" t="s">
        <v>82</v>
      </c>
      <c r="BK127" s="211">
        <f>ROUND(I127*H127,2)</f>
        <v>0</v>
      </c>
      <c r="BL127" s="16" t="s">
        <v>122</v>
      </c>
      <c r="BM127" s="210" t="s">
        <v>129</v>
      </c>
    </row>
    <row r="128" spans="2:51" s="13" customFormat="1" ht="31.5" customHeight="1">
      <c r="B128" s="212"/>
      <c r="C128" s="213"/>
      <c r="D128" s="214" t="s">
        <v>124</v>
      </c>
      <c r="E128" s="215" t="s">
        <v>1</v>
      </c>
      <c r="F128" s="216" t="s">
        <v>130</v>
      </c>
      <c r="G128" s="213"/>
      <c r="H128" s="217">
        <v>299.6</v>
      </c>
      <c r="I128" s="218"/>
      <c r="J128" s="213"/>
      <c r="K128" s="213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124</v>
      </c>
      <c r="AU128" s="223" t="s">
        <v>84</v>
      </c>
      <c r="AV128" s="13" t="s">
        <v>84</v>
      </c>
      <c r="AW128" s="13" t="s">
        <v>34</v>
      </c>
      <c r="AX128" s="13" t="s">
        <v>82</v>
      </c>
      <c r="AY128" s="223" t="s">
        <v>116</v>
      </c>
    </row>
    <row r="129" spans="1:65" s="2" customFormat="1" ht="31.5" customHeight="1">
      <c r="A129" s="33"/>
      <c r="B129" s="34"/>
      <c r="C129" s="198" t="s">
        <v>131</v>
      </c>
      <c r="D129" s="198" t="s">
        <v>118</v>
      </c>
      <c r="E129" s="199" t="s">
        <v>132</v>
      </c>
      <c r="F129" s="200" t="s">
        <v>133</v>
      </c>
      <c r="G129" s="201" t="s">
        <v>128</v>
      </c>
      <c r="H129" s="202">
        <v>299.6</v>
      </c>
      <c r="I129" s="203"/>
      <c r="J129" s="204">
        <f>ROUND(I129*H129,2)</f>
        <v>0</v>
      </c>
      <c r="K129" s="205"/>
      <c r="L129" s="38"/>
      <c r="M129" s="206" t="s">
        <v>1</v>
      </c>
      <c r="N129" s="207" t="s">
        <v>42</v>
      </c>
      <c r="O129" s="70"/>
      <c r="P129" s="208">
        <f>O129*H129</f>
        <v>0</v>
      </c>
      <c r="Q129" s="208">
        <v>0</v>
      </c>
      <c r="R129" s="208">
        <f>Q129*H129</f>
        <v>0</v>
      </c>
      <c r="S129" s="208">
        <v>0.29</v>
      </c>
      <c r="T129" s="209">
        <f>S129*H129</f>
        <v>86.884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0" t="s">
        <v>122</v>
      </c>
      <c r="AT129" s="210" t="s">
        <v>118</v>
      </c>
      <c r="AU129" s="210" t="s">
        <v>84</v>
      </c>
      <c r="AY129" s="16" t="s">
        <v>116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6" t="s">
        <v>82</v>
      </c>
      <c r="BK129" s="211">
        <f>ROUND(I129*H129,2)</f>
        <v>0</v>
      </c>
      <c r="BL129" s="16" t="s">
        <v>122</v>
      </c>
      <c r="BM129" s="210" t="s">
        <v>134</v>
      </c>
    </row>
    <row r="130" spans="2:51" s="13" customFormat="1" ht="31.5" customHeight="1">
      <c r="B130" s="212"/>
      <c r="C130" s="213"/>
      <c r="D130" s="214" t="s">
        <v>124</v>
      </c>
      <c r="E130" s="215" t="s">
        <v>1</v>
      </c>
      <c r="F130" s="216" t="s">
        <v>130</v>
      </c>
      <c r="G130" s="213"/>
      <c r="H130" s="217">
        <v>299.6</v>
      </c>
      <c r="I130" s="218"/>
      <c r="J130" s="213"/>
      <c r="K130" s="213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124</v>
      </c>
      <c r="AU130" s="223" t="s">
        <v>84</v>
      </c>
      <c r="AV130" s="13" t="s">
        <v>84</v>
      </c>
      <c r="AW130" s="13" t="s">
        <v>34</v>
      </c>
      <c r="AX130" s="13" t="s">
        <v>82</v>
      </c>
      <c r="AY130" s="223" t="s">
        <v>116</v>
      </c>
    </row>
    <row r="131" spans="1:65" s="2" customFormat="1" ht="31.5" customHeight="1">
      <c r="A131" s="33"/>
      <c r="B131" s="34"/>
      <c r="C131" s="198" t="s">
        <v>122</v>
      </c>
      <c r="D131" s="198" t="s">
        <v>118</v>
      </c>
      <c r="E131" s="199" t="s">
        <v>135</v>
      </c>
      <c r="F131" s="200" t="s">
        <v>136</v>
      </c>
      <c r="G131" s="201" t="s">
        <v>128</v>
      </c>
      <c r="H131" s="202">
        <v>99.867</v>
      </c>
      <c r="I131" s="203"/>
      <c r="J131" s="204">
        <f>ROUND(I131*H131,2)</f>
        <v>0</v>
      </c>
      <c r="K131" s="205"/>
      <c r="L131" s="38"/>
      <c r="M131" s="206" t="s">
        <v>1</v>
      </c>
      <c r="N131" s="207" t="s">
        <v>42</v>
      </c>
      <c r="O131" s="70"/>
      <c r="P131" s="208">
        <f>O131*H131</f>
        <v>0</v>
      </c>
      <c r="Q131" s="208">
        <v>0</v>
      </c>
      <c r="R131" s="208">
        <f>Q131*H131</f>
        <v>0</v>
      </c>
      <c r="S131" s="208">
        <v>0.325</v>
      </c>
      <c r="T131" s="209">
        <f>S131*H131</f>
        <v>32.456775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0" t="s">
        <v>122</v>
      </c>
      <c r="AT131" s="210" t="s">
        <v>118</v>
      </c>
      <c r="AU131" s="210" t="s">
        <v>84</v>
      </c>
      <c r="AY131" s="16" t="s">
        <v>116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6" t="s">
        <v>82</v>
      </c>
      <c r="BK131" s="211">
        <f>ROUND(I131*H131,2)</f>
        <v>0</v>
      </c>
      <c r="BL131" s="16" t="s">
        <v>122</v>
      </c>
      <c r="BM131" s="210" t="s">
        <v>137</v>
      </c>
    </row>
    <row r="132" spans="2:51" s="13" customFormat="1" ht="31.5" customHeight="1">
      <c r="B132" s="212"/>
      <c r="C132" s="213"/>
      <c r="D132" s="214" t="s">
        <v>124</v>
      </c>
      <c r="E132" s="215" t="s">
        <v>1</v>
      </c>
      <c r="F132" s="216" t="s">
        <v>138</v>
      </c>
      <c r="G132" s="213"/>
      <c r="H132" s="217">
        <v>99.867</v>
      </c>
      <c r="I132" s="218"/>
      <c r="J132" s="213"/>
      <c r="K132" s="213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124</v>
      </c>
      <c r="AU132" s="223" t="s">
        <v>84</v>
      </c>
      <c r="AV132" s="13" t="s">
        <v>84</v>
      </c>
      <c r="AW132" s="13" t="s">
        <v>34</v>
      </c>
      <c r="AX132" s="13" t="s">
        <v>82</v>
      </c>
      <c r="AY132" s="223" t="s">
        <v>116</v>
      </c>
    </row>
    <row r="133" spans="1:65" s="2" customFormat="1" ht="31.5" customHeight="1">
      <c r="A133" s="33"/>
      <c r="B133" s="34"/>
      <c r="C133" s="198" t="s">
        <v>139</v>
      </c>
      <c r="D133" s="198" t="s">
        <v>118</v>
      </c>
      <c r="E133" s="199" t="s">
        <v>140</v>
      </c>
      <c r="F133" s="200" t="s">
        <v>141</v>
      </c>
      <c r="G133" s="201" t="s">
        <v>128</v>
      </c>
      <c r="H133" s="202">
        <v>299.6</v>
      </c>
      <c r="I133" s="203"/>
      <c r="J133" s="204">
        <f>ROUND(I133*H133,2)</f>
        <v>0</v>
      </c>
      <c r="K133" s="205"/>
      <c r="L133" s="38"/>
      <c r="M133" s="206" t="s">
        <v>1</v>
      </c>
      <c r="N133" s="207" t="s">
        <v>42</v>
      </c>
      <c r="O133" s="70"/>
      <c r="P133" s="208">
        <f>O133*H133</f>
        <v>0</v>
      </c>
      <c r="Q133" s="208">
        <v>0</v>
      </c>
      <c r="R133" s="208">
        <f>Q133*H133</f>
        <v>0</v>
      </c>
      <c r="S133" s="208">
        <v>0</v>
      </c>
      <c r="T133" s="20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0" t="s">
        <v>122</v>
      </c>
      <c r="AT133" s="210" t="s">
        <v>118</v>
      </c>
      <c r="AU133" s="210" t="s">
        <v>84</v>
      </c>
      <c r="AY133" s="16" t="s">
        <v>116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6" t="s">
        <v>82</v>
      </c>
      <c r="BK133" s="211">
        <f>ROUND(I133*H133,2)</f>
        <v>0</v>
      </c>
      <c r="BL133" s="16" t="s">
        <v>122</v>
      </c>
      <c r="BM133" s="210" t="s">
        <v>142</v>
      </c>
    </row>
    <row r="134" spans="2:51" s="13" customFormat="1" ht="31.5" customHeight="1">
      <c r="B134" s="212"/>
      <c r="C134" s="213"/>
      <c r="D134" s="214" t="s">
        <v>124</v>
      </c>
      <c r="E134" s="215" t="s">
        <v>1</v>
      </c>
      <c r="F134" s="216" t="s">
        <v>130</v>
      </c>
      <c r="G134" s="213"/>
      <c r="H134" s="217">
        <v>299.6</v>
      </c>
      <c r="I134" s="218"/>
      <c r="J134" s="213"/>
      <c r="K134" s="213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124</v>
      </c>
      <c r="AU134" s="223" t="s">
        <v>84</v>
      </c>
      <c r="AV134" s="13" t="s">
        <v>84</v>
      </c>
      <c r="AW134" s="13" t="s">
        <v>34</v>
      </c>
      <c r="AX134" s="13" t="s">
        <v>82</v>
      </c>
      <c r="AY134" s="223" t="s">
        <v>116</v>
      </c>
    </row>
    <row r="135" spans="1:65" s="2" customFormat="1" ht="31.5" customHeight="1">
      <c r="A135" s="33"/>
      <c r="B135" s="34"/>
      <c r="C135" s="198" t="s">
        <v>143</v>
      </c>
      <c r="D135" s="198" t="s">
        <v>118</v>
      </c>
      <c r="E135" s="199" t="s">
        <v>144</v>
      </c>
      <c r="F135" s="200" t="s">
        <v>145</v>
      </c>
      <c r="G135" s="201" t="s">
        <v>128</v>
      </c>
      <c r="H135" s="202">
        <v>130</v>
      </c>
      <c r="I135" s="203"/>
      <c r="J135" s="204">
        <f>ROUND(I135*H135,2)</f>
        <v>0</v>
      </c>
      <c r="K135" s="205"/>
      <c r="L135" s="38"/>
      <c r="M135" s="206" t="s">
        <v>1</v>
      </c>
      <c r="N135" s="207" t="s">
        <v>42</v>
      </c>
      <c r="O135" s="70"/>
      <c r="P135" s="208">
        <f>O135*H135</f>
        <v>0</v>
      </c>
      <c r="Q135" s="208">
        <v>0</v>
      </c>
      <c r="R135" s="208">
        <f>Q135*H135</f>
        <v>0</v>
      </c>
      <c r="S135" s="208">
        <v>0</v>
      </c>
      <c r="T135" s="20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0" t="s">
        <v>122</v>
      </c>
      <c r="AT135" s="210" t="s">
        <v>118</v>
      </c>
      <c r="AU135" s="210" t="s">
        <v>84</v>
      </c>
      <c r="AY135" s="16" t="s">
        <v>116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6" t="s">
        <v>82</v>
      </c>
      <c r="BK135" s="211">
        <f>ROUND(I135*H135,2)</f>
        <v>0</v>
      </c>
      <c r="BL135" s="16" t="s">
        <v>122</v>
      </c>
      <c r="BM135" s="210" t="s">
        <v>146</v>
      </c>
    </row>
    <row r="136" spans="2:51" s="13" customFormat="1" ht="31.5" customHeight="1">
      <c r="B136" s="212"/>
      <c r="C136" s="213"/>
      <c r="D136" s="214" t="s">
        <v>124</v>
      </c>
      <c r="E136" s="215" t="s">
        <v>1</v>
      </c>
      <c r="F136" s="216" t="s">
        <v>147</v>
      </c>
      <c r="G136" s="213"/>
      <c r="H136" s="217">
        <v>64.5</v>
      </c>
      <c r="I136" s="218"/>
      <c r="J136" s="213"/>
      <c r="K136" s="213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124</v>
      </c>
      <c r="AU136" s="223" t="s">
        <v>84</v>
      </c>
      <c r="AV136" s="13" t="s">
        <v>84</v>
      </c>
      <c r="AW136" s="13" t="s">
        <v>34</v>
      </c>
      <c r="AX136" s="13" t="s">
        <v>77</v>
      </c>
      <c r="AY136" s="223" t="s">
        <v>116</v>
      </c>
    </row>
    <row r="137" spans="2:51" s="13" customFormat="1" ht="31.5" customHeight="1">
      <c r="B137" s="212"/>
      <c r="C137" s="213"/>
      <c r="D137" s="214" t="s">
        <v>124</v>
      </c>
      <c r="E137" s="215" t="s">
        <v>1</v>
      </c>
      <c r="F137" s="216" t="s">
        <v>148</v>
      </c>
      <c r="G137" s="213"/>
      <c r="H137" s="217">
        <v>65.5</v>
      </c>
      <c r="I137" s="218"/>
      <c r="J137" s="213"/>
      <c r="K137" s="213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124</v>
      </c>
      <c r="AU137" s="223" t="s">
        <v>84</v>
      </c>
      <c r="AV137" s="13" t="s">
        <v>84</v>
      </c>
      <c r="AW137" s="13" t="s">
        <v>34</v>
      </c>
      <c r="AX137" s="13" t="s">
        <v>77</v>
      </c>
      <c r="AY137" s="223" t="s">
        <v>116</v>
      </c>
    </row>
    <row r="138" spans="2:51" s="14" customFormat="1" ht="31.5" customHeight="1">
      <c r="B138" s="224"/>
      <c r="C138" s="225"/>
      <c r="D138" s="214" t="s">
        <v>124</v>
      </c>
      <c r="E138" s="226" t="s">
        <v>1</v>
      </c>
      <c r="F138" s="227" t="s">
        <v>149</v>
      </c>
      <c r="G138" s="225"/>
      <c r="H138" s="228">
        <v>130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AT138" s="234" t="s">
        <v>124</v>
      </c>
      <c r="AU138" s="234" t="s">
        <v>84</v>
      </c>
      <c r="AV138" s="14" t="s">
        <v>122</v>
      </c>
      <c r="AW138" s="14" t="s">
        <v>34</v>
      </c>
      <c r="AX138" s="14" t="s">
        <v>82</v>
      </c>
      <c r="AY138" s="234" t="s">
        <v>116</v>
      </c>
    </row>
    <row r="139" spans="1:65" s="2" customFormat="1" ht="31.5" customHeight="1">
      <c r="A139" s="33"/>
      <c r="B139" s="34"/>
      <c r="C139" s="198" t="s">
        <v>150</v>
      </c>
      <c r="D139" s="198" t="s">
        <v>118</v>
      </c>
      <c r="E139" s="199" t="s">
        <v>151</v>
      </c>
      <c r="F139" s="200" t="s">
        <v>152</v>
      </c>
      <c r="G139" s="201" t="s">
        <v>128</v>
      </c>
      <c r="H139" s="202">
        <v>130</v>
      </c>
      <c r="I139" s="203"/>
      <c r="J139" s="204">
        <f>ROUND(I139*H139,2)</f>
        <v>0</v>
      </c>
      <c r="K139" s="205"/>
      <c r="L139" s="38"/>
      <c r="M139" s="206" t="s">
        <v>1</v>
      </c>
      <c r="N139" s="207" t="s">
        <v>42</v>
      </c>
      <c r="O139" s="70"/>
      <c r="P139" s="208">
        <f>O139*H139</f>
        <v>0</v>
      </c>
      <c r="Q139" s="208">
        <v>0</v>
      </c>
      <c r="R139" s="208">
        <f>Q139*H139</f>
        <v>0</v>
      </c>
      <c r="S139" s="208">
        <v>0</v>
      </c>
      <c r="T139" s="20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0" t="s">
        <v>122</v>
      </c>
      <c r="AT139" s="210" t="s">
        <v>118</v>
      </c>
      <c r="AU139" s="210" t="s">
        <v>84</v>
      </c>
      <c r="AY139" s="16" t="s">
        <v>116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6" t="s">
        <v>82</v>
      </c>
      <c r="BK139" s="211">
        <f>ROUND(I139*H139,2)</f>
        <v>0</v>
      </c>
      <c r="BL139" s="16" t="s">
        <v>122</v>
      </c>
      <c r="BM139" s="210" t="s">
        <v>153</v>
      </c>
    </row>
    <row r="140" spans="2:51" s="13" customFormat="1" ht="31.5" customHeight="1">
      <c r="B140" s="212"/>
      <c r="C140" s="213"/>
      <c r="D140" s="214" t="s">
        <v>124</v>
      </c>
      <c r="E140" s="215" t="s">
        <v>1</v>
      </c>
      <c r="F140" s="216" t="s">
        <v>147</v>
      </c>
      <c r="G140" s="213"/>
      <c r="H140" s="217">
        <v>64.5</v>
      </c>
      <c r="I140" s="218"/>
      <c r="J140" s="213"/>
      <c r="K140" s="213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124</v>
      </c>
      <c r="AU140" s="223" t="s">
        <v>84</v>
      </c>
      <c r="AV140" s="13" t="s">
        <v>84</v>
      </c>
      <c r="AW140" s="13" t="s">
        <v>34</v>
      </c>
      <c r="AX140" s="13" t="s">
        <v>77</v>
      </c>
      <c r="AY140" s="223" t="s">
        <v>116</v>
      </c>
    </row>
    <row r="141" spans="2:51" s="13" customFormat="1" ht="31.5" customHeight="1">
      <c r="B141" s="212"/>
      <c r="C141" s="213"/>
      <c r="D141" s="214" t="s">
        <v>124</v>
      </c>
      <c r="E141" s="215" t="s">
        <v>1</v>
      </c>
      <c r="F141" s="216" t="s">
        <v>148</v>
      </c>
      <c r="G141" s="213"/>
      <c r="H141" s="217">
        <v>65.5</v>
      </c>
      <c r="I141" s="218"/>
      <c r="J141" s="213"/>
      <c r="K141" s="213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124</v>
      </c>
      <c r="AU141" s="223" t="s">
        <v>84</v>
      </c>
      <c r="AV141" s="13" t="s">
        <v>84</v>
      </c>
      <c r="AW141" s="13" t="s">
        <v>34</v>
      </c>
      <c r="AX141" s="13" t="s">
        <v>77</v>
      </c>
      <c r="AY141" s="223" t="s">
        <v>116</v>
      </c>
    </row>
    <row r="142" spans="2:51" s="14" customFormat="1" ht="31.5" customHeight="1">
      <c r="B142" s="224"/>
      <c r="C142" s="225"/>
      <c r="D142" s="214" t="s">
        <v>124</v>
      </c>
      <c r="E142" s="226" t="s">
        <v>1</v>
      </c>
      <c r="F142" s="227" t="s">
        <v>149</v>
      </c>
      <c r="G142" s="225"/>
      <c r="H142" s="228">
        <v>130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AT142" s="234" t="s">
        <v>124</v>
      </c>
      <c r="AU142" s="234" t="s">
        <v>84</v>
      </c>
      <c r="AV142" s="14" t="s">
        <v>122</v>
      </c>
      <c r="AW142" s="14" t="s">
        <v>34</v>
      </c>
      <c r="AX142" s="14" t="s">
        <v>82</v>
      </c>
      <c r="AY142" s="234" t="s">
        <v>116</v>
      </c>
    </row>
    <row r="143" spans="1:65" s="2" customFormat="1" ht="31.5" customHeight="1">
      <c r="A143" s="33"/>
      <c r="B143" s="34"/>
      <c r="C143" s="235" t="s">
        <v>154</v>
      </c>
      <c r="D143" s="235" t="s">
        <v>155</v>
      </c>
      <c r="E143" s="236" t="s">
        <v>156</v>
      </c>
      <c r="F143" s="237" t="s">
        <v>157</v>
      </c>
      <c r="G143" s="238" t="s">
        <v>158</v>
      </c>
      <c r="H143" s="239">
        <v>28</v>
      </c>
      <c r="I143" s="240"/>
      <c r="J143" s="241">
        <f>ROUND(I143*H143,2)</f>
        <v>0</v>
      </c>
      <c r="K143" s="242"/>
      <c r="L143" s="243"/>
      <c r="M143" s="244" t="s">
        <v>1</v>
      </c>
      <c r="N143" s="245" t="s">
        <v>42</v>
      </c>
      <c r="O143" s="70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0" t="s">
        <v>154</v>
      </c>
      <c r="AT143" s="210" t="s">
        <v>155</v>
      </c>
      <c r="AU143" s="210" t="s">
        <v>84</v>
      </c>
      <c r="AY143" s="16" t="s">
        <v>116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16" t="s">
        <v>82</v>
      </c>
      <c r="BK143" s="211">
        <f>ROUND(I143*H143,2)</f>
        <v>0</v>
      </c>
      <c r="BL143" s="16" t="s">
        <v>122</v>
      </c>
      <c r="BM143" s="210" t="s">
        <v>159</v>
      </c>
    </row>
    <row r="144" spans="1:65" s="2" customFormat="1" ht="31.5" customHeight="1">
      <c r="A144" s="33"/>
      <c r="B144" s="34"/>
      <c r="C144" s="198" t="s">
        <v>160</v>
      </c>
      <c r="D144" s="198" t="s">
        <v>118</v>
      </c>
      <c r="E144" s="199" t="s">
        <v>161</v>
      </c>
      <c r="F144" s="200" t="s">
        <v>162</v>
      </c>
      <c r="G144" s="201" t="s">
        <v>128</v>
      </c>
      <c r="H144" s="202">
        <v>130</v>
      </c>
      <c r="I144" s="203"/>
      <c r="J144" s="204">
        <f>ROUND(I144*H144,2)</f>
        <v>0</v>
      </c>
      <c r="K144" s="205"/>
      <c r="L144" s="38"/>
      <c r="M144" s="206" t="s">
        <v>1</v>
      </c>
      <c r="N144" s="207" t="s">
        <v>42</v>
      </c>
      <c r="O144" s="70"/>
      <c r="P144" s="208">
        <f>O144*H144</f>
        <v>0</v>
      </c>
      <c r="Q144" s="208">
        <v>0</v>
      </c>
      <c r="R144" s="208">
        <f>Q144*H144</f>
        <v>0</v>
      </c>
      <c r="S144" s="208">
        <v>0</v>
      </c>
      <c r="T144" s="20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0" t="s">
        <v>122</v>
      </c>
      <c r="AT144" s="210" t="s">
        <v>118</v>
      </c>
      <c r="AU144" s="210" t="s">
        <v>84</v>
      </c>
      <c r="AY144" s="16" t="s">
        <v>116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16" t="s">
        <v>82</v>
      </c>
      <c r="BK144" s="211">
        <f>ROUND(I144*H144,2)</f>
        <v>0</v>
      </c>
      <c r="BL144" s="16" t="s">
        <v>122</v>
      </c>
      <c r="BM144" s="210" t="s">
        <v>163</v>
      </c>
    </row>
    <row r="145" spans="2:51" s="13" customFormat="1" ht="31.5" customHeight="1">
      <c r="B145" s="212"/>
      <c r="C145" s="213"/>
      <c r="D145" s="214" t="s">
        <v>124</v>
      </c>
      <c r="E145" s="215" t="s">
        <v>1</v>
      </c>
      <c r="F145" s="216" t="s">
        <v>147</v>
      </c>
      <c r="G145" s="213"/>
      <c r="H145" s="217">
        <v>64.5</v>
      </c>
      <c r="I145" s="218"/>
      <c r="J145" s="213"/>
      <c r="K145" s="213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124</v>
      </c>
      <c r="AU145" s="223" t="s">
        <v>84</v>
      </c>
      <c r="AV145" s="13" t="s">
        <v>84</v>
      </c>
      <c r="AW145" s="13" t="s">
        <v>34</v>
      </c>
      <c r="AX145" s="13" t="s">
        <v>77</v>
      </c>
      <c r="AY145" s="223" t="s">
        <v>116</v>
      </c>
    </row>
    <row r="146" spans="2:51" s="13" customFormat="1" ht="31.5" customHeight="1">
      <c r="B146" s="212"/>
      <c r="C146" s="213"/>
      <c r="D146" s="214" t="s">
        <v>124</v>
      </c>
      <c r="E146" s="215" t="s">
        <v>1</v>
      </c>
      <c r="F146" s="216" t="s">
        <v>148</v>
      </c>
      <c r="G146" s="213"/>
      <c r="H146" s="217">
        <v>65.5</v>
      </c>
      <c r="I146" s="218"/>
      <c r="J146" s="213"/>
      <c r="K146" s="213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124</v>
      </c>
      <c r="AU146" s="223" t="s">
        <v>84</v>
      </c>
      <c r="AV146" s="13" t="s">
        <v>84</v>
      </c>
      <c r="AW146" s="13" t="s">
        <v>34</v>
      </c>
      <c r="AX146" s="13" t="s">
        <v>77</v>
      </c>
      <c r="AY146" s="223" t="s">
        <v>116</v>
      </c>
    </row>
    <row r="147" spans="2:51" s="14" customFormat="1" ht="31.5" customHeight="1">
      <c r="B147" s="224"/>
      <c r="C147" s="225"/>
      <c r="D147" s="214" t="s">
        <v>124</v>
      </c>
      <c r="E147" s="226" t="s">
        <v>1</v>
      </c>
      <c r="F147" s="227" t="s">
        <v>149</v>
      </c>
      <c r="G147" s="225"/>
      <c r="H147" s="228">
        <v>130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AT147" s="234" t="s">
        <v>124</v>
      </c>
      <c r="AU147" s="234" t="s">
        <v>84</v>
      </c>
      <c r="AV147" s="14" t="s">
        <v>122</v>
      </c>
      <c r="AW147" s="14" t="s">
        <v>34</v>
      </c>
      <c r="AX147" s="14" t="s">
        <v>82</v>
      </c>
      <c r="AY147" s="234" t="s">
        <v>116</v>
      </c>
    </row>
    <row r="148" spans="1:65" s="2" customFormat="1" ht="31.5" customHeight="1">
      <c r="A148" s="33"/>
      <c r="B148" s="34"/>
      <c r="C148" s="235" t="s">
        <v>164</v>
      </c>
      <c r="D148" s="235" t="s">
        <v>155</v>
      </c>
      <c r="E148" s="236" t="s">
        <v>165</v>
      </c>
      <c r="F148" s="237" t="s">
        <v>166</v>
      </c>
      <c r="G148" s="238" t="s">
        <v>167</v>
      </c>
      <c r="H148" s="239">
        <v>1.95</v>
      </c>
      <c r="I148" s="240"/>
      <c r="J148" s="241">
        <f>ROUND(I148*H148,2)</f>
        <v>0</v>
      </c>
      <c r="K148" s="242"/>
      <c r="L148" s="243"/>
      <c r="M148" s="244" t="s">
        <v>1</v>
      </c>
      <c r="N148" s="245" t="s">
        <v>42</v>
      </c>
      <c r="O148" s="70"/>
      <c r="P148" s="208">
        <f>O148*H148</f>
        <v>0</v>
      </c>
      <c r="Q148" s="208">
        <v>0.001</v>
      </c>
      <c r="R148" s="208">
        <f>Q148*H148</f>
        <v>0.00195</v>
      </c>
      <c r="S148" s="208">
        <v>0</v>
      </c>
      <c r="T148" s="20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0" t="s">
        <v>154</v>
      </c>
      <c r="AT148" s="210" t="s">
        <v>155</v>
      </c>
      <c r="AU148" s="210" t="s">
        <v>84</v>
      </c>
      <c r="AY148" s="16" t="s">
        <v>116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16" t="s">
        <v>82</v>
      </c>
      <c r="BK148" s="211">
        <f>ROUND(I148*H148,2)</f>
        <v>0</v>
      </c>
      <c r="BL148" s="16" t="s">
        <v>122</v>
      </c>
      <c r="BM148" s="210" t="s">
        <v>168</v>
      </c>
    </row>
    <row r="149" spans="2:51" s="13" customFormat="1" ht="31.5" customHeight="1">
      <c r="B149" s="212"/>
      <c r="C149" s="213"/>
      <c r="D149" s="214" t="s">
        <v>124</v>
      </c>
      <c r="E149" s="213"/>
      <c r="F149" s="216" t="s">
        <v>169</v>
      </c>
      <c r="G149" s="213"/>
      <c r="H149" s="217">
        <v>1.95</v>
      </c>
      <c r="I149" s="218"/>
      <c r="J149" s="213"/>
      <c r="K149" s="213"/>
      <c r="L149" s="219"/>
      <c r="M149" s="220"/>
      <c r="N149" s="221"/>
      <c r="O149" s="221"/>
      <c r="P149" s="221"/>
      <c r="Q149" s="221"/>
      <c r="R149" s="221"/>
      <c r="S149" s="221"/>
      <c r="T149" s="222"/>
      <c r="AT149" s="223" t="s">
        <v>124</v>
      </c>
      <c r="AU149" s="223" t="s">
        <v>84</v>
      </c>
      <c r="AV149" s="13" t="s">
        <v>84</v>
      </c>
      <c r="AW149" s="13" t="s">
        <v>4</v>
      </c>
      <c r="AX149" s="13" t="s">
        <v>82</v>
      </c>
      <c r="AY149" s="223" t="s">
        <v>116</v>
      </c>
    </row>
    <row r="150" spans="2:63" s="12" customFormat="1" ht="22.9" customHeight="1">
      <c r="B150" s="182"/>
      <c r="C150" s="183"/>
      <c r="D150" s="184" t="s">
        <v>76</v>
      </c>
      <c r="E150" s="196" t="s">
        <v>139</v>
      </c>
      <c r="F150" s="196" t="s">
        <v>170</v>
      </c>
      <c r="G150" s="183"/>
      <c r="H150" s="183"/>
      <c r="I150" s="186"/>
      <c r="J150" s="197">
        <f>BK150</f>
        <v>0</v>
      </c>
      <c r="K150" s="183"/>
      <c r="L150" s="188"/>
      <c r="M150" s="189"/>
      <c r="N150" s="190"/>
      <c r="O150" s="190"/>
      <c r="P150" s="191">
        <f>SUM(P151:P154)</f>
        <v>0</v>
      </c>
      <c r="Q150" s="190"/>
      <c r="R150" s="191">
        <f>SUM(R151:R154)</f>
        <v>0</v>
      </c>
      <c r="S150" s="190"/>
      <c r="T150" s="192">
        <f>SUM(T151:T154)</f>
        <v>0</v>
      </c>
      <c r="AR150" s="193" t="s">
        <v>82</v>
      </c>
      <c r="AT150" s="194" t="s">
        <v>76</v>
      </c>
      <c r="AU150" s="194" t="s">
        <v>82</v>
      </c>
      <c r="AY150" s="193" t="s">
        <v>116</v>
      </c>
      <c r="BK150" s="195">
        <f>SUM(BK151:BK154)</f>
        <v>0</v>
      </c>
    </row>
    <row r="151" spans="1:65" s="2" customFormat="1" ht="31.5" customHeight="1">
      <c r="A151" s="33"/>
      <c r="B151" s="34"/>
      <c r="C151" s="198" t="s">
        <v>171</v>
      </c>
      <c r="D151" s="198" t="s">
        <v>118</v>
      </c>
      <c r="E151" s="199" t="s">
        <v>172</v>
      </c>
      <c r="F151" s="200" t="s">
        <v>173</v>
      </c>
      <c r="G151" s="201" t="s">
        <v>128</v>
      </c>
      <c r="H151" s="202">
        <v>299.6</v>
      </c>
      <c r="I151" s="203"/>
      <c r="J151" s="204">
        <f>ROUND(I151*H151,2)</f>
        <v>0</v>
      </c>
      <c r="K151" s="205"/>
      <c r="L151" s="38"/>
      <c r="M151" s="206" t="s">
        <v>1</v>
      </c>
      <c r="N151" s="207" t="s">
        <v>42</v>
      </c>
      <c r="O151" s="70"/>
      <c r="P151" s="208">
        <f>O151*H151</f>
        <v>0</v>
      </c>
      <c r="Q151" s="208">
        <v>0</v>
      </c>
      <c r="R151" s="208">
        <f>Q151*H151</f>
        <v>0</v>
      </c>
      <c r="S151" s="208">
        <v>0</v>
      </c>
      <c r="T151" s="20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0" t="s">
        <v>122</v>
      </c>
      <c r="AT151" s="210" t="s">
        <v>118</v>
      </c>
      <c r="AU151" s="210" t="s">
        <v>84</v>
      </c>
      <c r="AY151" s="16" t="s">
        <v>116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16" t="s">
        <v>82</v>
      </c>
      <c r="BK151" s="211">
        <f>ROUND(I151*H151,2)</f>
        <v>0</v>
      </c>
      <c r="BL151" s="16" t="s">
        <v>122</v>
      </c>
      <c r="BM151" s="210" t="s">
        <v>174</v>
      </c>
    </row>
    <row r="152" spans="2:51" s="13" customFormat="1" ht="31.5" customHeight="1">
      <c r="B152" s="212"/>
      <c r="C152" s="213"/>
      <c r="D152" s="214" t="s">
        <v>124</v>
      </c>
      <c r="E152" s="215" t="s">
        <v>1</v>
      </c>
      <c r="F152" s="216" t="s">
        <v>130</v>
      </c>
      <c r="G152" s="213"/>
      <c r="H152" s="217">
        <v>299.6</v>
      </c>
      <c r="I152" s="218"/>
      <c r="J152" s="213"/>
      <c r="K152" s="213"/>
      <c r="L152" s="219"/>
      <c r="M152" s="220"/>
      <c r="N152" s="221"/>
      <c r="O152" s="221"/>
      <c r="P152" s="221"/>
      <c r="Q152" s="221"/>
      <c r="R152" s="221"/>
      <c r="S152" s="221"/>
      <c r="T152" s="222"/>
      <c r="AT152" s="223" t="s">
        <v>124</v>
      </c>
      <c r="AU152" s="223" t="s">
        <v>84</v>
      </c>
      <c r="AV152" s="13" t="s">
        <v>84</v>
      </c>
      <c r="AW152" s="13" t="s">
        <v>34</v>
      </c>
      <c r="AX152" s="13" t="s">
        <v>82</v>
      </c>
      <c r="AY152" s="223" t="s">
        <v>116</v>
      </c>
    </row>
    <row r="153" spans="1:65" s="2" customFormat="1" ht="31.5" customHeight="1">
      <c r="A153" s="33"/>
      <c r="B153" s="34"/>
      <c r="C153" s="198" t="s">
        <v>175</v>
      </c>
      <c r="D153" s="198" t="s">
        <v>118</v>
      </c>
      <c r="E153" s="199" t="s">
        <v>176</v>
      </c>
      <c r="F153" s="200" t="s">
        <v>177</v>
      </c>
      <c r="G153" s="201" t="s">
        <v>128</v>
      </c>
      <c r="H153" s="202">
        <v>299.6</v>
      </c>
      <c r="I153" s="203"/>
      <c r="J153" s="204">
        <f>ROUND(I153*H153,2)</f>
        <v>0</v>
      </c>
      <c r="K153" s="205"/>
      <c r="L153" s="38"/>
      <c r="M153" s="206" t="s">
        <v>1</v>
      </c>
      <c r="N153" s="207" t="s">
        <v>42</v>
      </c>
      <c r="O153" s="70"/>
      <c r="P153" s="208">
        <f>O153*H153</f>
        <v>0</v>
      </c>
      <c r="Q153" s="208">
        <v>0</v>
      </c>
      <c r="R153" s="208">
        <f>Q153*H153</f>
        <v>0</v>
      </c>
      <c r="S153" s="208">
        <v>0</v>
      </c>
      <c r="T153" s="20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0" t="s">
        <v>122</v>
      </c>
      <c r="AT153" s="210" t="s">
        <v>118</v>
      </c>
      <c r="AU153" s="210" t="s">
        <v>84</v>
      </c>
      <c r="AY153" s="16" t="s">
        <v>116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16" t="s">
        <v>82</v>
      </c>
      <c r="BK153" s="211">
        <f>ROUND(I153*H153,2)</f>
        <v>0</v>
      </c>
      <c r="BL153" s="16" t="s">
        <v>122</v>
      </c>
      <c r="BM153" s="210" t="s">
        <v>178</v>
      </c>
    </row>
    <row r="154" spans="2:51" s="13" customFormat="1" ht="31.5" customHeight="1">
      <c r="B154" s="212"/>
      <c r="C154" s="213"/>
      <c r="D154" s="214" t="s">
        <v>124</v>
      </c>
      <c r="E154" s="215" t="s">
        <v>1</v>
      </c>
      <c r="F154" s="216" t="s">
        <v>130</v>
      </c>
      <c r="G154" s="213"/>
      <c r="H154" s="217">
        <v>299.6</v>
      </c>
      <c r="I154" s="218"/>
      <c r="J154" s="213"/>
      <c r="K154" s="213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124</v>
      </c>
      <c r="AU154" s="223" t="s">
        <v>84</v>
      </c>
      <c r="AV154" s="13" t="s">
        <v>84</v>
      </c>
      <c r="AW154" s="13" t="s">
        <v>34</v>
      </c>
      <c r="AX154" s="13" t="s">
        <v>82</v>
      </c>
      <c r="AY154" s="223" t="s">
        <v>116</v>
      </c>
    </row>
    <row r="155" spans="2:63" s="12" customFormat="1" ht="22.9" customHeight="1">
      <c r="B155" s="182"/>
      <c r="C155" s="183"/>
      <c r="D155" s="184" t="s">
        <v>76</v>
      </c>
      <c r="E155" s="196" t="s">
        <v>160</v>
      </c>
      <c r="F155" s="196" t="s">
        <v>179</v>
      </c>
      <c r="G155" s="183"/>
      <c r="H155" s="183"/>
      <c r="I155" s="186"/>
      <c r="J155" s="197">
        <f>BK155</f>
        <v>0</v>
      </c>
      <c r="K155" s="183"/>
      <c r="L155" s="188"/>
      <c r="M155" s="189"/>
      <c r="N155" s="190"/>
      <c r="O155" s="190"/>
      <c r="P155" s="191">
        <f>SUM(P156:P162)</f>
        <v>0</v>
      </c>
      <c r="Q155" s="190"/>
      <c r="R155" s="191">
        <f>SUM(R156:R162)</f>
        <v>40.40674104000001</v>
      </c>
      <c r="S155" s="190"/>
      <c r="T155" s="192">
        <f>SUM(T156:T162)</f>
        <v>0</v>
      </c>
      <c r="AR155" s="193" t="s">
        <v>82</v>
      </c>
      <c r="AT155" s="194" t="s">
        <v>76</v>
      </c>
      <c r="AU155" s="194" t="s">
        <v>82</v>
      </c>
      <c r="AY155" s="193" t="s">
        <v>116</v>
      </c>
      <c r="BK155" s="195">
        <f>SUM(BK156:BK162)</f>
        <v>0</v>
      </c>
    </row>
    <row r="156" spans="1:65" s="2" customFormat="1" ht="31.5" customHeight="1">
      <c r="A156" s="33"/>
      <c r="B156" s="34"/>
      <c r="C156" s="198" t="s">
        <v>180</v>
      </c>
      <c r="D156" s="198" t="s">
        <v>118</v>
      </c>
      <c r="E156" s="199" t="s">
        <v>181</v>
      </c>
      <c r="F156" s="200" t="s">
        <v>182</v>
      </c>
      <c r="G156" s="201" t="s">
        <v>121</v>
      </c>
      <c r="H156" s="202">
        <v>41.718</v>
      </c>
      <c r="I156" s="203"/>
      <c r="J156" s="204">
        <f>ROUND(I156*H156,2)</f>
        <v>0</v>
      </c>
      <c r="K156" s="205"/>
      <c r="L156" s="38"/>
      <c r="M156" s="206" t="s">
        <v>1</v>
      </c>
      <c r="N156" s="207" t="s">
        <v>42</v>
      </c>
      <c r="O156" s="70"/>
      <c r="P156" s="208">
        <f>O156*H156</f>
        <v>0</v>
      </c>
      <c r="Q156" s="208">
        <v>0</v>
      </c>
      <c r="R156" s="208">
        <f>Q156*H156</f>
        <v>0</v>
      </c>
      <c r="S156" s="208">
        <v>0</v>
      </c>
      <c r="T156" s="20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0" t="s">
        <v>122</v>
      </c>
      <c r="AT156" s="210" t="s">
        <v>118</v>
      </c>
      <c r="AU156" s="210" t="s">
        <v>84</v>
      </c>
      <c r="AY156" s="16" t="s">
        <v>116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6" t="s">
        <v>82</v>
      </c>
      <c r="BK156" s="211">
        <f>ROUND(I156*H156,2)</f>
        <v>0</v>
      </c>
      <c r="BL156" s="16" t="s">
        <v>122</v>
      </c>
      <c r="BM156" s="210" t="s">
        <v>183</v>
      </c>
    </row>
    <row r="157" spans="2:51" s="13" customFormat="1" ht="31.5" customHeight="1">
      <c r="B157" s="212"/>
      <c r="C157" s="213"/>
      <c r="D157" s="214" t="s">
        <v>124</v>
      </c>
      <c r="E157" s="215" t="s">
        <v>1</v>
      </c>
      <c r="F157" s="216" t="s">
        <v>184</v>
      </c>
      <c r="G157" s="213"/>
      <c r="H157" s="217">
        <v>41.718</v>
      </c>
      <c r="I157" s="218"/>
      <c r="J157" s="213"/>
      <c r="K157" s="213"/>
      <c r="L157" s="219"/>
      <c r="M157" s="220"/>
      <c r="N157" s="221"/>
      <c r="O157" s="221"/>
      <c r="P157" s="221"/>
      <c r="Q157" s="221"/>
      <c r="R157" s="221"/>
      <c r="S157" s="221"/>
      <c r="T157" s="222"/>
      <c r="AT157" s="223" t="s">
        <v>124</v>
      </c>
      <c r="AU157" s="223" t="s">
        <v>84</v>
      </c>
      <c r="AV157" s="13" t="s">
        <v>84</v>
      </c>
      <c r="AW157" s="13" t="s">
        <v>34</v>
      </c>
      <c r="AX157" s="13" t="s">
        <v>82</v>
      </c>
      <c r="AY157" s="223" t="s">
        <v>116</v>
      </c>
    </row>
    <row r="158" spans="1:65" s="2" customFormat="1" ht="31.5" customHeight="1">
      <c r="A158" s="33"/>
      <c r="B158" s="34"/>
      <c r="C158" s="198" t="s">
        <v>185</v>
      </c>
      <c r="D158" s="198" t="s">
        <v>118</v>
      </c>
      <c r="E158" s="199" t="s">
        <v>186</v>
      </c>
      <c r="F158" s="200" t="s">
        <v>187</v>
      </c>
      <c r="G158" s="201" t="s">
        <v>121</v>
      </c>
      <c r="H158" s="202">
        <v>263.16</v>
      </c>
      <c r="I158" s="203"/>
      <c r="J158" s="204">
        <f>ROUND(I158*H158,2)</f>
        <v>0</v>
      </c>
      <c r="K158" s="205"/>
      <c r="L158" s="38"/>
      <c r="M158" s="206" t="s">
        <v>1</v>
      </c>
      <c r="N158" s="207" t="s">
        <v>42</v>
      </c>
      <c r="O158" s="70"/>
      <c r="P158" s="208">
        <f>O158*H158</f>
        <v>0</v>
      </c>
      <c r="Q158" s="208">
        <v>0.1295</v>
      </c>
      <c r="R158" s="208">
        <f>Q158*H158</f>
        <v>34.07922000000001</v>
      </c>
      <c r="S158" s="208">
        <v>0</v>
      </c>
      <c r="T158" s="20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0" t="s">
        <v>122</v>
      </c>
      <c r="AT158" s="210" t="s">
        <v>118</v>
      </c>
      <c r="AU158" s="210" t="s">
        <v>84</v>
      </c>
      <c r="AY158" s="16" t="s">
        <v>116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16" t="s">
        <v>82</v>
      </c>
      <c r="BK158" s="211">
        <f>ROUND(I158*H158,2)</f>
        <v>0</v>
      </c>
      <c r="BL158" s="16" t="s">
        <v>122</v>
      </c>
      <c r="BM158" s="210" t="s">
        <v>188</v>
      </c>
    </row>
    <row r="159" spans="2:51" s="13" customFormat="1" ht="31.5" customHeight="1">
      <c r="B159" s="212"/>
      <c r="C159" s="213"/>
      <c r="D159" s="214" t="s">
        <v>124</v>
      </c>
      <c r="E159" s="215" t="s">
        <v>1</v>
      </c>
      <c r="F159" s="216" t="s">
        <v>125</v>
      </c>
      <c r="G159" s="213"/>
      <c r="H159" s="217">
        <v>263.16</v>
      </c>
      <c r="I159" s="218"/>
      <c r="J159" s="213"/>
      <c r="K159" s="213"/>
      <c r="L159" s="219"/>
      <c r="M159" s="220"/>
      <c r="N159" s="221"/>
      <c r="O159" s="221"/>
      <c r="P159" s="221"/>
      <c r="Q159" s="221"/>
      <c r="R159" s="221"/>
      <c r="S159" s="221"/>
      <c r="T159" s="222"/>
      <c r="AT159" s="223" t="s">
        <v>124</v>
      </c>
      <c r="AU159" s="223" t="s">
        <v>84</v>
      </c>
      <c r="AV159" s="13" t="s">
        <v>84</v>
      </c>
      <c r="AW159" s="13" t="s">
        <v>34</v>
      </c>
      <c r="AX159" s="13" t="s">
        <v>82</v>
      </c>
      <c r="AY159" s="223" t="s">
        <v>116</v>
      </c>
    </row>
    <row r="160" spans="1:65" s="2" customFormat="1" ht="31.5" customHeight="1">
      <c r="A160" s="33"/>
      <c r="B160" s="34"/>
      <c r="C160" s="235" t="s">
        <v>8</v>
      </c>
      <c r="D160" s="235" t="s">
        <v>155</v>
      </c>
      <c r="E160" s="236" t="s">
        <v>189</v>
      </c>
      <c r="F160" s="237" t="s">
        <v>190</v>
      </c>
      <c r="G160" s="238" t="s">
        <v>121</v>
      </c>
      <c r="H160" s="239">
        <v>263.16</v>
      </c>
      <c r="I160" s="240"/>
      <c r="J160" s="241">
        <f>ROUND(I160*H160,2)</f>
        <v>0</v>
      </c>
      <c r="K160" s="242"/>
      <c r="L160" s="243"/>
      <c r="M160" s="244" t="s">
        <v>1</v>
      </c>
      <c r="N160" s="245" t="s">
        <v>42</v>
      </c>
      <c r="O160" s="70"/>
      <c r="P160" s="208">
        <f>O160*H160</f>
        <v>0</v>
      </c>
      <c r="Q160" s="208">
        <v>0.024</v>
      </c>
      <c r="R160" s="208">
        <f>Q160*H160</f>
        <v>6.315840000000001</v>
      </c>
      <c r="S160" s="208">
        <v>0</v>
      </c>
      <c r="T160" s="20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0" t="s">
        <v>154</v>
      </c>
      <c r="AT160" s="210" t="s">
        <v>155</v>
      </c>
      <c r="AU160" s="210" t="s">
        <v>84</v>
      </c>
      <c r="AY160" s="16" t="s">
        <v>116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16" t="s">
        <v>82</v>
      </c>
      <c r="BK160" s="211">
        <f>ROUND(I160*H160,2)</f>
        <v>0</v>
      </c>
      <c r="BL160" s="16" t="s">
        <v>122</v>
      </c>
      <c r="BM160" s="210" t="s">
        <v>191</v>
      </c>
    </row>
    <row r="161" spans="1:65" s="2" customFormat="1" ht="31.5" customHeight="1">
      <c r="A161" s="33"/>
      <c r="B161" s="34"/>
      <c r="C161" s="198" t="s">
        <v>192</v>
      </c>
      <c r="D161" s="198" t="s">
        <v>118</v>
      </c>
      <c r="E161" s="199" t="s">
        <v>193</v>
      </c>
      <c r="F161" s="200" t="s">
        <v>194</v>
      </c>
      <c r="G161" s="201" t="s">
        <v>121</v>
      </c>
      <c r="H161" s="202">
        <v>41.718</v>
      </c>
      <c r="I161" s="203"/>
      <c r="J161" s="204">
        <f>ROUND(I161*H161,2)</f>
        <v>0</v>
      </c>
      <c r="K161" s="205"/>
      <c r="L161" s="38"/>
      <c r="M161" s="206" t="s">
        <v>1</v>
      </c>
      <c r="N161" s="207" t="s">
        <v>42</v>
      </c>
      <c r="O161" s="70"/>
      <c r="P161" s="208">
        <f>O161*H161</f>
        <v>0</v>
      </c>
      <c r="Q161" s="208">
        <v>0.00028</v>
      </c>
      <c r="R161" s="208">
        <f>Q161*H161</f>
        <v>0.01168104</v>
      </c>
      <c r="S161" s="208">
        <v>0</v>
      </c>
      <c r="T161" s="20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0" t="s">
        <v>122</v>
      </c>
      <c r="AT161" s="210" t="s">
        <v>118</v>
      </c>
      <c r="AU161" s="210" t="s">
        <v>84</v>
      </c>
      <c r="AY161" s="16" t="s">
        <v>116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16" t="s">
        <v>82</v>
      </c>
      <c r="BK161" s="211">
        <f>ROUND(I161*H161,2)</f>
        <v>0</v>
      </c>
      <c r="BL161" s="16" t="s">
        <v>122</v>
      </c>
      <c r="BM161" s="210" t="s">
        <v>195</v>
      </c>
    </row>
    <row r="162" spans="2:51" s="13" customFormat="1" ht="31.5" customHeight="1">
      <c r="B162" s="212"/>
      <c r="C162" s="213"/>
      <c r="D162" s="214" t="s">
        <v>124</v>
      </c>
      <c r="E162" s="215" t="s">
        <v>1</v>
      </c>
      <c r="F162" s="216" t="s">
        <v>184</v>
      </c>
      <c r="G162" s="213"/>
      <c r="H162" s="217">
        <v>41.718</v>
      </c>
      <c r="I162" s="218"/>
      <c r="J162" s="213"/>
      <c r="K162" s="213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124</v>
      </c>
      <c r="AU162" s="223" t="s">
        <v>84</v>
      </c>
      <c r="AV162" s="13" t="s">
        <v>84</v>
      </c>
      <c r="AW162" s="13" t="s">
        <v>34</v>
      </c>
      <c r="AX162" s="13" t="s">
        <v>82</v>
      </c>
      <c r="AY162" s="223" t="s">
        <v>116</v>
      </c>
    </row>
    <row r="163" spans="2:63" s="12" customFormat="1" ht="22.9" customHeight="1">
      <c r="B163" s="182"/>
      <c r="C163" s="183"/>
      <c r="D163" s="184" t="s">
        <v>76</v>
      </c>
      <c r="E163" s="196" t="s">
        <v>196</v>
      </c>
      <c r="F163" s="196" t="s">
        <v>197</v>
      </c>
      <c r="G163" s="183"/>
      <c r="H163" s="183"/>
      <c r="I163" s="186"/>
      <c r="J163" s="197">
        <f>BK163</f>
        <v>0</v>
      </c>
      <c r="K163" s="183"/>
      <c r="L163" s="188"/>
      <c r="M163" s="189"/>
      <c r="N163" s="190"/>
      <c r="O163" s="190"/>
      <c r="P163" s="191">
        <f>SUM(P164:P170)</f>
        <v>0</v>
      </c>
      <c r="Q163" s="190"/>
      <c r="R163" s="191">
        <f>SUM(R164:R170)</f>
        <v>0</v>
      </c>
      <c r="S163" s="190"/>
      <c r="T163" s="192">
        <f>SUM(T164:T170)</f>
        <v>0</v>
      </c>
      <c r="AR163" s="193" t="s">
        <v>82</v>
      </c>
      <c r="AT163" s="194" t="s">
        <v>76</v>
      </c>
      <c r="AU163" s="194" t="s">
        <v>82</v>
      </c>
      <c r="AY163" s="193" t="s">
        <v>116</v>
      </c>
      <c r="BK163" s="195">
        <f>SUM(BK164:BK170)</f>
        <v>0</v>
      </c>
    </row>
    <row r="164" spans="1:65" s="2" customFormat="1" ht="31.5" customHeight="1">
      <c r="A164" s="33"/>
      <c r="B164" s="34"/>
      <c r="C164" s="198" t="s">
        <v>198</v>
      </c>
      <c r="D164" s="198" t="s">
        <v>118</v>
      </c>
      <c r="E164" s="199" t="s">
        <v>199</v>
      </c>
      <c r="F164" s="200" t="s">
        <v>200</v>
      </c>
      <c r="G164" s="201" t="s">
        <v>158</v>
      </c>
      <c r="H164" s="202">
        <v>194.74</v>
      </c>
      <c r="I164" s="203"/>
      <c r="J164" s="204">
        <f>ROUND(I164*H164,2)</f>
        <v>0</v>
      </c>
      <c r="K164" s="205"/>
      <c r="L164" s="38"/>
      <c r="M164" s="206" t="s">
        <v>1</v>
      </c>
      <c r="N164" s="207" t="s">
        <v>42</v>
      </c>
      <c r="O164" s="70"/>
      <c r="P164" s="208">
        <f>O164*H164</f>
        <v>0</v>
      </c>
      <c r="Q164" s="208">
        <v>0</v>
      </c>
      <c r="R164" s="208">
        <f>Q164*H164</f>
        <v>0</v>
      </c>
      <c r="S164" s="208">
        <v>0</v>
      </c>
      <c r="T164" s="20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10" t="s">
        <v>122</v>
      </c>
      <c r="AT164" s="210" t="s">
        <v>118</v>
      </c>
      <c r="AU164" s="210" t="s">
        <v>84</v>
      </c>
      <c r="AY164" s="16" t="s">
        <v>116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16" t="s">
        <v>82</v>
      </c>
      <c r="BK164" s="211">
        <f>ROUND(I164*H164,2)</f>
        <v>0</v>
      </c>
      <c r="BL164" s="16" t="s">
        <v>122</v>
      </c>
      <c r="BM164" s="210" t="s">
        <v>201</v>
      </c>
    </row>
    <row r="165" spans="1:65" s="2" customFormat="1" ht="31.5" customHeight="1">
      <c r="A165" s="33"/>
      <c r="B165" s="34"/>
      <c r="C165" s="198" t="s">
        <v>202</v>
      </c>
      <c r="D165" s="198" t="s">
        <v>118</v>
      </c>
      <c r="E165" s="199" t="s">
        <v>203</v>
      </c>
      <c r="F165" s="200" t="s">
        <v>204</v>
      </c>
      <c r="G165" s="201" t="s">
        <v>158</v>
      </c>
      <c r="H165" s="202">
        <v>194.74</v>
      </c>
      <c r="I165" s="203"/>
      <c r="J165" s="204">
        <f>ROUND(I165*H165,2)</f>
        <v>0</v>
      </c>
      <c r="K165" s="205"/>
      <c r="L165" s="38"/>
      <c r="M165" s="206" t="s">
        <v>1</v>
      </c>
      <c r="N165" s="207" t="s">
        <v>42</v>
      </c>
      <c r="O165" s="70"/>
      <c r="P165" s="208">
        <f>O165*H165</f>
        <v>0</v>
      </c>
      <c r="Q165" s="208">
        <v>0</v>
      </c>
      <c r="R165" s="208">
        <f>Q165*H165</f>
        <v>0</v>
      </c>
      <c r="S165" s="208">
        <v>0</v>
      </c>
      <c r="T165" s="20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10" t="s">
        <v>122</v>
      </c>
      <c r="AT165" s="210" t="s">
        <v>118</v>
      </c>
      <c r="AU165" s="210" t="s">
        <v>84</v>
      </c>
      <c r="AY165" s="16" t="s">
        <v>116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16" t="s">
        <v>82</v>
      </c>
      <c r="BK165" s="211">
        <f>ROUND(I165*H165,2)</f>
        <v>0</v>
      </c>
      <c r="BL165" s="16" t="s">
        <v>122</v>
      </c>
      <c r="BM165" s="210" t="s">
        <v>205</v>
      </c>
    </row>
    <row r="166" spans="1:65" s="2" customFormat="1" ht="31.5" customHeight="1">
      <c r="A166" s="33"/>
      <c r="B166" s="34"/>
      <c r="C166" s="198" t="s">
        <v>206</v>
      </c>
      <c r="D166" s="198" t="s">
        <v>118</v>
      </c>
      <c r="E166" s="199" t="s">
        <v>207</v>
      </c>
      <c r="F166" s="200" t="s">
        <v>208</v>
      </c>
      <c r="G166" s="201" t="s">
        <v>158</v>
      </c>
      <c r="H166" s="202">
        <v>1947.4</v>
      </c>
      <c r="I166" s="203"/>
      <c r="J166" s="204">
        <f>ROUND(I166*H166,2)</f>
        <v>0</v>
      </c>
      <c r="K166" s="205"/>
      <c r="L166" s="38"/>
      <c r="M166" s="206" t="s">
        <v>1</v>
      </c>
      <c r="N166" s="207" t="s">
        <v>42</v>
      </c>
      <c r="O166" s="70"/>
      <c r="P166" s="208">
        <f>O166*H166</f>
        <v>0</v>
      </c>
      <c r="Q166" s="208">
        <v>0</v>
      </c>
      <c r="R166" s="208">
        <f>Q166*H166</f>
        <v>0</v>
      </c>
      <c r="S166" s="208">
        <v>0</v>
      </c>
      <c r="T166" s="20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0" t="s">
        <v>122</v>
      </c>
      <c r="AT166" s="210" t="s">
        <v>118</v>
      </c>
      <c r="AU166" s="210" t="s">
        <v>84</v>
      </c>
      <c r="AY166" s="16" t="s">
        <v>116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16" t="s">
        <v>82</v>
      </c>
      <c r="BK166" s="211">
        <f>ROUND(I166*H166,2)</f>
        <v>0</v>
      </c>
      <c r="BL166" s="16" t="s">
        <v>122</v>
      </c>
      <c r="BM166" s="210" t="s">
        <v>209</v>
      </c>
    </row>
    <row r="167" spans="2:51" s="13" customFormat="1" ht="31.5" customHeight="1">
      <c r="B167" s="212"/>
      <c r="C167" s="213"/>
      <c r="D167" s="214" t="s">
        <v>124</v>
      </c>
      <c r="E167" s="215" t="s">
        <v>1</v>
      </c>
      <c r="F167" s="216" t="s">
        <v>210</v>
      </c>
      <c r="G167" s="213"/>
      <c r="H167" s="217">
        <v>1947.4</v>
      </c>
      <c r="I167" s="218"/>
      <c r="J167" s="213"/>
      <c r="K167" s="213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124</v>
      </c>
      <c r="AU167" s="223" t="s">
        <v>84</v>
      </c>
      <c r="AV167" s="13" t="s">
        <v>84</v>
      </c>
      <c r="AW167" s="13" t="s">
        <v>34</v>
      </c>
      <c r="AX167" s="13" t="s">
        <v>82</v>
      </c>
      <c r="AY167" s="223" t="s">
        <v>116</v>
      </c>
    </row>
    <row r="168" spans="1:65" s="2" customFormat="1" ht="31.5" customHeight="1">
      <c r="A168" s="33"/>
      <c r="B168" s="34"/>
      <c r="C168" s="198" t="s">
        <v>211</v>
      </c>
      <c r="D168" s="198" t="s">
        <v>118</v>
      </c>
      <c r="E168" s="199" t="s">
        <v>212</v>
      </c>
      <c r="F168" s="200" t="s">
        <v>213</v>
      </c>
      <c r="G168" s="201" t="s">
        <v>158</v>
      </c>
      <c r="H168" s="202">
        <v>58.422</v>
      </c>
      <c r="I168" s="203"/>
      <c r="J168" s="204">
        <f>ROUND(I168*H168,2)</f>
        <v>0</v>
      </c>
      <c r="K168" s="205"/>
      <c r="L168" s="38"/>
      <c r="M168" s="206" t="s">
        <v>1</v>
      </c>
      <c r="N168" s="207" t="s">
        <v>42</v>
      </c>
      <c r="O168" s="70"/>
      <c r="P168" s="208">
        <f>O168*H168</f>
        <v>0</v>
      </c>
      <c r="Q168" s="208">
        <v>0</v>
      </c>
      <c r="R168" s="208">
        <f>Q168*H168</f>
        <v>0</v>
      </c>
      <c r="S168" s="208">
        <v>0</v>
      </c>
      <c r="T168" s="20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0" t="s">
        <v>122</v>
      </c>
      <c r="AT168" s="210" t="s">
        <v>118</v>
      </c>
      <c r="AU168" s="210" t="s">
        <v>84</v>
      </c>
      <c r="AY168" s="16" t="s">
        <v>116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6" t="s">
        <v>82</v>
      </c>
      <c r="BK168" s="211">
        <f>ROUND(I168*H168,2)</f>
        <v>0</v>
      </c>
      <c r="BL168" s="16" t="s">
        <v>122</v>
      </c>
      <c r="BM168" s="210" t="s">
        <v>214</v>
      </c>
    </row>
    <row r="169" spans="1:65" s="2" customFormat="1" ht="31.5" customHeight="1">
      <c r="A169" s="33"/>
      <c r="B169" s="34"/>
      <c r="C169" s="198" t="s">
        <v>7</v>
      </c>
      <c r="D169" s="198" t="s">
        <v>118</v>
      </c>
      <c r="E169" s="199" t="s">
        <v>215</v>
      </c>
      <c r="F169" s="200" t="s">
        <v>216</v>
      </c>
      <c r="G169" s="201" t="s">
        <v>158</v>
      </c>
      <c r="H169" s="202">
        <v>48.685</v>
      </c>
      <c r="I169" s="203"/>
      <c r="J169" s="204">
        <f>ROUND(I169*H169,2)</f>
        <v>0</v>
      </c>
      <c r="K169" s="205"/>
      <c r="L169" s="38"/>
      <c r="M169" s="206" t="s">
        <v>1</v>
      </c>
      <c r="N169" s="207" t="s">
        <v>42</v>
      </c>
      <c r="O169" s="70"/>
      <c r="P169" s="208">
        <f>O169*H169</f>
        <v>0</v>
      </c>
      <c r="Q169" s="208">
        <v>0</v>
      </c>
      <c r="R169" s="208">
        <f>Q169*H169</f>
        <v>0</v>
      </c>
      <c r="S169" s="208">
        <v>0</v>
      </c>
      <c r="T169" s="20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0" t="s">
        <v>122</v>
      </c>
      <c r="AT169" s="210" t="s">
        <v>118</v>
      </c>
      <c r="AU169" s="210" t="s">
        <v>84</v>
      </c>
      <c r="AY169" s="16" t="s">
        <v>116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16" t="s">
        <v>82</v>
      </c>
      <c r="BK169" s="211">
        <f>ROUND(I169*H169,2)</f>
        <v>0</v>
      </c>
      <c r="BL169" s="16" t="s">
        <v>122</v>
      </c>
      <c r="BM169" s="210" t="s">
        <v>217</v>
      </c>
    </row>
    <row r="170" spans="1:65" s="2" customFormat="1" ht="31.5" customHeight="1">
      <c r="A170" s="33"/>
      <c r="B170" s="34"/>
      <c r="C170" s="198" t="s">
        <v>218</v>
      </c>
      <c r="D170" s="198" t="s">
        <v>118</v>
      </c>
      <c r="E170" s="199" t="s">
        <v>219</v>
      </c>
      <c r="F170" s="200" t="s">
        <v>220</v>
      </c>
      <c r="G170" s="201" t="s">
        <v>158</v>
      </c>
      <c r="H170" s="202">
        <v>87.633</v>
      </c>
      <c r="I170" s="203"/>
      <c r="J170" s="204">
        <f>ROUND(I170*H170,2)</f>
        <v>0</v>
      </c>
      <c r="K170" s="205"/>
      <c r="L170" s="38"/>
      <c r="M170" s="206" t="s">
        <v>1</v>
      </c>
      <c r="N170" s="207" t="s">
        <v>42</v>
      </c>
      <c r="O170" s="70"/>
      <c r="P170" s="208">
        <f>O170*H170</f>
        <v>0</v>
      </c>
      <c r="Q170" s="208">
        <v>0</v>
      </c>
      <c r="R170" s="208">
        <f>Q170*H170</f>
        <v>0</v>
      </c>
      <c r="S170" s="208">
        <v>0</v>
      </c>
      <c r="T170" s="20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10" t="s">
        <v>122</v>
      </c>
      <c r="AT170" s="210" t="s">
        <v>118</v>
      </c>
      <c r="AU170" s="210" t="s">
        <v>84</v>
      </c>
      <c r="AY170" s="16" t="s">
        <v>116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16" t="s">
        <v>82</v>
      </c>
      <c r="BK170" s="211">
        <f>ROUND(I170*H170,2)</f>
        <v>0</v>
      </c>
      <c r="BL170" s="16" t="s">
        <v>122</v>
      </c>
      <c r="BM170" s="210" t="s">
        <v>221</v>
      </c>
    </row>
    <row r="171" spans="2:63" s="12" customFormat="1" ht="22.9" customHeight="1">
      <c r="B171" s="182"/>
      <c r="C171" s="183"/>
      <c r="D171" s="184" t="s">
        <v>76</v>
      </c>
      <c r="E171" s="196" t="s">
        <v>222</v>
      </c>
      <c r="F171" s="196" t="s">
        <v>223</v>
      </c>
      <c r="G171" s="183"/>
      <c r="H171" s="183"/>
      <c r="I171" s="186"/>
      <c r="J171" s="197">
        <f>BK171</f>
        <v>0</v>
      </c>
      <c r="K171" s="183"/>
      <c r="L171" s="188"/>
      <c r="M171" s="189"/>
      <c r="N171" s="190"/>
      <c r="O171" s="190"/>
      <c r="P171" s="191">
        <f>P172</f>
        <v>0</v>
      </c>
      <c r="Q171" s="190"/>
      <c r="R171" s="191">
        <f>R172</f>
        <v>0</v>
      </c>
      <c r="S171" s="190"/>
      <c r="T171" s="192">
        <f>T172</f>
        <v>0</v>
      </c>
      <c r="AR171" s="193" t="s">
        <v>82</v>
      </c>
      <c r="AT171" s="194" t="s">
        <v>76</v>
      </c>
      <c r="AU171" s="194" t="s">
        <v>82</v>
      </c>
      <c r="AY171" s="193" t="s">
        <v>116</v>
      </c>
      <c r="BK171" s="195">
        <f>BK172</f>
        <v>0</v>
      </c>
    </row>
    <row r="172" spans="1:65" s="2" customFormat="1" ht="31.5" customHeight="1">
      <c r="A172" s="33"/>
      <c r="B172" s="34"/>
      <c r="C172" s="198" t="s">
        <v>224</v>
      </c>
      <c r="D172" s="198" t="s">
        <v>118</v>
      </c>
      <c r="E172" s="199" t="s">
        <v>225</v>
      </c>
      <c r="F172" s="200" t="s">
        <v>226</v>
      </c>
      <c r="G172" s="201" t="s">
        <v>158</v>
      </c>
      <c r="H172" s="202">
        <v>58.422</v>
      </c>
      <c r="I172" s="203"/>
      <c r="J172" s="204">
        <f>ROUND(I172*H172,2)</f>
        <v>0</v>
      </c>
      <c r="K172" s="205"/>
      <c r="L172" s="38"/>
      <c r="M172" s="206" t="s">
        <v>1</v>
      </c>
      <c r="N172" s="207" t="s">
        <v>42</v>
      </c>
      <c r="O172" s="70"/>
      <c r="P172" s="208">
        <f>O172*H172</f>
        <v>0</v>
      </c>
      <c r="Q172" s="208">
        <v>0</v>
      </c>
      <c r="R172" s="208">
        <f>Q172*H172</f>
        <v>0</v>
      </c>
      <c r="S172" s="208">
        <v>0</v>
      </c>
      <c r="T172" s="20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10" t="s">
        <v>122</v>
      </c>
      <c r="AT172" s="210" t="s">
        <v>118</v>
      </c>
      <c r="AU172" s="210" t="s">
        <v>84</v>
      </c>
      <c r="AY172" s="16" t="s">
        <v>116</v>
      </c>
      <c r="BE172" s="211">
        <f>IF(N172="základní",J172,0)</f>
        <v>0</v>
      </c>
      <c r="BF172" s="211">
        <f>IF(N172="snížená",J172,0)</f>
        <v>0</v>
      </c>
      <c r="BG172" s="211">
        <f>IF(N172="zákl. přenesená",J172,0)</f>
        <v>0</v>
      </c>
      <c r="BH172" s="211">
        <f>IF(N172="sníž. přenesená",J172,0)</f>
        <v>0</v>
      </c>
      <c r="BI172" s="211">
        <f>IF(N172="nulová",J172,0)</f>
        <v>0</v>
      </c>
      <c r="BJ172" s="16" t="s">
        <v>82</v>
      </c>
      <c r="BK172" s="211">
        <f>ROUND(I172*H172,2)</f>
        <v>0</v>
      </c>
      <c r="BL172" s="16" t="s">
        <v>122</v>
      </c>
      <c r="BM172" s="210" t="s">
        <v>227</v>
      </c>
    </row>
    <row r="173" spans="2:63" s="12" customFormat="1" ht="25.9" customHeight="1">
      <c r="B173" s="182"/>
      <c r="C173" s="183"/>
      <c r="D173" s="184" t="s">
        <v>76</v>
      </c>
      <c r="E173" s="185" t="s">
        <v>228</v>
      </c>
      <c r="F173" s="185" t="s">
        <v>229</v>
      </c>
      <c r="G173" s="183"/>
      <c r="H173" s="183"/>
      <c r="I173" s="186"/>
      <c r="J173" s="187">
        <f>BK173</f>
        <v>0</v>
      </c>
      <c r="K173" s="183"/>
      <c r="L173" s="188"/>
      <c r="M173" s="189"/>
      <c r="N173" s="190"/>
      <c r="O173" s="190"/>
      <c r="P173" s="191">
        <f>P174+P177+P179</f>
        <v>0</v>
      </c>
      <c r="Q173" s="190"/>
      <c r="R173" s="191">
        <f>R174+R177+R179</f>
        <v>0</v>
      </c>
      <c r="S173" s="190"/>
      <c r="T173" s="192">
        <f>T174+T177+T179</f>
        <v>0</v>
      </c>
      <c r="AR173" s="193" t="s">
        <v>139</v>
      </c>
      <c r="AT173" s="194" t="s">
        <v>76</v>
      </c>
      <c r="AU173" s="194" t="s">
        <v>77</v>
      </c>
      <c r="AY173" s="193" t="s">
        <v>116</v>
      </c>
      <c r="BK173" s="195">
        <f>BK174+BK177+BK179</f>
        <v>0</v>
      </c>
    </row>
    <row r="174" spans="2:63" s="12" customFormat="1" ht="22.9" customHeight="1">
      <c r="B174" s="182"/>
      <c r="C174" s="183"/>
      <c r="D174" s="184" t="s">
        <v>76</v>
      </c>
      <c r="E174" s="196" t="s">
        <v>230</v>
      </c>
      <c r="F174" s="196" t="s">
        <v>231</v>
      </c>
      <c r="G174" s="183"/>
      <c r="H174" s="183"/>
      <c r="I174" s="186"/>
      <c r="J174" s="197">
        <f>BK174</f>
        <v>0</v>
      </c>
      <c r="K174" s="183"/>
      <c r="L174" s="188"/>
      <c r="M174" s="189"/>
      <c r="N174" s="190"/>
      <c r="O174" s="190"/>
      <c r="P174" s="191">
        <f>SUM(P175:P176)</f>
        <v>0</v>
      </c>
      <c r="Q174" s="190"/>
      <c r="R174" s="191">
        <f>SUM(R175:R176)</f>
        <v>0</v>
      </c>
      <c r="S174" s="190"/>
      <c r="T174" s="192">
        <f>SUM(T175:T176)</f>
        <v>0</v>
      </c>
      <c r="AR174" s="193" t="s">
        <v>139</v>
      </c>
      <c r="AT174" s="194" t="s">
        <v>76</v>
      </c>
      <c r="AU174" s="194" t="s">
        <v>82</v>
      </c>
      <c r="AY174" s="193" t="s">
        <v>116</v>
      </c>
      <c r="BK174" s="195">
        <f>SUM(BK175:BK176)</f>
        <v>0</v>
      </c>
    </row>
    <row r="175" spans="1:65" s="2" customFormat="1" ht="31.5" customHeight="1">
      <c r="A175" s="33"/>
      <c r="B175" s="34"/>
      <c r="C175" s="198" t="s">
        <v>232</v>
      </c>
      <c r="D175" s="198" t="s">
        <v>118</v>
      </c>
      <c r="E175" s="199" t="s">
        <v>233</v>
      </c>
      <c r="F175" s="200" t="s">
        <v>234</v>
      </c>
      <c r="G175" s="201" t="s">
        <v>235</v>
      </c>
      <c r="H175" s="202">
        <v>1</v>
      </c>
      <c r="I175" s="203"/>
      <c r="J175" s="204">
        <f>ROUND(I175*H175,2)</f>
        <v>0</v>
      </c>
      <c r="K175" s="205"/>
      <c r="L175" s="38"/>
      <c r="M175" s="206" t="s">
        <v>1</v>
      </c>
      <c r="N175" s="207" t="s">
        <v>42</v>
      </c>
      <c r="O175" s="70"/>
      <c r="P175" s="208">
        <f>O175*H175</f>
        <v>0</v>
      </c>
      <c r="Q175" s="208">
        <v>0</v>
      </c>
      <c r="R175" s="208">
        <f>Q175*H175</f>
        <v>0</v>
      </c>
      <c r="S175" s="208">
        <v>0</v>
      </c>
      <c r="T175" s="20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0" t="s">
        <v>236</v>
      </c>
      <c r="AT175" s="210" t="s">
        <v>118</v>
      </c>
      <c r="AU175" s="210" t="s">
        <v>84</v>
      </c>
      <c r="AY175" s="16" t="s">
        <v>116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16" t="s">
        <v>82</v>
      </c>
      <c r="BK175" s="211">
        <f>ROUND(I175*H175,2)</f>
        <v>0</v>
      </c>
      <c r="BL175" s="16" t="s">
        <v>236</v>
      </c>
      <c r="BM175" s="210" t="s">
        <v>237</v>
      </c>
    </row>
    <row r="176" spans="1:65" s="2" customFormat="1" ht="31.5" customHeight="1">
      <c r="A176" s="33"/>
      <c r="B176" s="34"/>
      <c r="C176" s="198" t="s">
        <v>238</v>
      </c>
      <c r="D176" s="198" t="s">
        <v>118</v>
      </c>
      <c r="E176" s="199" t="s">
        <v>239</v>
      </c>
      <c r="F176" s="200" t="s">
        <v>240</v>
      </c>
      <c r="G176" s="201" t="s">
        <v>235</v>
      </c>
      <c r="H176" s="202">
        <v>1</v>
      </c>
      <c r="I176" s="203"/>
      <c r="J176" s="204">
        <f>ROUND(I176*H176,2)</f>
        <v>0</v>
      </c>
      <c r="K176" s="205"/>
      <c r="L176" s="38"/>
      <c r="M176" s="206" t="s">
        <v>1</v>
      </c>
      <c r="N176" s="207" t="s">
        <v>42</v>
      </c>
      <c r="O176" s="70"/>
      <c r="P176" s="208">
        <f>O176*H176</f>
        <v>0</v>
      </c>
      <c r="Q176" s="208">
        <v>0</v>
      </c>
      <c r="R176" s="208">
        <f>Q176*H176</f>
        <v>0</v>
      </c>
      <c r="S176" s="208">
        <v>0</v>
      </c>
      <c r="T176" s="20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10" t="s">
        <v>236</v>
      </c>
      <c r="AT176" s="210" t="s">
        <v>118</v>
      </c>
      <c r="AU176" s="210" t="s">
        <v>84</v>
      </c>
      <c r="AY176" s="16" t="s">
        <v>116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16" t="s">
        <v>82</v>
      </c>
      <c r="BK176" s="211">
        <f>ROUND(I176*H176,2)</f>
        <v>0</v>
      </c>
      <c r="BL176" s="16" t="s">
        <v>236</v>
      </c>
      <c r="BM176" s="210" t="s">
        <v>241</v>
      </c>
    </row>
    <row r="177" spans="2:63" s="12" customFormat="1" ht="22.9" customHeight="1">
      <c r="B177" s="182"/>
      <c r="C177" s="183"/>
      <c r="D177" s="184" t="s">
        <v>76</v>
      </c>
      <c r="E177" s="196" t="s">
        <v>242</v>
      </c>
      <c r="F177" s="196" t="s">
        <v>243</v>
      </c>
      <c r="G177" s="183"/>
      <c r="H177" s="183"/>
      <c r="I177" s="186"/>
      <c r="J177" s="197">
        <f>BK177</f>
        <v>0</v>
      </c>
      <c r="K177" s="183"/>
      <c r="L177" s="188"/>
      <c r="M177" s="189"/>
      <c r="N177" s="190"/>
      <c r="O177" s="190"/>
      <c r="P177" s="191">
        <f>P178</f>
        <v>0</v>
      </c>
      <c r="Q177" s="190"/>
      <c r="R177" s="191">
        <f>R178</f>
        <v>0</v>
      </c>
      <c r="S177" s="190"/>
      <c r="T177" s="192">
        <f>T178</f>
        <v>0</v>
      </c>
      <c r="AR177" s="193" t="s">
        <v>139</v>
      </c>
      <c r="AT177" s="194" t="s">
        <v>76</v>
      </c>
      <c r="AU177" s="194" t="s">
        <v>82</v>
      </c>
      <c r="AY177" s="193" t="s">
        <v>116</v>
      </c>
      <c r="BK177" s="195">
        <f>BK178</f>
        <v>0</v>
      </c>
    </row>
    <row r="178" spans="1:65" s="2" customFormat="1" ht="31.5" customHeight="1">
      <c r="A178" s="33"/>
      <c r="B178" s="34"/>
      <c r="C178" s="198" t="s">
        <v>244</v>
      </c>
      <c r="D178" s="198" t="s">
        <v>118</v>
      </c>
      <c r="E178" s="199" t="s">
        <v>245</v>
      </c>
      <c r="F178" s="200" t="s">
        <v>243</v>
      </c>
      <c r="G178" s="201" t="s">
        <v>235</v>
      </c>
      <c r="H178" s="202">
        <v>1</v>
      </c>
      <c r="I178" s="203"/>
      <c r="J178" s="204">
        <f>ROUND(I178*H178,2)</f>
        <v>0</v>
      </c>
      <c r="K178" s="205"/>
      <c r="L178" s="38"/>
      <c r="M178" s="206" t="s">
        <v>1</v>
      </c>
      <c r="N178" s="207" t="s">
        <v>42</v>
      </c>
      <c r="O178" s="70"/>
      <c r="P178" s="208">
        <f>O178*H178</f>
        <v>0</v>
      </c>
      <c r="Q178" s="208">
        <v>0</v>
      </c>
      <c r="R178" s="208">
        <f>Q178*H178</f>
        <v>0</v>
      </c>
      <c r="S178" s="208">
        <v>0</v>
      </c>
      <c r="T178" s="209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10" t="s">
        <v>236</v>
      </c>
      <c r="AT178" s="210" t="s">
        <v>118</v>
      </c>
      <c r="AU178" s="210" t="s">
        <v>84</v>
      </c>
      <c r="AY178" s="16" t="s">
        <v>116</v>
      </c>
      <c r="BE178" s="211">
        <f>IF(N178="základní",J178,0)</f>
        <v>0</v>
      </c>
      <c r="BF178" s="211">
        <f>IF(N178="snížená",J178,0)</f>
        <v>0</v>
      </c>
      <c r="BG178" s="211">
        <f>IF(N178="zákl. přenesená",J178,0)</f>
        <v>0</v>
      </c>
      <c r="BH178" s="211">
        <f>IF(N178="sníž. přenesená",J178,0)</f>
        <v>0</v>
      </c>
      <c r="BI178" s="211">
        <f>IF(N178="nulová",J178,0)</f>
        <v>0</v>
      </c>
      <c r="BJ178" s="16" t="s">
        <v>82</v>
      </c>
      <c r="BK178" s="211">
        <f>ROUND(I178*H178,2)</f>
        <v>0</v>
      </c>
      <c r="BL178" s="16" t="s">
        <v>236</v>
      </c>
      <c r="BM178" s="210" t="s">
        <v>246</v>
      </c>
    </row>
    <row r="179" spans="2:63" s="12" customFormat="1" ht="22.9" customHeight="1">
      <c r="B179" s="182"/>
      <c r="C179" s="183"/>
      <c r="D179" s="184" t="s">
        <v>76</v>
      </c>
      <c r="E179" s="196" t="s">
        <v>247</v>
      </c>
      <c r="F179" s="196" t="s">
        <v>248</v>
      </c>
      <c r="G179" s="183"/>
      <c r="H179" s="183"/>
      <c r="I179" s="186"/>
      <c r="J179" s="197">
        <f>BK179</f>
        <v>0</v>
      </c>
      <c r="K179" s="183"/>
      <c r="L179" s="188"/>
      <c r="M179" s="189"/>
      <c r="N179" s="190"/>
      <c r="O179" s="190"/>
      <c r="P179" s="191">
        <f>SUM(P180:P181)</f>
        <v>0</v>
      </c>
      <c r="Q179" s="190"/>
      <c r="R179" s="191">
        <f>SUM(R180:R181)</f>
        <v>0</v>
      </c>
      <c r="S179" s="190"/>
      <c r="T179" s="192">
        <f>SUM(T180:T181)</f>
        <v>0</v>
      </c>
      <c r="AR179" s="193" t="s">
        <v>139</v>
      </c>
      <c r="AT179" s="194" t="s">
        <v>76</v>
      </c>
      <c r="AU179" s="194" t="s">
        <v>82</v>
      </c>
      <c r="AY179" s="193" t="s">
        <v>116</v>
      </c>
      <c r="BK179" s="195">
        <f>SUM(BK180:BK181)</f>
        <v>0</v>
      </c>
    </row>
    <row r="180" spans="1:65" s="2" customFormat="1" ht="31.5" customHeight="1">
      <c r="A180" s="33"/>
      <c r="B180" s="34"/>
      <c r="C180" s="198" t="s">
        <v>249</v>
      </c>
      <c r="D180" s="198" t="s">
        <v>118</v>
      </c>
      <c r="E180" s="199" t="s">
        <v>250</v>
      </c>
      <c r="F180" s="200" t="s">
        <v>251</v>
      </c>
      <c r="G180" s="201" t="s">
        <v>235</v>
      </c>
      <c r="H180" s="202">
        <v>1</v>
      </c>
      <c r="I180" s="203"/>
      <c r="J180" s="204">
        <f>ROUND(I180*H180,2)</f>
        <v>0</v>
      </c>
      <c r="K180" s="205"/>
      <c r="L180" s="38"/>
      <c r="M180" s="206" t="s">
        <v>1</v>
      </c>
      <c r="N180" s="207" t="s">
        <v>42</v>
      </c>
      <c r="O180" s="70"/>
      <c r="P180" s="208">
        <f>O180*H180</f>
        <v>0</v>
      </c>
      <c r="Q180" s="208">
        <v>0</v>
      </c>
      <c r="R180" s="208">
        <f>Q180*H180</f>
        <v>0</v>
      </c>
      <c r="S180" s="208">
        <v>0</v>
      </c>
      <c r="T180" s="20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10" t="s">
        <v>236</v>
      </c>
      <c r="AT180" s="210" t="s">
        <v>118</v>
      </c>
      <c r="AU180" s="210" t="s">
        <v>84</v>
      </c>
      <c r="AY180" s="16" t="s">
        <v>116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16" t="s">
        <v>82</v>
      </c>
      <c r="BK180" s="211">
        <f>ROUND(I180*H180,2)</f>
        <v>0</v>
      </c>
      <c r="BL180" s="16" t="s">
        <v>236</v>
      </c>
      <c r="BM180" s="210" t="s">
        <v>252</v>
      </c>
    </row>
    <row r="181" spans="1:65" s="2" customFormat="1" ht="31.5" customHeight="1">
      <c r="A181" s="33"/>
      <c r="B181" s="34"/>
      <c r="C181" s="198" t="s">
        <v>253</v>
      </c>
      <c r="D181" s="198" t="s">
        <v>118</v>
      </c>
      <c r="E181" s="199" t="s">
        <v>254</v>
      </c>
      <c r="F181" s="200" t="s">
        <v>255</v>
      </c>
      <c r="G181" s="201" t="s">
        <v>235</v>
      </c>
      <c r="H181" s="202">
        <v>1</v>
      </c>
      <c r="I181" s="203"/>
      <c r="J181" s="204">
        <f>ROUND(I181*H181,2)</f>
        <v>0</v>
      </c>
      <c r="K181" s="205"/>
      <c r="L181" s="38"/>
      <c r="M181" s="246" t="s">
        <v>1</v>
      </c>
      <c r="N181" s="247" t="s">
        <v>42</v>
      </c>
      <c r="O181" s="248"/>
      <c r="P181" s="249">
        <f>O181*H181</f>
        <v>0</v>
      </c>
      <c r="Q181" s="249">
        <v>0</v>
      </c>
      <c r="R181" s="249">
        <f>Q181*H181</f>
        <v>0</v>
      </c>
      <c r="S181" s="249">
        <v>0</v>
      </c>
      <c r="T181" s="250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10" t="s">
        <v>236</v>
      </c>
      <c r="AT181" s="210" t="s">
        <v>118</v>
      </c>
      <c r="AU181" s="210" t="s">
        <v>84</v>
      </c>
      <c r="AY181" s="16" t="s">
        <v>116</v>
      </c>
      <c r="BE181" s="211">
        <f>IF(N181="základní",J181,0)</f>
        <v>0</v>
      </c>
      <c r="BF181" s="211">
        <f>IF(N181="snížená",J181,0)</f>
        <v>0</v>
      </c>
      <c r="BG181" s="211">
        <f>IF(N181="zákl. přenesená",J181,0)</f>
        <v>0</v>
      </c>
      <c r="BH181" s="211">
        <f>IF(N181="sníž. přenesená",J181,0)</f>
        <v>0</v>
      </c>
      <c r="BI181" s="211">
        <f>IF(N181="nulová",J181,0)</f>
        <v>0</v>
      </c>
      <c r="BJ181" s="16" t="s">
        <v>82</v>
      </c>
      <c r="BK181" s="211">
        <f>ROUND(I181*H181,2)</f>
        <v>0</v>
      </c>
      <c r="BL181" s="16" t="s">
        <v>236</v>
      </c>
      <c r="BM181" s="210" t="s">
        <v>256</v>
      </c>
    </row>
    <row r="182" spans="1:31" s="2" customFormat="1" ht="6.95" customHeight="1">
      <c r="A182" s="33"/>
      <c r="B182" s="53"/>
      <c r="C182" s="54"/>
      <c r="D182" s="54"/>
      <c r="E182" s="54"/>
      <c r="F182" s="54"/>
      <c r="G182" s="54"/>
      <c r="H182" s="54"/>
      <c r="I182" s="146"/>
      <c r="J182" s="54"/>
      <c r="K182" s="54"/>
      <c r="L182" s="38"/>
      <c r="M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</sheetData>
  <sheetProtection algorithmName="SHA-512" hashValue="nIWbLz/aVKtFU5gvxV3P++Dc4HwniPLdkH6cQiKbQSgZjolGMxxVREOlBUEQ3b8HVtOd4P2QSqTZAL7cYKylwA==" saltValue="mrErwUaJO+FZZQKnvP2ELpss2yVDzclEc2fWEegQB2EbLDavq5ABbLEa3QcPVvfO7qqyq/wzpricumURsU//fg==" spinCount="100000" sheet="1" objects="1" scenarios="1" formatColumns="0" formatRows="0" autoFilter="0"/>
  <autoFilter ref="C121:K181"/>
  <mergeCells count="6">
    <mergeCell ref="L2:V2"/>
    <mergeCell ref="E7:H7"/>
    <mergeCell ref="E16:H16"/>
    <mergeCell ref="E25:H25"/>
    <mergeCell ref="E85:H85"/>
    <mergeCell ref="E114:H114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Šturc</dc:creator>
  <cp:keywords/>
  <dc:description/>
  <cp:lastModifiedBy>Šturc</cp:lastModifiedBy>
  <cp:lastPrinted>2020-03-06T06:39:26Z</cp:lastPrinted>
  <dcterms:created xsi:type="dcterms:W3CDTF">2020-03-06T06:37:18Z</dcterms:created>
  <dcterms:modified xsi:type="dcterms:W3CDTF">2020-03-06T06:39:28Z</dcterms:modified>
  <cp:category/>
  <cp:version/>
  <cp:contentType/>
  <cp:contentStatus/>
</cp:coreProperties>
</file>