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C29" lockStructure="1"/>
  <bookViews>
    <workbookView xWindow="630" yWindow="630" windowWidth="19815" windowHeight="7620"/>
  </bookViews>
  <sheets>
    <sheet name="Rekapitulace stavby" sheetId="1" r:id="rId1"/>
    <sheet name="01 - soupis prací pro VZ" sheetId="2" r:id="rId2"/>
  </sheets>
  <definedNames>
    <definedName name="_xlnm._FilterDatabase" localSheetId="1" hidden="1">'01 - soupis prací pro VZ'!$C$131:$K$359</definedName>
    <definedName name="_xlnm.Print_Titles" localSheetId="1">'01 - soupis prací pro VZ'!$131:$131</definedName>
    <definedName name="_xlnm.Print_Titles" localSheetId="0">'Rekapitulace stavby'!$92:$92</definedName>
    <definedName name="_xlnm.Print_Area" localSheetId="1">'01 - soupis prací pro VZ'!$C$4:$J$76,'01 - soupis prací pro VZ'!$C$82:$J$113,'01 - soupis prací pro VZ'!$C$119:$K$359</definedName>
    <definedName name="_xlnm.Print_Area" localSheetId="0">'Rekapitulace stavby'!$D$4:$AO$76,'Rekapitulace stavby'!$C$82:$AQ$96</definedName>
  </definedNames>
  <calcPr calcId="145621"/>
</workbook>
</file>

<file path=xl/calcChain.xml><?xml version="1.0" encoding="utf-8"?>
<calcChain xmlns="http://schemas.openxmlformats.org/spreadsheetml/2006/main">
  <c r="J134" i="2" l="1"/>
  <c r="J37" i="2"/>
  <c r="J36" i="2"/>
  <c r="AY95" i="1"/>
  <c r="J35" i="2"/>
  <c r="AX95" i="1" s="1"/>
  <c r="BI359" i="2"/>
  <c r="BH359" i="2"/>
  <c r="BG359" i="2"/>
  <c r="BF359" i="2"/>
  <c r="T359" i="2"/>
  <c r="R359" i="2"/>
  <c r="P359" i="2"/>
  <c r="BK359" i="2"/>
  <c r="J359" i="2"/>
  <c r="BE359" i="2"/>
  <c r="BI358" i="2"/>
  <c r="BH358" i="2"/>
  <c r="BG358" i="2"/>
  <c r="BF358" i="2"/>
  <c r="T358" i="2"/>
  <c r="T357" i="2"/>
  <c r="R358" i="2"/>
  <c r="R357" i="2"/>
  <c r="P358" i="2"/>
  <c r="P357" i="2"/>
  <c r="BK358" i="2"/>
  <c r="BK357" i="2"/>
  <c r="J357" i="2" s="1"/>
  <c r="J112" i="2" s="1"/>
  <c r="J358" i="2"/>
  <c r="BE358" i="2" s="1"/>
  <c r="BI356" i="2"/>
  <c r="BH356" i="2"/>
  <c r="BG356" i="2"/>
  <c r="BF356" i="2"/>
  <c r="T356" i="2"/>
  <c r="T355" i="2"/>
  <c r="R356" i="2"/>
  <c r="R355" i="2" s="1"/>
  <c r="P356" i="2"/>
  <c r="P355" i="2"/>
  <c r="BK356" i="2"/>
  <c r="BK355" i="2" s="1"/>
  <c r="J355" i="2" s="1"/>
  <c r="J111" i="2" s="1"/>
  <c r="J356" i="2"/>
  <c r="BE356" i="2"/>
  <c r="BI354" i="2"/>
  <c r="BH354" i="2"/>
  <c r="BG354" i="2"/>
  <c r="BF354" i="2"/>
  <c r="T354" i="2"/>
  <c r="T353" i="2"/>
  <c r="R354" i="2"/>
  <c r="R353" i="2" s="1"/>
  <c r="P354" i="2"/>
  <c r="P353" i="2"/>
  <c r="BK354" i="2"/>
  <c r="BK353" i="2" s="1"/>
  <c r="J353" i="2" s="1"/>
  <c r="J110" i="2" s="1"/>
  <c r="J354" i="2"/>
  <c r="BE354" i="2"/>
  <c r="BI352" i="2"/>
  <c r="BH352" i="2"/>
  <c r="BG352" i="2"/>
  <c r="BF352" i="2"/>
  <c r="T352" i="2"/>
  <c r="R352" i="2"/>
  <c r="P352" i="2"/>
  <c r="BK352" i="2"/>
  <c r="J352" i="2"/>
  <c r="BE352" i="2"/>
  <c r="BI351" i="2"/>
  <c r="BH351" i="2"/>
  <c r="BG351" i="2"/>
  <c r="BF351" i="2"/>
  <c r="T351" i="2"/>
  <c r="R351" i="2"/>
  <c r="P351" i="2"/>
  <c r="BK351" i="2"/>
  <c r="J351" i="2"/>
  <c r="BE351" i="2" s="1"/>
  <c r="BI350" i="2"/>
  <c r="BH350" i="2"/>
  <c r="BG350" i="2"/>
  <c r="BF350" i="2"/>
  <c r="T350" i="2"/>
  <c r="R350" i="2"/>
  <c r="P350" i="2"/>
  <c r="BK350" i="2"/>
  <c r="J350" i="2"/>
  <c r="BE350" i="2"/>
  <c r="BI349" i="2"/>
  <c r="BH349" i="2"/>
  <c r="BG349" i="2"/>
  <c r="BF349" i="2"/>
  <c r="T349" i="2"/>
  <c r="R349" i="2"/>
  <c r="P349" i="2"/>
  <c r="BK349" i="2"/>
  <c r="J349" i="2"/>
  <c r="BE349" i="2" s="1"/>
  <c r="BI348" i="2"/>
  <c r="BH348" i="2"/>
  <c r="BG348" i="2"/>
  <c r="BF348" i="2"/>
  <c r="T348" i="2"/>
  <c r="R348" i="2"/>
  <c r="P348" i="2"/>
  <c r="P346" i="2" s="1"/>
  <c r="P345" i="2" s="1"/>
  <c r="BK348" i="2"/>
  <c r="J348" i="2"/>
  <c r="BE348" i="2"/>
  <c r="BI347" i="2"/>
  <c r="BH347" i="2"/>
  <c r="BG347" i="2"/>
  <c r="BF347" i="2"/>
  <c r="T347" i="2"/>
  <c r="T346" i="2" s="1"/>
  <c r="T345" i="2" s="1"/>
  <c r="R347" i="2"/>
  <c r="R346" i="2"/>
  <c r="R345" i="2" s="1"/>
  <c r="P347" i="2"/>
  <c r="BK347" i="2"/>
  <c r="BK346" i="2" s="1"/>
  <c r="J347" i="2"/>
  <c r="BE347" i="2"/>
  <c r="BI343" i="2"/>
  <c r="BH343" i="2"/>
  <c r="BG343" i="2"/>
  <c r="BF343" i="2"/>
  <c r="T343" i="2"/>
  <c r="R343" i="2"/>
  <c r="P343" i="2"/>
  <c r="P333" i="2" s="1"/>
  <c r="BK343" i="2"/>
  <c r="J343" i="2"/>
  <c r="BE343" i="2"/>
  <c r="BI338" i="2"/>
  <c r="BH338" i="2"/>
  <c r="BG338" i="2"/>
  <c r="BF338" i="2"/>
  <c r="T338" i="2"/>
  <c r="T333" i="2" s="1"/>
  <c r="R338" i="2"/>
  <c r="P338" i="2"/>
  <c r="BK338" i="2"/>
  <c r="J338" i="2"/>
  <c r="BE338" i="2" s="1"/>
  <c r="BI334" i="2"/>
  <c r="BH334" i="2"/>
  <c r="BG334" i="2"/>
  <c r="BF334" i="2"/>
  <c r="T334" i="2"/>
  <c r="R334" i="2"/>
  <c r="R333" i="2" s="1"/>
  <c r="P334" i="2"/>
  <c r="BK334" i="2"/>
  <c r="BK333" i="2" s="1"/>
  <c r="J333" i="2" s="1"/>
  <c r="J107" i="2" s="1"/>
  <c r="J334" i="2"/>
  <c r="BE334" i="2"/>
  <c r="BI331" i="2"/>
  <c r="BH331" i="2"/>
  <c r="BG331" i="2"/>
  <c r="BF331" i="2"/>
  <c r="T331" i="2"/>
  <c r="R331" i="2"/>
  <c r="P331" i="2"/>
  <c r="BK331" i="2"/>
  <c r="J331" i="2"/>
  <c r="BE331" i="2"/>
  <c r="BI330" i="2"/>
  <c r="BH330" i="2"/>
  <c r="BG330" i="2"/>
  <c r="BF330" i="2"/>
  <c r="T330" i="2"/>
  <c r="R330" i="2"/>
  <c r="P330" i="2"/>
  <c r="BK330" i="2"/>
  <c r="J330" i="2"/>
  <c r="BE330" i="2" s="1"/>
  <c r="BI329" i="2"/>
  <c r="BH329" i="2"/>
  <c r="BG329" i="2"/>
  <c r="BF329" i="2"/>
  <c r="T329" i="2"/>
  <c r="R329" i="2"/>
  <c r="P329" i="2"/>
  <c r="BK329" i="2"/>
  <c r="J329" i="2"/>
  <c r="BE329" i="2"/>
  <c r="BI328" i="2"/>
  <c r="BH328" i="2"/>
  <c r="BG328" i="2"/>
  <c r="BF328" i="2"/>
  <c r="T328" i="2"/>
  <c r="R328" i="2"/>
  <c r="P328" i="2"/>
  <c r="BK328" i="2"/>
  <c r="J328" i="2"/>
  <c r="BE328" i="2" s="1"/>
  <c r="BI326" i="2"/>
  <c r="BH326" i="2"/>
  <c r="BG326" i="2"/>
  <c r="BF326" i="2"/>
  <c r="T326" i="2"/>
  <c r="R326" i="2"/>
  <c r="P326" i="2"/>
  <c r="BK326" i="2"/>
  <c r="J326" i="2"/>
  <c r="BE326" i="2"/>
  <c r="BI324" i="2"/>
  <c r="BH324" i="2"/>
  <c r="BG324" i="2"/>
  <c r="BF324" i="2"/>
  <c r="T324" i="2"/>
  <c r="R324" i="2"/>
  <c r="P324" i="2"/>
  <c r="BK324" i="2"/>
  <c r="J324" i="2"/>
  <c r="BE324" i="2" s="1"/>
  <c r="BI323" i="2"/>
  <c r="BH323" i="2"/>
  <c r="BG323" i="2"/>
  <c r="BF323" i="2"/>
  <c r="T323" i="2"/>
  <c r="R323" i="2"/>
  <c r="P323" i="2"/>
  <c r="BK323" i="2"/>
  <c r="J323" i="2"/>
  <c r="BE323" i="2"/>
  <c r="BI320" i="2"/>
  <c r="BH320" i="2"/>
  <c r="BG320" i="2"/>
  <c r="BF320" i="2"/>
  <c r="T320" i="2"/>
  <c r="R320" i="2"/>
  <c r="P320" i="2"/>
  <c r="BK320" i="2"/>
  <c r="J320" i="2"/>
  <c r="BE320" i="2" s="1"/>
  <c r="BI316" i="2"/>
  <c r="BH316" i="2"/>
  <c r="BG316" i="2"/>
  <c r="BF316" i="2"/>
  <c r="T316" i="2"/>
  <c r="R316" i="2"/>
  <c r="P316" i="2"/>
  <c r="BK316" i="2"/>
  <c r="J316" i="2"/>
  <c r="BE316" i="2"/>
  <c r="BI315" i="2"/>
  <c r="BH315" i="2"/>
  <c r="BG315" i="2"/>
  <c r="BF315" i="2"/>
  <c r="T315" i="2"/>
  <c r="R315" i="2"/>
  <c r="P315" i="2"/>
  <c r="BK315" i="2"/>
  <c r="J315" i="2"/>
  <c r="BE315" i="2" s="1"/>
  <c r="BI314" i="2"/>
  <c r="BH314" i="2"/>
  <c r="BG314" i="2"/>
  <c r="BF314" i="2"/>
  <c r="T314" i="2"/>
  <c r="R314" i="2"/>
  <c r="P314" i="2"/>
  <c r="BK314" i="2"/>
  <c r="J314" i="2"/>
  <c r="BE314" i="2"/>
  <c r="BI313" i="2"/>
  <c r="BH313" i="2"/>
  <c r="BG313" i="2"/>
  <c r="BF313" i="2"/>
  <c r="T313" i="2"/>
  <c r="R313" i="2"/>
  <c r="P313" i="2"/>
  <c r="BK313" i="2"/>
  <c r="J313" i="2"/>
  <c r="BE313" i="2" s="1"/>
  <c r="BI312" i="2"/>
  <c r="BH312" i="2"/>
  <c r="BG312" i="2"/>
  <c r="BF312" i="2"/>
  <c r="T312" i="2"/>
  <c r="R312" i="2"/>
  <c r="P312" i="2"/>
  <c r="BK312" i="2"/>
  <c r="J312" i="2"/>
  <c r="BE312" i="2"/>
  <c r="BI311" i="2"/>
  <c r="BH311" i="2"/>
  <c r="BG311" i="2"/>
  <c r="BF311" i="2"/>
  <c r="T311" i="2"/>
  <c r="R311" i="2"/>
  <c r="P311" i="2"/>
  <c r="BK311" i="2"/>
  <c r="J311" i="2"/>
  <c r="BE311" i="2" s="1"/>
  <c r="BI310" i="2"/>
  <c r="BH310" i="2"/>
  <c r="BG310" i="2"/>
  <c r="BF310" i="2"/>
  <c r="T310" i="2"/>
  <c r="R310" i="2"/>
  <c r="P310" i="2"/>
  <c r="BK310" i="2"/>
  <c r="J310" i="2"/>
  <c r="BE310" i="2"/>
  <c r="BI309" i="2"/>
  <c r="BH309" i="2"/>
  <c r="BG309" i="2"/>
  <c r="BF309" i="2"/>
  <c r="T309" i="2"/>
  <c r="R309" i="2"/>
  <c r="P309" i="2"/>
  <c r="BK309" i="2"/>
  <c r="J309" i="2"/>
  <c r="BE309" i="2" s="1"/>
  <c r="BI308" i="2"/>
  <c r="BH308" i="2"/>
  <c r="BG308" i="2"/>
  <c r="BF308" i="2"/>
  <c r="T308" i="2"/>
  <c r="R308" i="2"/>
  <c r="P308" i="2"/>
  <c r="BK308" i="2"/>
  <c r="J308" i="2"/>
  <c r="BE308" i="2"/>
  <c r="BI307" i="2"/>
  <c r="BH307" i="2"/>
  <c r="BG307" i="2"/>
  <c r="BF307" i="2"/>
  <c r="T307" i="2"/>
  <c r="R307" i="2"/>
  <c r="P307" i="2"/>
  <c r="BK307" i="2"/>
  <c r="J307" i="2"/>
  <c r="BE307" i="2" s="1"/>
  <c r="BI306" i="2"/>
  <c r="BH306" i="2"/>
  <c r="BG306" i="2"/>
  <c r="BF306" i="2"/>
  <c r="T306" i="2"/>
  <c r="R306" i="2"/>
  <c r="P306" i="2"/>
  <c r="BK306" i="2"/>
  <c r="J306" i="2"/>
  <c r="BE306" i="2"/>
  <c r="BI304" i="2"/>
  <c r="BH304" i="2"/>
  <c r="BG304" i="2"/>
  <c r="BF304" i="2"/>
  <c r="T304" i="2"/>
  <c r="R304" i="2"/>
  <c r="P304" i="2"/>
  <c r="BK304" i="2"/>
  <c r="J304" i="2"/>
  <c r="BE304" i="2" s="1"/>
  <c r="BI303" i="2"/>
  <c r="BH303" i="2"/>
  <c r="BG303" i="2"/>
  <c r="BF303" i="2"/>
  <c r="T303" i="2"/>
  <c r="R303" i="2"/>
  <c r="P303" i="2"/>
  <c r="BK303" i="2"/>
  <c r="J303" i="2"/>
  <c r="BE303" i="2"/>
  <c r="BI301" i="2"/>
  <c r="BH301" i="2"/>
  <c r="BG301" i="2"/>
  <c r="BF301" i="2"/>
  <c r="T301" i="2"/>
  <c r="R301" i="2"/>
  <c r="P301" i="2"/>
  <c r="BK301" i="2"/>
  <c r="J301" i="2"/>
  <c r="BE301" i="2" s="1"/>
  <c r="BI300" i="2"/>
  <c r="BH300" i="2"/>
  <c r="BG300" i="2"/>
  <c r="BF300" i="2"/>
  <c r="T300" i="2"/>
  <c r="R300" i="2"/>
  <c r="P300" i="2"/>
  <c r="BK300" i="2"/>
  <c r="J300" i="2"/>
  <c r="BE300" i="2"/>
  <c r="BI296" i="2"/>
  <c r="BH296" i="2"/>
  <c r="BG296" i="2"/>
  <c r="BF296" i="2"/>
  <c r="T296" i="2"/>
  <c r="R296" i="2"/>
  <c r="P296" i="2"/>
  <c r="BK296" i="2"/>
  <c r="J296" i="2"/>
  <c r="BE296" i="2" s="1"/>
  <c r="BI295" i="2"/>
  <c r="BH295" i="2"/>
  <c r="BG295" i="2"/>
  <c r="BF295" i="2"/>
  <c r="T295" i="2"/>
  <c r="R295" i="2"/>
  <c r="P295" i="2"/>
  <c r="BK295" i="2"/>
  <c r="J295" i="2"/>
  <c r="BE295" i="2"/>
  <c r="BI294" i="2"/>
  <c r="BH294" i="2"/>
  <c r="BG294" i="2"/>
  <c r="BF294" i="2"/>
  <c r="T294" i="2"/>
  <c r="R294" i="2"/>
  <c r="P294" i="2"/>
  <c r="BK294" i="2"/>
  <c r="J294" i="2"/>
  <c r="BE294" i="2" s="1"/>
  <c r="BI292" i="2"/>
  <c r="BH292" i="2"/>
  <c r="BG292" i="2"/>
  <c r="BF292" i="2"/>
  <c r="T292" i="2"/>
  <c r="R292" i="2"/>
  <c r="P292" i="2"/>
  <c r="BK292" i="2"/>
  <c r="J292" i="2"/>
  <c r="BE292" i="2"/>
  <c r="BI289" i="2"/>
  <c r="BH289" i="2"/>
  <c r="BG289" i="2"/>
  <c r="BF289" i="2"/>
  <c r="T289" i="2"/>
  <c r="R289" i="2"/>
  <c r="P289" i="2"/>
  <c r="BK289" i="2"/>
  <c r="J289" i="2"/>
  <c r="BE289" i="2" s="1"/>
  <c r="BI285" i="2"/>
  <c r="BH285" i="2"/>
  <c r="BG285" i="2"/>
  <c r="BF285" i="2"/>
  <c r="T285" i="2"/>
  <c r="R285" i="2"/>
  <c r="P285" i="2"/>
  <c r="BK285" i="2"/>
  <c r="J285" i="2"/>
  <c r="BE285" i="2"/>
  <c r="BI281" i="2"/>
  <c r="BH281" i="2"/>
  <c r="BG281" i="2"/>
  <c r="BF281" i="2"/>
  <c r="T281" i="2"/>
  <c r="R281" i="2"/>
  <c r="P281" i="2"/>
  <c r="BK281" i="2"/>
  <c r="J281" i="2"/>
  <c r="BE281" i="2" s="1"/>
  <c r="BI278" i="2"/>
  <c r="BH278" i="2"/>
  <c r="BG278" i="2"/>
  <c r="BF278" i="2"/>
  <c r="T278" i="2"/>
  <c r="R278" i="2"/>
  <c r="P278" i="2"/>
  <c r="BK278" i="2"/>
  <c r="J278" i="2"/>
  <c r="BE278" i="2"/>
  <c r="BI275" i="2"/>
  <c r="BH275" i="2"/>
  <c r="BG275" i="2"/>
  <c r="BF275" i="2"/>
  <c r="T275" i="2"/>
  <c r="R275" i="2"/>
  <c r="P275" i="2"/>
  <c r="BK275" i="2"/>
  <c r="J275" i="2"/>
  <c r="BE275" i="2" s="1"/>
  <c r="BI271" i="2"/>
  <c r="BH271" i="2"/>
  <c r="BG271" i="2"/>
  <c r="BF271" i="2"/>
  <c r="T271" i="2"/>
  <c r="R271" i="2"/>
  <c r="P271" i="2"/>
  <c r="BK271" i="2"/>
  <c r="J271" i="2"/>
  <c r="BE271" i="2"/>
  <c r="BI265" i="2"/>
  <c r="BH265" i="2"/>
  <c r="BG265" i="2"/>
  <c r="BF265" i="2"/>
  <c r="T265" i="2"/>
  <c r="T264" i="2" s="1"/>
  <c r="R265" i="2"/>
  <c r="R264" i="2"/>
  <c r="P265" i="2"/>
  <c r="P264" i="2" s="1"/>
  <c r="BK265" i="2"/>
  <c r="BK264" i="2"/>
  <c r="J264" i="2" s="1"/>
  <c r="J106" i="2" s="1"/>
  <c r="J265" i="2"/>
  <c r="BE265" i="2" s="1"/>
  <c r="BI262" i="2"/>
  <c r="BH262" i="2"/>
  <c r="BG262" i="2"/>
  <c r="BF262" i="2"/>
  <c r="T262" i="2"/>
  <c r="R262" i="2"/>
  <c r="P262" i="2"/>
  <c r="BK262" i="2"/>
  <c r="J262" i="2"/>
  <c r="BE262" i="2" s="1"/>
  <c r="BI261" i="2"/>
  <c r="BH261" i="2"/>
  <c r="BG261" i="2"/>
  <c r="BF261" i="2"/>
  <c r="T261" i="2"/>
  <c r="R261" i="2"/>
  <c r="P261" i="2"/>
  <c r="BK261" i="2"/>
  <c r="J261" i="2"/>
  <c r="BE261" i="2"/>
  <c r="BI258" i="2"/>
  <c r="BH258" i="2"/>
  <c r="BG258" i="2"/>
  <c r="BF258" i="2"/>
  <c r="T258" i="2"/>
  <c r="R258" i="2"/>
  <c r="P258" i="2"/>
  <c r="BK258" i="2"/>
  <c r="J258" i="2"/>
  <c r="BE258" i="2" s="1"/>
  <c r="BI256" i="2"/>
  <c r="BH256" i="2"/>
  <c r="BG256" i="2"/>
  <c r="BF256" i="2"/>
  <c r="T256" i="2"/>
  <c r="R256" i="2"/>
  <c r="P256" i="2"/>
  <c r="BK256" i="2"/>
  <c r="J256" i="2"/>
  <c r="BE256" i="2"/>
  <c r="BI254" i="2"/>
  <c r="BH254" i="2"/>
  <c r="BG254" i="2"/>
  <c r="BF254" i="2"/>
  <c r="T254" i="2"/>
  <c r="R254" i="2"/>
  <c r="P254" i="2"/>
  <c r="BK254" i="2"/>
  <c r="J254" i="2"/>
  <c r="BE254" i="2" s="1"/>
  <c r="BI253" i="2"/>
  <c r="BH253" i="2"/>
  <c r="BG253" i="2"/>
  <c r="BF253" i="2"/>
  <c r="T253" i="2"/>
  <c r="R253" i="2"/>
  <c r="P253" i="2"/>
  <c r="BK253" i="2"/>
  <c r="J253" i="2"/>
  <c r="BE253" i="2"/>
  <c r="BI251" i="2"/>
  <c r="BH251" i="2"/>
  <c r="BG251" i="2"/>
  <c r="BF251" i="2"/>
  <c r="T251" i="2"/>
  <c r="R251" i="2"/>
  <c r="P251" i="2"/>
  <c r="BK251" i="2"/>
  <c r="J251" i="2"/>
  <c r="BE251" i="2" s="1"/>
  <c r="BI249" i="2"/>
  <c r="BH249" i="2"/>
  <c r="BG249" i="2"/>
  <c r="BF249" i="2"/>
  <c r="T249" i="2"/>
  <c r="T248" i="2"/>
  <c r="R249" i="2"/>
  <c r="R248" i="2" s="1"/>
  <c r="P249" i="2"/>
  <c r="P248" i="2"/>
  <c r="BK249" i="2"/>
  <c r="BK248" i="2" s="1"/>
  <c r="J248" i="2" s="1"/>
  <c r="J105" i="2" s="1"/>
  <c r="J249" i="2"/>
  <c r="BE249" i="2" s="1"/>
  <c r="BI246" i="2"/>
  <c r="BH246" i="2"/>
  <c r="BG246" i="2"/>
  <c r="BF246" i="2"/>
  <c r="T246" i="2"/>
  <c r="R246" i="2"/>
  <c r="P246" i="2"/>
  <c r="BK246" i="2"/>
  <c r="J246" i="2"/>
  <c r="BE246" i="2"/>
  <c r="BI244" i="2"/>
  <c r="BH244" i="2"/>
  <c r="BG244" i="2"/>
  <c r="BF244" i="2"/>
  <c r="T244" i="2"/>
  <c r="R244" i="2"/>
  <c r="P244" i="2"/>
  <c r="BK244" i="2"/>
  <c r="J244" i="2"/>
  <c r="BE244" i="2" s="1"/>
  <c r="BI243" i="2"/>
  <c r="BH243" i="2"/>
  <c r="BG243" i="2"/>
  <c r="BF243" i="2"/>
  <c r="T243" i="2"/>
  <c r="R243" i="2"/>
  <c r="P243" i="2"/>
  <c r="BK243" i="2"/>
  <c r="J243" i="2"/>
  <c r="BE243" i="2"/>
  <c r="BI241" i="2"/>
  <c r="BH241" i="2"/>
  <c r="BG241" i="2"/>
  <c r="BF241" i="2"/>
  <c r="T241" i="2"/>
  <c r="R241" i="2"/>
  <c r="P241" i="2"/>
  <c r="BK241" i="2"/>
  <c r="J241" i="2"/>
  <c r="BE241" i="2" s="1"/>
  <c r="BI238" i="2"/>
  <c r="BH238" i="2"/>
  <c r="BG238" i="2"/>
  <c r="BF238" i="2"/>
  <c r="T238" i="2"/>
  <c r="R238" i="2"/>
  <c r="P238" i="2"/>
  <c r="BK238" i="2"/>
  <c r="J238" i="2"/>
  <c r="BE238" i="2"/>
  <c r="BI237" i="2"/>
  <c r="BH237" i="2"/>
  <c r="BG237" i="2"/>
  <c r="BF237" i="2"/>
  <c r="T237" i="2"/>
  <c r="R237" i="2"/>
  <c r="P237" i="2"/>
  <c r="BK237" i="2"/>
  <c r="J237" i="2"/>
  <c r="BE237" i="2" s="1"/>
  <c r="BI235" i="2"/>
  <c r="BH235" i="2"/>
  <c r="BG235" i="2"/>
  <c r="BF235" i="2"/>
  <c r="T235" i="2"/>
  <c r="R235" i="2"/>
  <c r="P235" i="2"/>
  <c r="BK235" i="2"/>
  <c r="J235" i="2"/>
  <c r="BE235" i="2"/>
  <c r="BI233" i="2"/>
  <c r="BH233" i="2"/>
  <c r="BG233" i="2"/>
  <c r="BF233" i="2"/>
  <c r="T233" i="2"/>
  <c r="R233" i="2"/>
  <c r="P233" i="2"/>
  <c r="BK233" i="2"/>
  <c r="J233" i="2"/>
  <c r="BE233" i="2" s="1"/>
  <c r="BI231" i="2"/>
  <c r="BH231" i="2"/>
  <c r="BG231" i="2"/>
  <c r="BF231" i="2"/>
  <c r="T231" i="2"/>
  <c r="R231" i="2"/>
  <c r="P231" i="2"/>
  <c r="BK231" i="2"/>
  <c r="J231" i="2"/>
  <c r="BE231" i="2"/>
  <c r="BI229" i="2"/>
  <c r="BH229" i="2"/>
  <c r="BG229" i="2"/>
  <c r="BF229" i="2"/>
  <c r="T229" i="2"/>
  <c r="R229" i="2"/>
  <c r="P229" i="2"/>
  <c r="BK229" i="2"/>
  <c r="J229" i="2"/>
  <c r="BE229" i="2" s="1"/>
  <c r="BI227" i="2"/>
  <c r="BH227" i="2"/>
  <c r="BG227" i="2"/>
  <c r="BF227" i="2"/>
  <c r="T227" i="2"/>
  <c r="R227" i="2"/>
  <c r="P227" i="2"/>
  <c r="BK227" i="2"/>
  <c r="J227" i="2"/>
  <c r="BE227" i="2"/>
  <c r="BI225" i="2"/>
  <c r="BH225" i="2"/>
  <c r="BG225" i="2"/>
  <c r="BF225" i="2"/>
  <c r="T225" i="2"/>
  <c r="R225" i="2"/>
  <c r="P225" i="2"/>
  <c r="BK225" i="2"/>
  <c r="J225" i="2"/>
  <c r="BE225" i="2" s="1"/>
  <c r="BI223" i="2"/>
  <c r="BH223" i="2"/>
  <c r="BG223" i="2"/>
  <c r="BF223" i="2"/>
  <c r="T223" i="2"/>
  <c r="R223" i="2"/>
  <c r="P223" i="2"/>
  <c r="BK223" i="2"/>
  <c r="J223" i="2"/>
  <c r="BE223" i="2"/>
  <c r="BI221" i="2"/>
  <c r="BH221" i="2"/>
  <c r="BG221" i="2"/>
  <c r="BF221" i="2"/>
  <c r="T221" i="2"/>
  <c r="R221" i="2"/>
  <c r="P221" i="2"/>
  <c r="BK221" i="2"/>
  <c r="J221" i="2"/>
  <c r="BE221" i="2" s="1"/>
  <c r="BI219" i="2"/>
  <c r="BH219" i="2"/>
  <c r="BG219" i="2"/>
  <c r="BF219" i="2"/>
  <c r="T219" i="2"/>
  <c r="R219" i="2"/>
  <c r="P219" i="2"/>
  <c r="BK219" i="2"/>
  <c r="J219" i="2"/>
  <c r="BE219" i="2"/>
  <c r="BI217" i="2"/>
  <c r="BH217" i="2"/>
  <c r="BG217" i="2"/>
  <c r="BF217" i="2"/>
  <c r="T217" i="2"/>
  <c r="R217" i="2"/>
  <c r="P217" i="2"/>
  <c r="BK217" i="2"/>
  <c r="J217" i="2"/>
  <c r="BE217" i="2" s="1"/>
  <c r="BI215" i="2"/>
  <c r="BH215" i="2"/>
  <c r="BG215" i="2"/>
  <c r="BF215" i="2"/>
  <c r="T215" i="2"/>
  <c r="R215" i="2"/>
  <c r="P215" i="2"/>
  <c r="BK215" i="2"/>
  <c r="J215" i="2"/>
  <c r="BE215" i="2"/>
  <c r="BI213" i="2"/>
  <c r="BH213" i="2"/>
  <c r="BG213" i="2"/>
  <c r="BF213" i="2"/>
  <c r="T213" i="2"/>
  <c r="R213" i="2"/>
  <c r="P213" i="2"/>
  <c r="BK213" i="2"/>
  <c r="J213" i="2"/>
  <c r="BE213" i="2" s="1"/>
  <c r="BI212" i="2"/>
  <c r="BH212" i="2"/>
  <c r="BG212" i="2"/>
  <c r="BF212" i="2"/>
  <c r="T212" i="2"/>
  <c r="R212" i="2"/>
  <c r="P212" i="2"/>
  <c r="BK212" i="2"/>
  <c r="J212" i="2"/>
  <c r="BE212" i="2"/>
  <c r="BI208" i="2"/>
  <c r="BH208" i="2"/>
  <c r="BG208" i="2"/>
  <c r="BF208" i="2"/>
  <c r="T208" i="2"/>
  <c r="R208" i="2"/>
  <c r="P208" i="2"/>
  <c r="BK208" i="2"/>
  <c r="J208" i="2"/>
  <c r="BE208" i="2" s="1"/>
  <c r="BI207" i="2"/>
  <c r="BH207" i="2"/>
  <c r="BG207" i="2"/>
  <c r="BF207" i="2"/>
  <c r="T207" i="2"/>
  <c r="R207" i="2"/>
  <c r="P207" i="2"/>
  <c r="BK207" i="2"/>
  <c r="J207" i="2"/>
  <c r="BE207" i="2"/>
  <c r="BI205" i="2"/>
  <c r="BH205" i="2"/>
  <c r="BG205" i="2"/>
  <c r="BF205" i="2"/>
  <c r="T205" i="2"/>
  <c r="R205" i="2"/>
  <c r="P205" i="2"/>
  <c r="BK205" i="2"/>
  <c r="J205" i="2"/>
  <c r="BE205" i="2" s="1"/>
  <c r="BI203" i="2"/>
  <c r="BH203" i="2"/>
  <c r="BG203" i="2"/>
  <c r="BF203" i="2"/>
  <c r="T203" i="2"/>
  <c r="R203" i="2"/>
  <c r="P203" i="2"/>
  <c r="BK203" i="2"/>
  <c r="J203" i="2"/>
  <c r="BE203" i="2"/>
  <c r="BI201" i="2"/>
  <c r="BH201" i="2"/>
  <c r="BG201" i="2"/>
  <c r="BF201" i="2"/>
  <c r="T201" i="2"/>
  <c r="R201" i="2"/>
  <c r="P201" i="2"/>
  <c r="BK201" i="2"/>
  <c r="J201" i="2"/>
  <c r="BE201" i="2" s="1"/>
  <c r="BI198" i="2"/>
  <c r="BH198" i="2"/>
  <c r="BG198" i="2"/>
  <c r="BF198" i="2"/>
  <c r="T198" i="2"/>
  <c r="R198" i="2"/>
  <c r="P198" i="2"/>
  <c r="BK198" i="2"/>
  <c r="J198" i="2"/>
  <c r="BE198" i="2"/>
  <c r="BI195" i="2"/>
  <c r="BH195" i="2"/>
  <c r="BG195" i="2"/>
  <c r="BF195" i="2"/>
  <c r="T195" i="2"/>
  <c r="R195" i="2"/>
  <c r="P195" i="2"/>
  <c r="BK195" i="2"/>
  <c r="J195" i="2"/>
  <c r="BE195" i="2" s="1"/>
  <c r="BI191" i="2"/>
  <c r="BH191" i="2"/>
  <c r="BG191" i="2"/>
  <c r="BF191" i="2"/>
  <c r="T191" i="2"/>
  <c r="T190" i="2"/>
  <c r="R191" i="2"/>
  <c r="R190" i="2" s="1"/>
  <c r="P191" i="2"/>
  <c r="P190" i="2"/>
  <c r="BK191" i="2"/>
  <c r="BK190" i="2" s="1"/>
  <c r="J190" i="2" s="1"/>
  <c r="J104" i="2" s="1"/>
  <c r="J191" i="2"/>
  <c r="BE191" i="2" s="1"/>
  <c r="BI189" i="2"/>
  <c r="BH189" i="2"/>
  <c r="BG189" i="2"/>
  <c r="BF189" i="2"/>
  <c r="T189" i="2"/>
  <c r="R189" i="2"/>
  <c r="P189" i="2"/>
  <c r="BK189" i="2"/>
  <c r="J189" i="2"/>
  <c r="BE189" i="2"/>
  <c r="BI188" i="2"/>
  <c r="BH188" i="2"/>
  <c r="BG188" i="2"/>
  <c r="BF188" i="2"/>
  <c r="T188" i="2"/>
  <c r="T187" i="2" s="1"/>
  <c r="T186" i="2" s="1"/>
  <c r="R188" i="2"/>
  <c r="R187" i="2" s="1"/>
  <c r="R186" i="2" s="1"/>
  <c r="P188" i="2"/>
  <c r="P187" i="2"/>
  <c r="P186" i="2" s="1"/>
  <c r="BK188" i="2"/>
  <c r="BK187" i="2" s="1"/>
  <c r="BK186" i="2" s="1"/>
  <c r="J186" i="2" s="1"/>
  <c r="J102" i="2" s="1"/>
  <c r="J187" i="2"/>
  <c r="J103" i="2" s="1"/>
  <c r="J188" i="2"/>
  <c r="BE188" i="2"/>
  <c r="BI184" i="2"/>
  <c r="BH184" i="2"/>
  <c r="BG184" i="2"/>
  <c r="BF184" i="2"/>
  <c r="T184" i="2"/>
  <c r="R184" i="2"/>
  <c r="P184" i="2"/>
  <c r="BK184" i="2"/>
  <c r="J184" i="2"/>
  <c r="BE184" i="2"/>
  <c r="BI181" i="2"/>
  <c r="BH181" i="2"/>
  <c r="BG181" i="2"/>
  <c r="BF181" i="2"/>
  <c r="T181" i="2"/>
  <c r="R181" i="2"/>
  <c r="P181" i="2"/>
  <c r="BK181" i="2"/>
  <c r="J181" i="2"/>
  <c r="BE181" i="2" s="1"/>
  <c r="BI178" i="2"/>
  <c r="BH178" i="2"/>
  <c r="BG178" i="2"/>
  <c r="BF178" i="2"/>
  <c r="T178" i="2"/>
  <c r="R178" i="2"/>
  <c r="P178" i="2"/>
  <c r="BK178" i="2"/>
  <c r="J178" i="2"/>
  <c r="BE178" i="2"/>
  <c r="BI176" i="2"/>
  <c r="BH176" i="2"/>
  <c r="BG176" i="2"/>
  <c r="BF176" i="2"/>
  <c r="T176" i="2"/>
  <c r="R176" i="2"/>
  <c r="P176" i="2"/>
  <c r="BK176" i="2"/>
  <c r="J176" i="2"/>
  <c r="BE176" i="2" s="1"/>
  <c r="BI175" i="2"/>
  <c r="BH175" i="2"/>
  <c r="BG175" i="2"/>
  <c r="BF175" i="2"/>
  <c r="T175" i="2"/>
  <c r="R175" i="2"/>
  <c r="P175" i="2"/>
  <c r="BK175" i="2"/>
  <c r="J175" i="2"/>
  <c r="BE175" i="2"/>
  <c r="BI172" i="2"/>
  <c r="BH172" i="2"/>
  <c r="BG172" i="2"/>
  <c r="BF172" i="2"/>
  <c r="T172" i="2"/>
  <c r="R172" i="2"/>
  <c r="P172" i="2"/>
  <c r="BK172" i="2"/>
  <c r="J172" i="2"/>
  <c r="BE172" i="2" s="1"/>
  <c r="BI169" i="2"/>
  <c r="BH169" i="2"/>
  <c r="BG169" i="2"/>
  <c r="BF169" i="2"/>
  <c r="T169" i="2"/>
  <c r="R169" i="2"/>
  <c r="P169" i="2"/>
  <c r="BK169" i="2"/>
  <c r="J169" i="2"/>
  <c r="BE169" i="2"/>
  <c r="BI164" i="2"/>
  <c r="BH164" i="2"/>
  <c r="BG164" i="2"/>
  <c r="BF164" i="2"/>
  <c r="T164" i="2"/>
  <c r="T163" i="2" s="1"/>
  <c r="R164" i="2"/>
  <c r="R163" i="2"/>
  <c r="P164" i="2"/>
  <c r="BK164" i="2"/>
  <c r="BK163" i="2"/>
  <c r="J163" i="2" s="1"/>
  <c r="J101" i="2" s="1"/>
  <c r="J164" i="2"/>
  <c r="BE164" i="2" s="1"/>
  <c r="BI161" i="2"/>
  <c r="BH161" i="2"/>
  <c r="BG161" i="2"/>
  <c r="BF161" i="2"/>
  <c r="T161" i="2"/>
  <c r="R161" i="2"/>
  <c r="P161" i="2"/>
  <c r="BK161" i="2"/>
  <c r="J161" i="2"/>
  <c r="BE161" i="2" s="1"/>
  <c r="BI158" i="2"/>
  <c r="BH158" i="2"/>
  <c r="BG158" i="2"/>
  <c r="BF158" i="2"/>
  <c r="T158" i="2"/>
  <c r="R158" i="2"/>
  <c r="P158" i="2"/>
  <c r="BK158" i="2"/>
  <c r="J158" i="2"/>
  <c r="BE158" i="2"/>
  <c r="BI155" i="2"/>
  <c r="BH155" i="2"/>
  <c r="BG155" i="2"/>
  <c r="BF155" i="2"/>
  <c r="T155" i="2"/>
  <c r="R155" i="2"/>
  <c r="P155" i="2"/>
  <c r="BK155" i="2"/>
  <c r="J155" i="2"/>
  <c r="BE155" i="2" s="1"/>
  <c r="BI152" i="2"/>
  <c r="BH152" i="2"/>
  <c r="BG152" i="2"/>
  <c r="BF152" i="2"/>
  <c r="T152" i="2"/>
  <c r="R152" i="2"/>
  <c r="P152" i="2"/>
  <c r="BK152" i="2"/>
  <c r="J152" i="2"/>
  <c r="BE152" i="2"/>
  <c r="BI150" i="2"/>
  <c r="BH150" i="2"/>
  <c r="BG150" i="2"/>
  <c r="BF150" i="2"/>
  <c r="T150" i="2"/>
  <c r="R150" i="2"/>
  <c r="P150" i="2"/>
  <c r="BK150" i="2"/>
  <c r="J150" i="2"/>
  <c r="BE150" i="2" s="1"/>
  <c r="BI148" i="2"/>
  <c r="BH148" i="2"/>
  <c r="BG148" i="2"/>
  <c r="BF148" i="2"/>
  <c r="T148" i="2"/>
  <c r="R148" i="2"/>
  <c r="P148" i="2"/>
  <c r="P140" i="2" s="1"/>
  <c r="BK148" i="2"/>
  <c r="J148" i="2"/>
  <c r="BE148" i="2"/>
  <c r="BI145" i="2"/>
  <c r="BH145" i="2"/>
  <c r="BG145" i="2"/>
  <c r="BF145" i="2"/>
  <c r="T145" i="2"/>
  <c r="T140" i="2" s="1"/>
  <c r="T133" i="2" s="1"/>
  <c r="T132" i="2" s="1"/>
  <c r="R145" i="2"/>
  <c r="P145" i="2"/>
  <c r="BK145" i="2"/>
  <c r="J145" i="2"/>
  <c r="BE145" i="2" s="1"/>
  <c r="BI141" i="2"/>
  <c r="BH141" i="2"/>
  <c r="BG141" i="2"/>
  <c r="BF141" i="2"/>
  <c r="T141" i="2"/>
  <c r="R141" i="2"/>
  <c r="R140" i="2" s="1"/>
  <c r="P141" i="2"/>
  <c r="BK141" i="2"/>
  <c r="J141" i="2"/>
  <c r="BE141" i="2"/>
  <c r="BI137" i="2"/>
  <c r="BH137" i="2"/>
  <c r="BG137" i="2"/>
  <c r="BF137" i="2"/>
  <c r="T137" i="2"/>
  <c r="R137" i="2"/>
  <c r="P137" i="2"/>
  <c r="BK137" i="2"/>
  <c r="J137" i="2"/>
  <c r="BE137" i="2"/>
  <c r="BI136" i="2"/>
  <c r="F37" i="2" s="1"/>
  <c r="BD95" i="1" s="1"/>
  <c r="BH136" i="2"/>
  <c r="F36" i="2" s="1"/>
  <c r="BC95" i="1" s="1"/>
  <c r="BC94" i="1" s="1"/>
  <c r="BG136" i="2"/>
  <c r="F35" i="2"/>
  <c r="BB95" i="1" s="1"/>
  <c r="BB94" i="1" s="1"/>
  <c r="BF136" i="2"/>
  <c r="F34" i="2"/>
  <c r="BA95" i="1" s="1"/>
  <c r="BA94" i="1" s="1"/>
  <c r="T136" i="2"/>
  <c r="T135" i="2"/>
  <c r="R136" i="2"/>
  <c r="R135" i="2"/>
  <c r="R133" i="2" s="1"/>
  <c r="R132" i="2" s="1"/>
  <c r="P136" i="2"/>
  <c r="P135" i="2"/>
  <c r="BK136" i="2"/>
  <c r="BK135" i="2"/>
  <c r="J136" i="2"/>
  <c r="BE136" i="2" s="1"/>
  <c r="F33" i="2" s="1"/>
  <c r="AZ95" i="1" s="1"/>
  <c r="AZ94" i="1" s="1"/>
  <c r="J98" i="2"/>
  <c r="J129" i="2"/>
  <c r="F128" i="2"/>
  <c r="F126" i="2"/>
  <c r="E124" i="2"/>
  <c r="J92" i="2"/>
  <c r="F91" i="2"/>
  <c r="F89" i="2"/>
  <c r="E87" i="2"/>
  <c r="J21" i="2"/>
  <c r="E21" i="2"/>
  <c r="J20" i="2"/>
  <c r="J18" i="2"/>
  <c r="E18" i="2"/>
  <c r="F129" i="2" s="1"/>
  <c r="J17" i="2"/>
  <c r="J12" i="2"/>
  <c r="J126" i="2" s="1"/>
  <c r="E7" i="2"/>
  <c r="E85" i="2" s="1"/>
  <c r="E122" i="2"/>
  <c r="BD94" i="1"/>
  <c r="W33" i="1" s="1"/>
  <c r="AS94" i="1"/>
  <c r="L90" i="1"/>
  <c r="AM90" i="1"/>
  <c r="AM89" i="1"/>
  <c r="L89" i="1"/>
  <c r="AM87" i="1"/>
  <c r="L87" i="1"/>
  <c r="L85" i="1"/>
  <c r="L84" i="1"/>
  <c r="W32" i="1" l="1"/>
  <c r="AY94" i="1"/>
  <c r="W29" i="1"/>
  <c r="AV94" i="1"/>
  <c r="W30" i="1"/>
  <c r="AW94" i="1"/>
  <c r="AK30" i="1" s="1"/>
  <c r="AX94" i="1"/>
  <c r="W31" i="1"/>
  <c r="J89" i="2"/>
  <c r="J33" i="2"/>
  <c r="AV95" i="1" s="1"/>
  <c r="BK140" i="2"/>
  <c r="J140" i="2" s="1"/>
  <c r="J100" i="2" s="1"/>
  <c r="J135" i="2"/>
  <c r="J99" i="2" s="1"/>
  <c r="F92" i="2"/>
  <c r="J91" i="2"/>
  <c r="J128" i="2"/>
  <c r="J34" i="2"/>
  <c r="AW95" i="1" s="1"/>
  <c r="P163" i="2"/>
  <c r="P133" i="2" s="1"/>
  <c r="P132" i="2" s="1"/>
  <c r="AU95" i="1" s="1"/>
  <c r="AU94" i="1" s="1"/>
  <c r="J346" i="2"/>
  <c r="J109" i="2" s="1"/>
  <c r="BK345" i="2"/>
  <c r="J345" i="2" s="1"/>
  <c r="J108" i="2" s="1"/>
  <c r="AK29" i="1" l="1"/>
  <c r="AT94" i="1"/>
  <c r="AT95" i="1"/>
  <c r="BK133" i="2"/>
  <c r="J133" i="2" l="1"/>
  <c r="J97" i="2" s="1"/>
  <c r="BK132" i="2"/>
  <c r="J132" i="2" s="1"/>
  <c r="J96" i="2" l="1"/>
  <c r="J30" i="2"/>
  <c r="J39" i="2" l="1"/>
  <c r="AG95" i="1"/>
  <c r="AG94" i="1" l="1"/>
  <c r="AN95" i="1"/>
  <c r="AN94" i="1" l="1"/>
  <c r="AK26" i="1"/>
  <c r="AK35" i="1" s="1"/>
</calcChain>
</file>

<file path=xl/sharedStrings.xml><?xml version="1.0" encoding="utf-8"?>
<sst xmlns="http://schemas.openxmlformats.org/spreadsheetml/2006/main" count="2639" uniqueCount="646">
  <si>
    <t>Export Komplet</t>
  </si>
  <si>
    <t/>
  </si>
  <si>
    <t>2.0</t>
  </si>
  <si>
    <t>ZAMOK</t>
  </si>
  <si>
    <t>False</t>
  </si>
  <si>
    <t>{bb17b36b-d2b1-4c3b-a2f5-be36c817dfe9}</t>
  </si>
  <si>
    <t>0,01</t>
  </si>
  <si>
    <t>21</t>
  </si>
  <si>
    <t>1</t>
  </si>
  <si>
    <t>15</t>
  </si>
  <si>
    <t>REKAPITULACE STAVBY</t>
  </si>
  <si>
    <t>v ---  níže se nacházejí doplnkové a pomocné údaje k sestavám  --- v</t>
  </si>
  <si>
    <t>Návod na vyplnění</t>
  </si>
  <si>
    <t>0,001</t>
  </si>
  <si>
    <t>Kód:</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</si>
  <si>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</si>
  <si>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</si>
  <si>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Kostel sv. Kláry výměna střešní krytiny</t>
  </si>
  <si>
    <t>KSO:</t>
  </si>
  <si>
    <t>CC-CZ:</t>
  </si>
  <si>
    <t>Místo:</t>
  </si>
  <si>
    <t>Františkánské náměstí, Cheb</t>
  </si>
  <si>
    <t>Datum:</t>
  </si>
  <si>
    <t>10. 6. 2019</t>
  </si>
  <si>
    <t>Zadavatel:</t>
  </si>
  <si>
    <t>IČ:</t>
  </si>
  <si>
    <t>Město Cheb,Náměstí Krále Jiřího z Poděbrad 1/14, 3</t>
  </si>
  <si>
    <t>DIČ:</t>
  </si>
  <si>
    <t>Uchazeč:</t>
  </si>
  <si>
    <t>Vyplň údaj</t>
  </si>
  <si>
    <t>Projektant:</t>
  </si>
  <si>
    <t xml:space="preserve"> </t>
  </si>
  <si>
    <t>True</t>
  </si>
  <si>
    <t>Zpracovatel:</t>
  </si>
  <si>
    <t>J. Nováček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</si>
  <si>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</si>
  <si>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</si>
  <si>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</si>
  <si>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</si>
  <si>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</si>
  <si>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</si>
  <si>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</si>
  <si>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</si>
  <si>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</si>
  <si>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</si>
  <si>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</si>
  <si>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</si>
  <si>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</si>
  <si>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</si>
  <si>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</si>
  <si>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</si>
  <si>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</si>
  <si>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</si>
  <si>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</si>
  <si>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</si>
  <si>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</si>
  <si>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</si>
  <si>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</si>
  <si>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</si>
  <si>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</si>
  <si>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</si>
  <si>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</si>
  <si>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</si>
  <si>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</si>
  <si>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</si>
  <si>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</si>
  <si>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</si>
  <si>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</si>
  <si>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</si>
  <si>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</si>
  <si>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</si>
  <si>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</si>
  <si>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</si>
  <si>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</si>
  <si>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</si>
  <si>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</si>
  <si>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</si>
  <si>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</si>
  <si>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</si>
  <si>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</si>
  <si>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</si>
  <si>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</si>
  <si>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soupis prací pro VZ</t>
  </si>
  <si>
    <t>STA</t>
  </si>
  <si>
    <t>{692da765-aee7-4a42-9670-4ded0811984e}</t>
  </si>
  <si>
    <t>2</t>
  </si>
  <si>
    <t>KRYCÍ LIST SOUPISU PRACÍ</t>
  </si>
  <si>
    <t>Objekt:</t>
  </si>
  <si>
    <t>01 - soupis prací pro VZ</t>
  </si>
  <si>
    <t>REKAPITULACE ČLENĚNÍ SOUPISU PRACÍ</t>
  </si>
  <si>
    <t>Kód dílu - Popis</t>
  </si>
  <si>
    <t>Cena celkem [CZK]</t>
  </si>
  <si>
    <t>Náklady ze soupisu prací</t>
  </si>
  <si>
    <t>-1</t>
  </si>
  <si>
    <t>HSV - Práce a dodávky HSV</t>
  </si>
  <si>
    <t xml:space="preserve">    9 -  Lešení</t>
  </si>
  <si>
    <t xml:space="preserve">    95 - Různé dokončovací konstrukce a práce pozemních staveb</t>
  </si>
  <si>
    <t xml:space="preserve">    94 - Lešení a stavební výtahy</t>
  </si>
  <si>
    <t xml:space="preserve">    997 - Přesun sutě</t>
  </si>
  <si>
    <t>PSV - Práce a dodávky PSV</t>
  </si>
  <si>
    <t xml:space="preserve">    741 - Elektroinstalace - silnoproud</t>
  </si>
  <si>
    <t xml:space="preserve">    762 - Konstrukce tesařské</t>
  </si>
  <si>
    <t xml:space="preserve">    764 - Konstrukce klempířské</t>
  </si>
  <si>
    <t xml:space="preserve">    765 - Krytina skládaná</t>
  </si>
  <si>
    <t xml:space="preserve">    783 - Dokončovací práce - nátěry</t>
  </si>
  <si>
    <t>VRN - Vedlejší rozpočtové náklady</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</si>
  <si>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</si>
  <si>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</si>
  <si>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</si>
  <si>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</si>
  <si>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</si>
  <si>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</si>
  <si>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</si>
  <si>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</si>
  <si>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</si>
  <si>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</si>
  <si>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</si>
  <si>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</si>
  <si>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</si>
  <si>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</si>
  <si>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</si>
  <si>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</si>
  <si>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</si>
  <si>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</si>
  <si>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</si>
  <si>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</si>
  <si>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</si>
  <si>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 xml:space="preserve"> Lešení</t>
  </si>
  <si>
    <t>95</t>
  </si>
  <si>
    <t>Různé dokončovací konstrukce a práce pozemních staveb</t>
  </si>
  <si>
    <t>K</t>
  </si>
  <si>
    <t>95001R</t>
  </si>
  <si>
    <t>ostatní nespecifikované práce - průzkumy a pod.</t>
  </si>
  <si>
    <t>hod</t>
  </si>
  <si>
    <t>4</t>
  </si>
  <si>
    <t>1044979754</t>
  </si>
  <si>
    <t>952902121</t>
  </si>
  <si>
    <t>Čištění budov zametení drsných podlah</t>
  </si>
  <si>
    <t>m2</t>
  </si>
  <si>
    <t>CS ÚRS 2019 01</t>
  </si>
  <si>
    <t>-2089487953</t>
  </si>
  <si>
    <t>PSC</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</si>
  <si>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</si>
  <si>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VV</t>
  </si>
  <si>
    <t>12,0*(24,21+9,425+3,995)-1,5*(2*5,0+8,5+16,0) "půda</t>
  </si>
  <si>
    <t>94</t>
  </si>
  <si>
    <t>Lešení a stavební výtahy</t>
  </si>
  <si>
    <t>3</t>
  </si>
  <si>
    <t>941211112</t>
  </si>
  <si>
    <t>Montáž lešení řadového rámového lehkého zatížení do 200 kg/m2 š do 0,9 m v do 25 m</t>
  </si>
  <si>
    <t>51940850</t>
  </si>
  <si>
    <t xml:space="preserve">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</si>
  <si>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40*2*16+2*12*6/2</t>
  </si>
  <si>
    <t>Součet</t>
  </si>
  <si>
    <t>941211211</t>
  </si>
  <si>
    <t>Příplatek k lešení řadovému rámovému lehkému š 0,9 m v do 25 m za první a ZKD den použití</t>
  </si>
  <si>
    <t>-987932483</t>
  </si>
  <si>
    <t>1352*90 'Přepočtené koeficientem množství</t>
  </si>
  <si>
    <t>5</t>
  </si>
  <si>
    <t>941211812</t>
  </si>
  <si>
    <t>Demontáž lešení řadového rámového lehkého zatížení do 200 kg/m2 š do 0,9 m v do 25 m</t>
  </si>
  <si>
    <t>-1340125356</t>
  </si>
  <si>
    <t xml:space="preserve">Poznámka k souboru cen:_x000D_
1. Demontáž lešení řadového rámového lehkého výšky přes 40 m se oceňuje individuálně. </t>
  </si>
  <si>
    <t>6</t>
  </si>
  <si>
    <t>944511111</t>
  </si>
  <si>
    <t>Montáž ochranné sítě z textilie z umělých vláken</t>
  </si>
  <si>
    <t>-1923677862</t>
  </si>
  <si>
    <t xml:space="preserve">Poznámka k souboru cen:_x000D_
1. V cenách nejsou započteny náklady na lešení potřebné pro zavěšení sítí; toto lešení se oceňuje příslušnými cenami lešení. </t>
  </si>
  <si>
    <t>7</t>
  </si>
  <si>
    <t>944511211</t>
  </si>
  <si>
    <t>Příplatek k ochranné síti za první a ZKD den použití</t>
  </si>
  <si>
    <t>1108915425</t>
  </si>
  <si>
    <t>8</t>
  </si>
  <si>
    <t>944711114</t>
  </si>
  <si>
    <t>Montáž záchytné stříšky š přes 2,5 m</t>
  </si>
  <si>
    <t>m</t>
  </si>
  <si>
    <t>145056704</t>
  </si>
  <si>
    <t xml:space="preserve">Poznámka k souboru cen:_x000D_
1. Ceny nelze použít pro samostatnou záchytnou stříšku či jiné ochranné konstrukce, které mají za účel chránit chodce před padající omítkou či zchátralými římsami apod. 2. Množství měrných jednotek se určuje v m délky lešení, ke kterému se záchytná stříška zřizuje. </t>
  </si>
  <si>
    <t>40+7</t>
  </si>
  <si>
    <t>944711214</t>
  </si>
  <si>
    <t>Příplatek k záchytné stříšce š přes 2,5 m za první a ZKD den použití</t>
  </si>
  <si>
    <t>-447109953</t>
  </si>
  <si>
    <t>47*90 'Přepočtené koeficientem množství</t>
  </si>
  <si>
    <t>10</t>
  </si>
  <si>
    <t>945411111</t>
  </si>
  <si>
    <t>Výsuvná šplhací plošina motorová s jedním podvozkem a jedním stožárem v do 80 m</t>
  </si>
  <si>
    <t>den</t>
  </si>
  <si>
    <t>519961963</t>
  </si>
  <si>
    <t xml:space="preserve">Poznámka k souboru cen:_x000D_
1. V ceně jsou započteny i náklady na provoz mechanizmu včetně sestavení, rozebrání, přestavění i kotvení stožáru. 2. Výsuvné plošiny výšky přes 80 m se oceňují individuálně. </t>
  </si>
  <si>
    <t>997</t>
  </si>
  <si>
    <t>Přesun sutě</t>
  </si>
  <si>
    <t>11</t>
  </si>
  <si>
    <t>997013116</t>
  </si>
  <si>
    <t>Vnitrostaveništní doprava suti a vybouraných hmot pro budovy v do 21 m s použitím mechanizace</t>
  </si>
  <si>
    <t>t</t>
  </si>
  <si>
    <t>1288948223</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</si>
  <si>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</si>
  <si>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55,455*0,7 "krytina</t>
  </si>
  <si>
    <t>6,88 "tesař. kce</t>
  </si>
  <si>
    <t>0,887 "klemp. kce</t>
  </si>
  <si>
    <t>12</t>
  </si>
  <si>
    <t>997013312</t>
  </si>
  <si>
    <t>Montáž a demontáž shozu suti v do 20 m</t>
  </si>
  <si>
    <t>-169547197</t>
  </si>
  <si>
    <t xml:space="preserve">Poznámka k souboru cen:_x000D_
1. Shozy vyšší než 75 m se oceňují individuálně. 2. Výškou se rozumí vzdálenost od vyústění shozu do úrovně plnícího trychtýře. 3. Náklady na vodorovnou dopravu suti se oceňují cenami 977 01-3111, -3151 a -3211 pro budovy a haly výšky do 6 m souboru cen 977 01-3 Vnitrostaveništní doprava suti a vybouraných hmot. </t>
  </si>
  <si>
    <t>17*2 'Přepočtené koeficientem množství</t>
  </si>
  <si>
    <t>13</t>
  </si>
  <si>
    <t>997013322</t>
  </si>
  <si>
    <t>Pronájem shozu suti</t>
  </si>
  <si>
    <t>318199305</t>
  </si>
  <si>
    <t>17*90 'Přepočtené koeficientem množství</t>
  </si>
  <si>
    <t>14</t>
  </si>
  <si>
    <t>997013322x</t>
  </si>
  <si>
    <t>Přistavení kontejneru</t>
  </si>
  <si>
    <t>kpl</t>
  </si>
  <si>
    <t>257604995</t>
  </si>
  <si>
    <t>997013501</t>
  </si>
  <si>
    <t>Odvoz suti a vybouraných hmot na skládku nebo meziskládku do 1 km se složením</t>
  </si>
  <si>
    <t>-311211502</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</si>
  <si>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</si>
  <si>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16</t>
  </si>
  <si>
    <t>997013509</t>
  </si>
  <si>
    <t>Příplatek k odvozu suti přes 1 km</t>
  </si>
  <si>
    <t>164851296</t>
  </si>
  <si>
    <t>46,586*15 'Přepočtené koeficientem množství</t>
  </si>
  <si>
    <t>17</t>
  </si>
  <si>
    <t>997013803</t>
  </si>
  <si>
    <t>Poplatek za uložení stavebního odpadu z keramických materiálů na skládce (skládkovné)</t>
  </si>
  <si>
    <t>1579239733</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</si>
  <si>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</si>
  <si>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18</t>
  </si>
  <si>
    <t>997013811</t>
  </si>
  <si>
    <t>Poplatek za uložení stavebního dřevěného odpadu na skládce (skládkovné)</t>
  </si>
  <si>
    <t>-587711337</t>
  </si>
  <si>
    <t>PSV</t>
  </si>
  <si>
    <t>Práce a dodávky PSV</t>
  </si>
  <si>
    <t>741</t>
  </si>
  <si>
    <t>Elektroinstalace - silnoproud</t>
  </si>
  <si>
    <t>19</t>
  </si>
  <si>
    <t>741R1</t>
  </si>
  <si>
    <t>Demontáž stávajícího hromosvodu</t>
  </si>
  <si>
    <t>681136574</t>
  </si>
  <si>
    <t>20</t>
  </si>
  <si>
    <t>741R2</t>
  </si>
  <si>
    <t>Montáž hromosvodu</t>
  </si>
  <si>
    <t>-1382761648</t>
  </si>
  <si>
    <t>762</t>
  </si>
  <si>
    <t>Konstrukce tesařské</t>
  </si>
  <si>
    <t>762083122</t>
  </si>
  <si>
    <t>Impregnace řeziva proti dřevokaznému hmyzu, houbám a plísním máčením třída ohrožení 3 a 4</t>
  </si>
  <si>
    <t>m3</t>
  </si>
  <si>
    <t>2062366253</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</si>
  <si>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</si>
  <si>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7,0 "tesané trámy "</t>
  </si>
  <si>
    <t>2,55 "prkna</t>
  </si>
  <si>
    <t>22</t>
  </si>
  <si>
    <t>762341410</t>
  </si>
  <si>
    <t>Montáž bednění střešních žlabů z hrubých prken</t>
  </si>
  <si>
    <t>-731002679</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</si>
  <si>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</si>
  <si>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57,144</t>
  </si>
  <si>
    <t>23</t>
  </si>
  <si>
    <t>762341610</t>
  </si>
  <si>
    <t>Montáž bednění štítových okapových říms z hrubých prken</t>
  </si>
  <si>
    <t>-1876109906</t>
  </si>
  <si>
    <t>2*20,0*0,8 "oplechování štítových říms</t>
  </si>
  <si>
    <t>24</t>
  </si>
  <si>
    <t>M</t>
  </si>
  <si>
    <t>60511150</t>
  </si>
  <si>
    <t>řezivo stavební prkna omítaná netříděná tl 25mm dl 4m</t>
  </si>
  <si>
    <t>32</t>
  </si>
  <si>
    <t>-1324892387</t>
  </si>
  <si>
    <t>89,144*0,026*1,1</t>
  </si>
  <si>
    <t>25</t>
  </si>
  <si>
    <t>762342314</t>
  </si>
  <si>
    <t>Montáž laťování na střechách složitých sklonu do 60° osové vzdálenosti do 360 mm</t>
  </si>
  <si>
    <t>534958328</t>
  </si>
  <si>
    <t>26</t>
  </si>
  <si>
    <t>60514114</t>
  </si>
  <si>
    <t>řezivo jehličnaté lať impregnovaná dl 4 m 30x50mm</t>
  </si>
  <si>
    <t>-1279234112</t>
  </si>
  <si>
    <t>791,857*6,7*0,03*0,05*1,1</t>
  </si>
  <si>
    <t>27</t>
  </si>
  <si>
    <t>762342811</t>
  </si>
  <si>
    <t>Demontáž laťování střech z latí osové vzdálenosti do 0,22 m</t>
  </si>
  <si>
    <t>-929350572</t>
  </si>
  <si>
    <t>28</t>
  </si>
  <si>
    <t>762343811</t>
  </si>
  <si>
    <t>Demontáž bednění okapů a štítových říms z prken</t>
  </si>
  <si>
    <t>321090181</t>
  </si>
  <si>
    <t>úžlabí</t>
  </si>
  <si>
    <t>47,62*1,2</t>
  </si>
  <si>
    <t>29</t>
  </si>
  <si>
    <t>762353430-1</t>
  </si>
  <si>
    <t xml:space="preserve">Montáž střešního vikýře valbového z hraněného řeziva </t>
  </si>
  <si>
    <t>832238460</t>
  </si>
  <si>
    <t>30</t>
  </si>
  <si>
    <t>762001R</t>
  </si>
  <si>
    <t>Oprava "SV" úžlabí - výměna úžlabní krokve 8,5m a poškozených částí, vyrovnání vazby, obnova funkčnosti původních tesařských spojů -  poz. c.1</t>
  </si>
  <si>
    <t>-61662131</t>
  </si>
  <si>
    <t>P</t>
  </si>
  <si>
    <t>Poznámka k položce:_x000D_
kompletní oprava dle technického popisu</t>
  </si>
  <si>
    <t>31</t>
  </si>
  <si>
    <t>762002R</t>
  </si>
  <si>
    <t>Oprava "V" úžlabí - výměna úžlabní krokve 8,5m a poškozených částí, vyrovnání vazby, obnova funkčnosti původních tesařských spojů -  poz. c.2</t>
  </si>
  <si>
    <t>-276497505</t>
  </si>
  <si>
    <t>762003R</t>
  </si>
  <si>
    <t>Oprava "Z" úžlabí - výměna úžlabní krokve 8,9m, vzpěr 4,9 + 3,7m a poškozených částí, vyrovnání vazby, obnova funkčnosti původních tesařských spojů  poz. c.3</t>
  </si>
  <si>
    <t>-24822923</t>
  </si>
  <si>
    <t>33</t>
  </si>
  <si>
    <t>762004R</t>
  </si>
  <si>
    <t>Oprava "SZ" úžlabí - výměna úžlabní krokve 8,9m, výměna vazných trámů 2 x 4m a poškozených částí, vyrovnání vazby, obnova funkčnosti původních tesařských spojů poz. c.4</t>
  </si>
  <si>
    <t>1752014667</t>
  </si>
  <si>
    <t>34</t>
  </si>
  <si>
    <t>762005R</t>
  </si>
  <si>
    <t>Oprava "S" diagonální vazby "SV" valby výměna pásku 2 x 4,6m poz. c.5</t>
  </si>
  <si>
    <t>866414994</t>
  </si>
  <si>
    <t>35</t>
  </si>
  <si>
    <t>762006R</t>
  </si>
  <si>
    <t>Oprava krokve na "SZ" straně "SV" valby - přeplátování dřevěným spojem dl. 2 x 3,7m poz. c.6</t>
  </si>
  <si>
    <t>1000691852</t>
  </si>
  <si>
    <t>36</t>
  </si>
  <si>
    <t>762007R</t>
  </si>
  <si>
    <t>Krokev na "SV" straně "SV" valby - výměna krokve dl. 3,7m poz. c.7</t>
  </si>
  <si>
    <t>1034106017</t>
  </si>
  <si>
    <t>37</t>
  </si>
  <si>
    <t>762008R</t>
  </si>
  <si>
    <t>Krokev na "SV" straně "SV" valby - výměna krokve dl. 6,0m poz. c.8</t>
  </si>
  <si>
    <t>-156669067</t>
  </si>
  <si>
    <t>38</t>
  </si>
  <si>
    <t>762009R</t>
  </si>
  <si>
    <t>"JV" zhlaví vazného trámu VI. příčné vazby - výměna zhlaví vazného trámu dl. 1,0m, přeplátování poz. c.9</t>
  </si>
  <si>
    <t>-709765620</t>
  </si>
  <si>
    <t>39</t>
  </si>
  <si>
    <t>762010R</t>
  </si>
  <si>
    <t>"JV" část vazného trámu XXI. příčné vazby - výměna vazného trámu dl. 2,45m , přeplátování poz. c.10</t>
  </si>
  <si>
    <t>-1506508864</t>
  </si>
  <si>
    <t>40</t>
  </si>
  <si>
    <t>762011R</t>
  </si>
  <si>
    <t>"J" diagonální vazba "JZ" konce krovu - prověření míry poškození ohněm, opravy poz. c.11</t>
  </si>
  <si>
    <t>-45822007</t>
  </si>
  <si>
    <t>41</t>
  </si>
  <si>
    <t>762012R</t>
  </si>
  <si>
    <t>"Z" diagonální vazba "JZ" konce krovu - výměna trámů 2,8+1,7m, odstranění zdiva, zpětné zazdění  poz. c.12</t>
  </si>
  <si>
    <t>1770995576</t>
  </si>
  <si>
    <t>42</t>
  </si>
  <si>
    <t>762013R</t>
  </si>
  <si>
    <t>Projektový výrobní návrh výměny dřevěných orvků krovu</t>
  </si>
  <si>
    <t>kus</t>
  </si>
  <si>
    <t>-572420243</t>
  </si>
  <si>
    <t>43</t>
  </si>
  <si>
    <t>762014R</t>
  </si>
  <si>
    <t>Výroba tesanýchtrámů ručně</t>
  </si>
  <si>
    <t>675868220</t>
  </si>
  <si>
    <t>(2*8,5+4,7+3,8+2*8,9+4,9+3,7+2*4,0+2*4,6+2*3,7+3,7+6,0+1,0+2,45+3,0+2,8+1,7)*1,3</t>
  </si>
  <si>
    <t>30 "ostatní pomocné prvky</t>
  </si>
  <si>
    <t>44</t>
  </si>
  <si>
    <t>605901M</t>
  </si>
  <si>
    <t>kulatina odkorněná pro výrobu tesaných trámů</t>
  </si>
  <si>
    <t>-1281084590</t>
  </si>
  <si>
    <t>0,2*0,25*156,295/0,6*1,1 "</t>
  </si>
  <si>
    <t>45</t>
  </si>
  <si>
    <t>762015R</t>
  </si>
  <si>
    <t>Provizorni podlaha na půdě pro manipulaci s materiálem</t>
  </si>
  <si>
    <t>563940699</t>
  </si>
  <si>
    <t>46</t>
  </si>
  <si>
    <t>762395000</t>
  </si>
  <si>
    <t>Spojovací prostředky pro montáž krovu, bednění, laťování, světlíky, klíny</t>
  </si>
  <si>
    <t>-798255529</t>
  </si>
  <si>
    <t>(2,55+8,754)/1,1</t>
  </si>
  <si>
    <t>47</t>
  </si>
  <si>
    <t>998762103</t>
  </si>
  <si>
    <t>Přesun hmot tonážní pro kce tesařské v objektech v do 24 m</t>
  </si>
  <si>
    <t>-521595257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</si>
  <si>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</si>
  <si>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764</t>
  </si>
  <si>
    <t>Konstrukce klempířské</t>
  </si>
  <si>
    <t>48</t>
  </si>
  <si>
    <t>764001821</t>
  </si>
  <si>
    <t>Demontáž krytiny ze svitků nebo tabulí do suti</t>
  </si>
  <si>
    <t>-799431650</t>
  </si>
  <si>
    <t>2*20,0*1,1 "oplechování štítových říms</t>
  </si>
  <si>
    <t>49</t>
  </si>
  <si>
    <t>764001891</t>
  </si>
  <si>
    <t>Demontáž úžlabí do suti</t>
  </si>
  <si>
    <t>445548492</t>
  </si>
  <si>
    <t>47,162 "úžlabí</t>
  </si>
  <si>
    <t>50</t>
  </si>
  <si>
    <t>764002831</t>
  </si>
  <si>
    <t>Demontáž sněhového zachytávače do suti</t>
  </si>
  <si>
    <t>-877438552</t>
  </si>
  <si>
    <t>51</t>
  </si>
  <si>
    <t>764002881</t>
  </si>
  <si>
    <t>Demontáž lemování střešních prostupů do suti</t>
  </si>
  <si>
    <t>-1166427668</t>
  </si>
  <si>
    <t>6*2*0,25*4*0,8</t>
  </si>
  <si>
    <t>52</t>
  </si>
  <si>
    <t>764004803</t>
  </si>
  <si>
    <t>Demontáž podokapního žlabu k dalšímu použití</t>
  </si>
  <si>
    <t>757071687</t>
  </si>
  <si>
    <t>6,885+6,48+2*(5,5+16,0)</t>
  </si>
  <si>
    <t>53</t>
  </si>
  <si>
    <t>764238461</t>
  </si>
  <si>
    <t>Oplechování římsy oblé nebo ze segmentů mechanicky kotvené z Cu plechu rš přes 670 mm</t>
  </si>
  <si>
    <t>-1809144782</t>
  </si>
  <si>
    <t xml:space="preserve">Poznámka k souboru cen:_x000D_
1. Položky souboru cen lze použít pro ocenění oplechování římsy pod nadřímsovým žlabem. </t>
  </si>
  <si>
    <t>54</t>
  </si>
  <si>
    <t>764501103</t>
  </si>
  <si>
    <t>Zpětná montáž žlabu podokapního půlkulatého</t>
  </si>
  <si>
    <t>-1588305344</t>
  </si>
  <si>
    <t>55</t>
  </si>
  <si>
    <t>998764103</t>
  </si>
  <si>
    <t>Přesun hmot tonážní pro konstrukce klempířské v objektech v do 24 m</t>
  </si>
  <si>
    <t>1275929420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</si>
  <si>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</si>
  <si>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765</t>
  </si>
  <si>
    <t>Krytina skládaná</t>
  </si>
  <si>
    <t>56</t>
  </si>
  <si>
    <t>765111102</t>
  </si>
  <si>
    <t>Montáž krytiny keramické bobrovka na sucho šupinové krytí</t>
  </si>
  <si>
    <t>1215228687</t>
  </si>
  <si>
    <t>2*((9,425+24,21)*(8,365+1,0)+3,995*9,365/2-9,365*(6,675+6,535)/2)+(6,685+6,48)*9,365/2 "plocha</t>
  </si>
  <si>
    <t>4*(5,89*8,365)/2</t>
  </si>
  <si>
    <t>2*4,0*2,0 "vikýř</t>
  </si>
  <si>
    <t>719,87*1,1 'Přepočtené koeficientem množství</t>
  </si>
  <si>
    <t>57</t>
  </si>
  <si>
    <t>59660010</t>
  </si>
  <si>
    <t>taška bobrovka základní segmentový řez</t>
  </si>
  <si>
    <t>-477054169</t>
  </si>
  <si>
    <t>Poznámka k položce:_x000D_
Spotřeba: 36 kus/m2</t>
  </si>
  <si>
    <t>791,857*37*0,7 "70% pro výměnu</t>
  </si>
  <si>
    <t>20509,096*1,05 'Přepočtené koeficientem množství</t>
  </si>
  <si>
    <t>58</t>
  </si>
  <si>
    <t>59660010-1</t>
  </si>
  <si>
    <t>taška bobrovka základní segmentový řez - původní demontovaná taška k dalšímu použití (nulová cena)</t>
  </si>
  <si>
    <t>1994871241</t>
  </si>
  <si>
    <t xml:space="preserve">791,857*37*0,3 "30% </t>
  </si>
  <si>
    <t>8789,613*1,05 'Přepočtené koeficientem množství</t>
  </si>
  <si>
    <t>59</t>
  </si>
  <si>
    <t>765111201-1</t>
  </si>
  <si>
    <t>Montáž krytiny keramické okapní bez větracího pásu</t>
  </si>
  <si>
    <t>1528391804</t>
  </si>
  <si>
    <t xml:space="preserve">Poznámka k souboru cen:_x000D_
1. V cenách jsou započteny i náklady na přiřezání tašek. 2. Oplechování štítových hran, úžlabí a prostupů se oceňuje cenami katalogu 800–764 Konstrukce klempířské. 3. Montáž střešních doplňků (větracích, protisněhových, prostupových tašek apod.) se oceňuje cenami části A02. </t>
  </si>
  <si>
    <t>57,62</t>
  </si>
  <si>
    <t>60</t>
  </si>
  <si>
    <t>765111231</t>
  </si>
  <si>
    <t>Montáž krytiny keramické nároží do malty</t>
  </si>
  <si>
    <t>-719313585</t>
  </si>
  <si>
    <t>2*Sqrt((7,8)^2+(7,1)^2) "nároží</t>
  </si>
  <si>
    <t>2*2,0 "vikýř</t>
  </si>
  <si>
    <t>61</t>
  </si>
  <si>
    <t>765111261</t>
  </si>
  <si>
    <t>Montáž krytiny keramické hřeben zplna do malty</t>
  </si>
  <si>
    <t>1028970233</t>
  </si>
  <si>
    <t>24,21+9,425+2*5,55 "hřebeny</t>
  </si>
  <si>
    <t>4,0 "vikýř</t>
  </si>
  <si>
    <t>62</t>
  </si>
  <si>
    <t>59660030</t>
  </si>
  <si>
    <t>hřebenáč drážkový keramický k bobrovce režný</t>
  </si>
  <si>
    <t>1744151085</t>
  </si>
  <si>
    <t>(25,095+48,735)*3</t>
  </si>
  <si>
    <t>221,49*1,05 'Přepočtené koeficientem množství</t>
  </si>
  <si>
    <t>63</t>
  </si>
  <si>
    <t>765111505</t>
  </si>
  <si>
    <t>Příplatek k montáži krytiny keramické za připevňovací prostředky za sklon přes 50°</t>
  </si>
  <si>
    <t>-675514566</t>
  </si>
  <si>
    <t>64</t>
  </si>
  <si>
    <t>765111823</t>
  </si>
  <si>
    <t>Demontáž krytiny keramické hladké sklonu do 30° na sucho k dalšímu použití</t>
  </si>
  <si>
    <t>-1430239889</t>
  </si>
  <si>
    <t>65</t>
  </si>
  <si>
    <t>765111833</t>
  </si>
  <si>
    <t>Příplatek k demontáži krytiny keramické hladké k dalšímu použití za sklon přes 30°</t>
  </si>
  <si>
    <t>-1792829582</t>
  </si>
  <si>
    <t>66</t>
  </si>
  <si>
    <t>765111867</t>
  </si>
  <si>
    <t>Demontáž krytiny keramické hřebenů a nároží sklonu do 30° se zvětralou maltou k dalšímu použití</t>
  </si>
  <si>
    <t>-672584552</t>
  </si>
  <si>
    <t>4,0+2*2,0 "vikýř</t>
  </si>
  <si>
    <t>67</t>
  </si>
  <si>
    <t>1117593734</t>
  </si>
  <si>
    <t>68</t>
  </si>
  <si>
    <t>765114435</t>
  </si>
  <si>
    <t>Krytina keramická bobrovka úžlabí provázané nerovnoboké z tašek režných</t>
  </si>
  <si>
    <t>1631621621</t>
  </si>
  <si>
    <t xml:space="preserve">Poznámka k souboru cen:_x000D_
1. V cenách jsou započteny i náklady na přiřezání tašek. 2. Okapová hrana, lemování prostupů a sklon nad 30° se oceňují cenami souboru cen 765 11-3 Krytina keramická drážková. 3. Montáž střešních doplňků (větracích, protisněhových, prostupových tašek, doplňků hřebene a nároží, střešních výlezů, protisněhových zábran, stoupacích plošin apod.) se oceňuje cenami části A02. 4. Oplechování úžlabí a závětrná lišta se oceňuje cenami katalogu 800-764 Konstrukce klempířské. </t>
  </si>
  <si>
    <t>69</t>
  </si>
  <si>
    <t>765115021</t>
  </si>
  <si>
    <t>Montáž keramické speciální tašky (větrací, protisněhové, prostupové) bobrovky na sucho</t>
  </si>
  <si>
    <t>-1344385800</t>
  </si>
  <si>
    <t>70</t>
  </si>
  <si>
    <t>59660026</t>
  </si>
  <si>
    <t>taška bobrovka větrací 180x380mm (používá se segmentový řez)</t>
  </si>
  <si>
    <t>-216028619</t>
  </si>
  <si>
    <t>100*1,05 'Přepočtené koeficientem množství</t>
  </si>
  <si>
    <t>71</t>
  </si>
  <si>
    <t>765115121</t>
  </si>
  <si>
    <t>Montáž ukončení hřebenáče pro keramickou krytinu</t>
  </si>
  <si>
    <t>-1173553146</t>
  </si>
  <si>
    <t>72</t>
  </si>
  <si>
    <t>59660003</t>
  </si>
  <si>
    <t>ukončení hřebenáče vrchní k hřebenáči režná</t>
  </si>
  <si>
    <t>64141895</t>
  </si>
  <si>
    <t>73</t>
  </si>
  <si>
    <t>59660001</t>
  </si>
  <si>
    <t>ukončení hřebenáče nárožní dlouhé k hřebenáči režná</t>
  </si>
  <si>
    <t>-1524598878</t>
  </si>
  <si>
    <t>74</t>
  </si>
  <si>
    <t>59660004</t>
  </si>
  <si>
    <t>hřebenáč rozdělovací valbový</t>
  </si>
  <si>
    <t>234678543</t>
  </si>
  <si>
    <t>75</t>
  </si>
  <si>
    <t>765115251</t>
  </si>
  <si>
    <t>Montáž držáku hromosvodu na tašku keramické krytiny</t>
  </si>
  <si>
    <t>-357469188</t>
  </si>
  <si>
    <t>76</t>
  </si>
  <si>
    <t>59660651</t>
  </si>
  <si>
    <t>držák hromosvodu pálené krytiny typu bobrovka</t>
  </si>
  <si>
    <t>150781871</t>
  </si>
  <si>
    <t>77</t>
  </si>
  <si>
    <t>765115252</t>
  </si>
  <si>
    <t>Montáž držáku hromosvodu na hřeben keramické krytiny</t>
  </si>
  <si>
    <t>-862346654</t>
  </si>
  <si>
    <t>78</t>
  </si>
  <si>
    <t>59660654</t>
  </si>
  <si>
    <t>držák hromosvodu hřebenáčový</t>
  </si>
  <si>
    <t>-516194698</t>
  </si>
  <si>
    <t>79</t>
  </si>
  <si>
    <t>765115302</t>
  </si>
  <si>
    <t>Montáž střešního výlezu plochy jednotlivě přes 0,25 m2 pro keramickou krytinu</t>
  </si>
  <si>
    <t>-1372955005</t>
  </si>
  <si>
    <t>80</t>
  </si>
  <si>
    <t>596602230</t>
  </si>
  <si>
    <t>vikýř univerzální  45x73 cm</t>
  </si>
  <si>
    <t>1445024978</t>
  </si>
  <si>
    <t>81</t>
  </si>
  <si>
    <t>765191021</t>
  </si>
  <si>
    <t>Montáž provizorního zakrytí - pojistné hydroizolační fólie kladené ve sklonu přes 20° s lepenými spoji na krokve</t>
  </si>
  <si>
    <t>-1169682073</t>
  </si>
  <si>
    <t xml:space="preserve">Poznámka k souboru cen:_x000D_
1. V cenách nejsou započteny náklady na dodávku fólie, tyto se oceňují ve specifikaci. Ztratné lze dohodnout ve směrné výši 5 až 15%. 2. V ceně -1071 nejsou započteny náklady na dodávku okapnice, tyto se oceňují položkami ceníku 800-764 Konstrukce klempířské. </t>
  </si>
  <si>
    <t>791,857+32</t>
  </si>
  <si>
    <t>823,857*3 'Přepočtené koeficientem množství</t>
  </si>
  <si>
    <t>82</t>
  </si>
  <si>
    <t>28329266</t>
  </si>
  <si>
    <t>fólie nekontaktní nízkodifuzně propustná PE mikroperforovaná pro doplňkovou hydroizolační vrstvu třípláštových střech (reakce na oheň - třída E) 110-120g/m2</t>
  </si>
  <si>
    <t>-355908260</t>
  </si>
  <si>
    <t>823,857*1,5</t>
  </si>
  <si>
    <t>1235,786*1,1 'Přepočtené koeficientem množství</t>
  </si>
  <si>
    <t>83</t>
  </si>
  <si>
    <t>765191911</t>
  </si>
  <si>
    <t>Demontáž pojistné hydroizolační fólie kladené ve sklonu přes 30°</t>
  </si>
  <si>
    <t>2078751622</t>
  </si>
  <si>
    <t>84</t>
  </si>
  <si>
    <t>765192811</t>
  </si>
  <si>
    <t>Demontáž střešního výlezu jakkékoliv plochy</t>
  </si>
  <si>
    <t>204804875</t>
  </si>
  <si>
    <t xml:space="preserve">Poznámka k souboru cen:_x000D_
1. Ceny jsou určeny pro demontáž střešního výlezu bez rozlišení typu krytiny. 2. V cenách jsou započetny i náklady na: demontáž stávajícího výlezu a hrubé začistění ostění. 3. V cenách nejsou započetny náklady na: demontáž krytiny, tyto náklady se oceňují položkami části B01 tohoto katalogu. </t>
  </si>
  <si>
    <t>85</t>
  </si>
  <si>
    <t>765211152</t>
  </si>
  <si>
    <t>Montáž krytiny keramické hladké do malty zeď, římsa, atika do 40 ks/m2 šupinové krytí š do 40 cm</t>
  </si>
  <si>
    <t>-164826547</t>
  </si>
  <si>
    <t xml:space="preserve">Poznámka k souboru cen:_x000D_
1. Pokrytí zdiva šířky přes 40 do 90 cm se oceňuje skladebně cenami souborů cen Montáž krytiny na zdech šířky do 20 cm a do 40 cm. 2. Pokrytí zdiva šířky přes 90 cm se oceňuje cenami zastřešení. </t>
  </si>
  <si>
    <t>86</t>
  </si>
  <si>
    <t>59660018</t>
  </si>
  <si>
    <t>taška bobrovka okrajová levá</t>
  </si>
  <si>
    <t>1958012899</t>
  </si>
  <si>
    <t>87</t>
  </si>
  <si>
    <t>59660019</t>
  </si>
  <si>
    <t>taška bobrovka okrajová pravá 100x380mm</t>
  </si>
  <si>
    <t>80371686</t>
  </si>
  <si>
    <t>88</t>
  </si>
  <si>
    <t>7659001R</t>
  </si>
  <si>
    <t>Vytřídění tašek pro další oužití</t>
  </si>
  <si>
    <t>-96156348</t>
  </si>
  <si>
    <t>89</t>
  </si>
  <si>
    <t>998765103</t>
  </si>
  <si>
    <t>Přesun hmot tonážní pro krytiny skládané v objektech v do 24 m</t>
  </si>
  <si>
    <t>1053228720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</si>
  <si>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</si>
  <si>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783</t>
  </si>
  <si>
    <t>Dokončovací práce - nátěry</t>
  </si>
  <si>
    <t>90</t>
  </si>
  <si>
    <t>783201403</t>
  </si>
  <si>
    <t>Oprášení tesařských konstrukcí před provedením nátěru</t>
  </si>
  <si>
    <t>-272406999</t>
  </si>
  <si>
    <t>8*12*0,4*4</t>
  </si>
  <si>
    <t>4*8*0,2*6</t>
  </si>
  <si>
    <t>8*(9*2*5*0,2*4)*1,15</t>
  </si>
  <si>
    <t>91</t>
  </si>
  <si>
    <t>783206801</t>
  </si>
  <si>
    <t>Očištění  tesařských konstrukcí obroušením</t>
  </si>
  <si>
    <t>-164108308</t>
  </si>
  <si>
    <t>92</t>
  </si>
  <si>
    <t>783213121</t>
  </si>
  <si>
    <t>Napouštěcí dvojnásobný syntetický biocidní nátěr tesařských konstrukcí zabudovaných do konstrukce</t>
  </si>
  <si>
    <t>1908563770</t>
  </si>
  <si>
    <t xml:space="preserve">Poznámka k souboru cen:_x000D_
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 </t>
  </si>
  <si>
    <t>VRN</t>
  </si>
  <si>
    <t>Vedlejší rozpočtové náklady</t>
  </si>
  <si>
    <t>VRN3</t>
  </si>
  <si>
    <t>Zařízení staveniště</t>
  </si>
  <si>
    <t>93</t>
  </si>
  <si>
    <t>032002000</t>
  </si>
  <si>
    <t>Vybavení staveniště - stavební buňky</t>
  </si>
  <si>
    <t>1024</t>
  </si>
  <si>
    <t>149137891</t>
  </si>
  <si>
    <t>032203000</t>
  </si>
  <si>
    <t>Pronájem ploch staveniště</t>
  </si>
  <si>
    <t>1223715624</t>
  </si>
  <si>
    <t>033103000</t>
  </si>
  <si>
    <t>Připojení energií</t>
  </si>
  <si>
    <t>-1504501480</t>
  </si>
  <si>
    <t>96</t>
  </si>
  <si>
    <t>033203000</t>
  </si>
  <si>
    <t>Energie pro zařízení staveniště</t>
  </si>
  <si>
    <t>-1992474898</t>
  </si>
  <si>
    <t>97</t>
  </si>
  <si>
    <t>034103000</t>
  </si>
  <si>
    <t>Oplocení staveniště</t>
  </si>
  <si>
    <t>158702434</t>
  </si>
  <si>
    <t>98</t>
  </si>
  <si>
    <t>039002000</t>
  </si>
  <si>
    <t>Zrušení zařízení staveniště</t>
  </si>
  <si>
    <t>55716022</t>
  </si>
  <si>
    <t>VRN4</t>
  </si>
  <si>
    <t>Inženýrská činnost</t>
  </si>
  <si>
    <t>99</t>
  </si>
  <si>
    <t>042002000</t>
  </si>
  <si>
    <t>Detailní mykologický posudek</t>
  </si>
  <si>
    <t>-1515264286</t>
  </si>
  <si>
    <t>VRN6</t>
  </si>
  <si>
    <t>Územní vlivy</t>
  </si>
  <si>
    <t>100</t>
  </si>
  <si>
    <t>062002000</t>
  </si>
  <si>
    <t>Ztížené dopravní podmínky</t>
  </si>
  <si>
    <t>543809448</t>
  </si>
  <si>
    <t>VRN7</t>
  </si>
  <si>
    <t>Provozní vlivy</t>
  </si>
  <si>
    <t>101</t>
  </si>
  <si>
    <t>071002000</t>
  </si>
  <si>
    <t>Provoz investora, třetích osob</t>
  </si>
  <si>
    <t>1631365968</t>
  </si>
  <si>
    <t>102</t>
  </si>
  <si>
    <t>072103011</t>
  </si>
  <si>
    <t>Zajištění DIO komunikace</t>
  </si>
  <si>
    <t>-154631974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</si>
</sst>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30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19" fillId="0" borderId="4" xfId="0" applyFont="1" applyBorder="1" applyAlignment="1" applyProtection="1">
      <alignment horizontal="left" vertical="center"/>
    </xf>
    <xf numFmtId="0" fontId="0" fillId="0" borderId="4" xfId="0" applyFont="1" applyBorder="1" applyAlignment="1" applyProtection="1">
      <alignment vertical="center"/>
    </xf>
    <xf numFmtId="0" fontId="1" fillId="0" borderId="5" xfId="0" applyFont="1" applyBorder="1" applyAlignment="1" applyProtection="1">
      <alignment horizontal="lef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Font="1" applyBorder="1" applyAlignment="1">
      <alignment horizontal="center" vertical="center" wrapText="1"/>
    </xf>
    <xf numFmtId="4" fontId="24" fillId="0" borderId="0" xfId="0" applyNumberFormat="1" applyFont="1" applyAlignment="1" applyProtection="1"/>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4"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tabSelected="1" topLeftCell="A100" workbookViewId="0">
      <selection activeCell="E14" sqref="E14:AJ14"/>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5" t="s">
        <v>0</v>
      </c>
      <c r="AZ1" s="15" t="s">
        <v>1</v>
      </c>
      <c r="BA1" s="15" t="s">
        <v>2</v>
      </c>
      <c r="BB1" s="15" t="s">
        <v>3</v>
      </c>
      <c r="BT1" s="15" t="s">
        <v>4</v>
      </c>
      <c r="BU1" s="15" t="s">
        <v>4</v>
      </c>
      <c r="BV1" s="15" t="s">
        <v>5</v>
      </c>
    </row>
    <row r="2" spans="1:74" ht="36.950000000000003" customHeight="1">
      <c r="AR2" s="261"/>
      <c r="AS2" s="261"/>
      <c r="AT2" s="261"/>
      <c r="AU2" s="261"/>
      <c r="AV2" s="261"/>
      <c r="AW2" s="261"/>
      <c r="AX2" s="261"/>
      <c r="AY2" s="261"/>
      <c r="AZ2" s="261"/>
      <c r="BA2" s="261"/>
      <c r="BB2" s="261"/>
      <c r="BC2" s="261"/>
      <c r="BD2" s="261"/>
      <c r="BE2" s="261"/>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8</v>
      </c>
      <c r="BT3" s="16" t="s">
        <v>9</v>
      </c>
    </row>
    <row r="4" spans="1:74" ht="24.95" customHeight="1">
      <c r="B4" s="20"/>
      <c r="C4" s="21"/>
      <c r="D4" s="22" t="s">
        <v>10</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11</v>
      </c>
      <c r="BE4" s="24" t="s">
        <v>12</v>
      </c>
      <c r="BS4" s="16" t="s">
        <v>13</v>
      </c>
    </row>
    <row r="5" spans="1:74" ht="12" customHeight="1">
      <c r="B5" s="20"/>
      <c r="C5" s="21"/>
      <c r="D5" s="25" t="s">
        <v>14</v>
      </c>
      <c r="E5" s="21"/>
      <c r="F5" s="21"/>
      <c r="G5" s="21"/>
      <c r="H5" s="21"/>
      <c r="I5" s="21"/>
      <c r="J5" s="21"/>
      <c r="K5" s="283"/>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1"/>
      <c r="AQ5" s="21"/>
      <c r="AR5" s="19"/>
      <c r="BE5" s="252" t="s">
        <v>15</v>
      </c>
      <c r="BS5" s="16" t="s">
        <v>6</v>
      </c>
    </row>
    <row r="6" spans="1:74" ht="36.950000000000003" customHeight="1">
      <c r="B6" s="20"/>
      <c r="C6" s="21"/>
      <c r="D6" s="27" t="s">
        <v>16</v>
      </c>
      <c r="E6" s="21"/>
      <c r="F6" s="21"/>
      <c r="G6" s="21"/>
      <c r="H6" s="21"/>
      <c r="I6" s="21"/>
      <c r="J6" s="21"/>
      <c r="K6" s="285" t="s">
        <v>17</v>
      </c>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1"/>
      <c r="AQ6" s="21"/>
      <c r="AR6" s="19"/>
      <c r="BE6" s="253"/>
      <c r="BS6" s="16" t="s">
        <v>6</v>
      </c>
    </row>
    <row r="7" spans="1:74" ht="12" customHeight="1">
      <c r="B7" s="20"/>
      <c r="C7" s="21"/>
      <c r="D7" s="28"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28" t="s">
        <v>19</v>
      </c>
      <c r="AL7" s="21"/>
      <c r="AM7" s="21"/>
      <c r="AN7" s="26" t="s">
        <v>1</v>
      </c>
      <c r="AO7" s="21"/>
      <c r="AP7" s="21"/>
      <c r="AQ7" s="21"/>
      <c r="AR7" s="19"/>
      <c r="BE7" s="253"/>
      <c r="BS7" s="16" t="s">
        <v>6</v>
      </c>
    </row>
    <row r="8" spans="1:74" ht="12" customHeight="1">
      <c r="B8" s="20"/>
      <c r="C8" s="21"/>
      <c r="D8" s="28"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22</v>
      </c>
      <c r="AL8" s="21"/>
      <c r="AM8" s="21"/>
      <c r="AN8" s="29" t="s">
        <v>23</v>
      </c>
      <c r="AO8" s="21"/>
      <c r="AP8" s="21"/>
      <c r="AQ8" s="21"/>
      <c r="AR8" s="19"/>
      <c r="BE8" s="253"/>
      <c r="BS8" s="16" t="s">
        <v>6</v>
      </c>
    </row>
    <row r="9" spans="1:74"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253"/>
      <c r="BS9" s="16" t="s">
        <v>6</v>
      </c>
    </row>
    <row r="10" spans="1:74" ht="12" customHeight="1">
      <c r="B10" s="20"/>
      <c r="C10" s="21"/>
      <c r="D10" s="28"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25</v>
      </c>
      <c r="AL10" s="21"/>
      <c r="AM10" s="21"/>
      <c r="AN10" s="26" t="s">
        <v>1</v>
      </c>
      <c r="AO10" s="21"/>
      <c r="AP10" s="21"/>
      <c r="AQ10" s="21"/>
      <c r="AR10" s="19"/>
      <c r="BE10" s="253"/>
      <c r="BS10" s="16" t="s">
        <v>6</v>
      </c>
    </row>
    <row r="11" spans="1:74" ht="18.399999999999999" customHeight="1">
      <c r="B11" s="20"/>
      <c r="C11" s="21"/>
      <c r="D11" s="21"/>
      <c r="E11" s="26" t="s">
        <v>26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27</v>
      </c>
      <c r="AL11" s="21"/>
      <c r="AM11" s="21"/>
      <c r="AN11" s="26" t="s">
        <v>1</v>
      </c>
      <c r="AO11" s="21"/>
      <c r="AP11" s="21"/>
      <c r="AQ11" s="21"/>
      <c r="AR11" s="19"/>
      <c r="BE11" s="253"/>
      <c r="BS11" s="16" t="s">
        <v>6</v>
      </c>
    </row>
    <row r="12" spans="1:74"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253"/>
      <c r="BS12" s="16" t="s">
        <v>6</v>
      </c>
    </row>
    <row r="13" spans="1:74" ht="12" customHeight="1">
      <c r="B13" s="20"/>
      <c r="C13" s="21"/>
      <c r="D13" s="28"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25</v>
      </c>
      <c r="AL13" s="21"/>
      <c r="AM13" s="21"/>
      <c r="AN13" s="30" t="s">
        <v>29</v>
      </c>
      <c r="AO13" s="21"/>
      <c r="AP13" s="21"/>
      <c r="AQ13" s="21"/>
      <c r="AR13" s="19"/>
      <c r="BE13" s="253"/>
      <c r="BS13" s="16" t="s">
        <v>6</v>
      </c>
    </row>
    <row r="14" spans="1:74" ht="12.75">
      <c r="B14" s="20"/>
      <c r="C14" s="21"/>
      <c r="D14" s="21"/>
      <c r="E14" s="286" t="s">
        <v>29</v>
      </c>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 t="s">
        <v>27</v>
      </c>
      <c r="AL14" s="21"/>
      <c r="AM14" s="21"/>
      <c r="AN14" s="30" t="s">
        <v>29</v>
      </c>
      <c r="AO14" s="21"/>
      <c r="AP14" s="21"/>
      <c r="AQ14" s="21"/>
      <c r="AR14" s="19"/>
      <c r="BE14" s="253"/>
      <c r="BS14" s="16" t="s">
        <v>6</v>
      </c>
    </row>
    <row r="15" spans="1:74"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253"/>
      <c r="BS15" s="16" t="s">
        <v>4</v>
      </c>
    </row>
    <row r="16" spans="1:74" ht="12" customHeight="1">
      <c r="B16" s="20"/>
      <c r="C16" s="21"/>
      <c r="D16" s="28"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25</v>
      </c>
      <c r="AL16" s="21"/>
      <c r="AM16" s="21"/>
      <c r="AN16" s="26" t="s">
        <v>1</v>
      </c>
      <c r="AO16" s="21"/>
      <c r="AP16" s="21"/>
      <c r="AQ16" s="21"/>
      <c r="AR16" s="19"/>
      <c r="BE16" s="253"/>
      <c r="BS16" s="16" t="s">
        <v>4</v>
      </c>
    </row>
    <row r="17" spans="2:71" ht="18.399999999999999" customHeight="1">
      <c r="B17" s="20"/>
      <c r="C17" s="21"/>
      <c r="D17" s="21"/>
      <c r="E17" s="26" t="s">
        <v>31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27</v>
      </c>
      <c r="AL17" s="21"/>
      <c r="AM17" s="21"/>
      <c r="AN17" s="26" t="s">
        <v>1</v>
      </c>
      <c r="AO17" s="21"/>
      <c r="AP17" s="21"/>
      <c r="AQ17" s="21"/>
      <c r="AR17" s="19"/>
      <c r="BE17" s="253"/>
      <c r="BS17" s="16" t="s">
        <v>32</v>
      </c>
    </row>
    <row r="18" spans="2:7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253"/>
      <c r="BS18" s="16" t="s">
        <v>8</v>
      </c>
    </row>
    <row r="19" spans="2:71" ht="12" customHeight="1">
      <c r="B19" s="20"/>
      <c r="C19" s="21"/>
      <c r="D19" s="28" t="s">
        <v>33</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25</v>
      </c>
      <c r="AL19" s="21"/>
      <c r="AM19" s="21"/>
      <c r="AN19" s="26" t="s">
        <v>1</v>
      </c>
      <c r="AO19" s="21"/>
      <c r="AP19" s="21"/>
      <c r="AQ19" s="21"/>
      <c r="AR19" s="19"/>
      <c r="BE19" s="253"/>
      <c r="BS19" s="16" t="s">
        <v>8</v>
      </c>
    </row>
    <row r="20" spans="2:71" ht="18.399999999999999" customHeight="1">
      <c r="B20" s="20"/>
      <c r="C20" s="21"/>
      <c r="D20" s="21"/>
      <c r="E20" s="26" t="s">
        <v>34</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27</v>
      </c>
      <c r="AL20" s="21"/>
      <c r="AM20" s="21"/>
      <c r="AN20" s="26" t="s">
        <v>1</v>
      </c>
      <c r="AO20" s="21"/>
      <c r="AP20" s="21"/>
      <c r="AQ20" s="21"/>
      <c r="AR20" s="19"/>
      <c r="BE20" s="253"/>
      <c r="BS20" s="16" t="s">
        <v>32</v>
      </c>
    </row>
    <row r="21" spans="2:7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253"/>
    </row>
    <row r="22" spans="2:71" ht="12" customHeight="1">
      <c r="B22" s="20"/>
      <c r="C22" s="21"/>
      <c r="D22" s="28"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253"/>
    </row>
    <row r="23" spans="2:71" ht="16.5" customHeight="1">
      <c r="B23" s="20"/>
      <c r="C23" s="21"/>
      <c r="D23" s="21"/>
      <c r="E23" s="288" t="s">
        <v>1</v>
      </c>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1"/>
      <c r="AP23" s="21"/>
      <c r="AQ23" s="21"/>
      <c r="AR23" s="19"/>
      <c r="BE23" s="253"/>
    </row>
    <row r="24" spans="2:7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253"/>
    </row>
    <row r="25" spans="2:71" ht="6.95"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253"/>
    </row>
    <row r="26" spans="2:71" s="1" customFormat="1" ht="25.9" customHeight="1">
      <c r="B26" s="33"/>
      <c r="C26" s="34"/>
      <c r="D26" s="35" t="s">
        <v>36</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5">
        <f>ROUND(AG94,0)</f>
        <v>0</v>
      </c>
      <c r="AL26" s="256"/>
      <c r="AM26" s="256"/>
      <c r="AN26" s="256"/>
      <c r="AO26" s="256"/>
      <c r="AP26" s="34"/>
      <c r="AQ26" s="34"/>
      <c r="AR26" s="37"/>
      <c r="BE26" s="253"/>
    </row>
    <row r="27" spans="2:71" s="1" customFormat="1" ht="6.95" customHeight="1">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253"/>
    </row>
    <row r="28" spans="2:71" s="1" customFormat="1" ht="12.75">
      <c r="B28" s="33"/>
      <c r="C28" s="34"/>
      <c r="D28" s="34"/>
      <c r="E28" s="34"/>
      <c r="F28" s="34"/>
      <c r="G28" s="34"/>
      <c r="H28" s="34"/>
      <c r="I28" s="34"/>
      <c r="J28" s="34"/>
      <c r="K28" s="34"/>
      <c r="L28" s="289" t="s">
        <v>37</v>
      </c>
      <c r="M28" s="289"/>
      <c r="N28" s="289"/>
      <c r="O28" s="289"/>
      <c r="P28" s="289"/>
      <c r="Q28" s="34"/>
      <c r="R28" s="34"/>
      <c r="S28" s="34"/>
      <c r="T28" s="34"/>
      <c r="U28" s="34"/>
      <c r="V28" s="34"/>
      <c r="W28" s="289" t="s">
        <v>38</v>
      </c>
      <c r="X28" s="289"/>
      <c r="Y28" s="289"/>
      <c r="Z28" s="289"/>
      <c r="AA28" s="289"/>
      <c r="AB28" s="289"/>
      <c r="AC28" s="289"/>
      <c r="AD28" s="289"/>
      <c r="AE28" s="289"/>
      <c r="AF28" s="34"/>
      <c r="AG28" s="34"/>
      <c r="AH28" s="34"/>
      <c r="AI28" s="34"/>
      <c r="AJ28" s="34"/>
      <c r="AK28" s="289" t="s">
        <v>39</v>
      </c>
      <c r="AL28" s="289"/>
      <c r="AM28" s="289"/>
      <c r="AN28" s="289"/>
      <c r="AO28" s="289"/>
      <c r="AP28" s="34"/>
      <c r="AQ28" s="34"/>
      <c r="AR28" s="37"/>
      <c r="BE28" s="253"/>
    </row>
    <row r="29" spans="2:71" s="2" customFormat="1" ht="14.45" customHeight="1">
      <c r="B29" s="38"/>
      <c r="C29" s="39"/>
      <c r="D29" s="28" t="s">
        <v>40</v>
      </c>
      <c r="E29" s="39"/>
      <c r="F29" s="28" t="s">
        <v>41</v>
      </c>
      <c r="G29" s="39"/>
      <c r="H29" s="39"/>
      <c r="I29" s="39"/>
      <c r="J29" s="39"/>
      <c r="K29" s="39"/>
      <c r="L29" s="290">
        <v>0.21</v>
      </c>
      <c r="M29" s="251"/>
      <c r="N29" s="251"/>
      <c r="O29" s="251"/>
      <c r="P29" s="251"/>
      <c r="Q29" s="39"/>
      <c r="R29" s="39"/>
      <c r="S29" s="39"/>
      <c r="T29" s="39"/>
      <c r="U29" s="39"/>
      <c r="V29" s="39"/>
      <c r="W29" s="250">
        <f>ROUND(AZ94, 0)</f>
        <v>0</v>
      </c>
      <c r="X29" s="251"/>
      <c r="Y29" s="251"/>
      <c r="Z29" s="251"/>
      <c r="AA29" s="251"/>
      <c r="AB29" s="251"/>
      <c r="AC29" s="251"/>
      <c r="AD29" s="251"/>
      <c r="AE29" s="251"/>
      <c r="AF29" s="39"/>
      <c r="AG29" s="39"/>
      <c r="AH29" s="39"/>
      <c r="AI29" s="39"/>
      <c r="AJ29" s="39"/>
      <c r="AK29" s="250">
        <f>ROUND(AV94, 0)</f>
        <v>0</v>
      </c>
      <c r="AL29" s="251"/>
      <c r="AM29" s="251"/>
      <c r="AN29" s="251"/>
      <c r="AO29" s="251"/>
      <c r="AP29" s="39"/>
      <c r="AQ29" s="39"/>
      <c r="AR29" s="40"/>
      <c r="BE29" s="254"/>
    </row>
    <row r="30" spans="2:71" s="2" customFormat="1" ht="14.45" customHeight="1">
      <c r="B30" s="38"/>
      <c r="C30" s="39"/>
      <c r="D30" s="39"/>
      <c r="E30" s="39"/>
      <c r="F30" s="28" t="s">
        <v>42</v>
      </c>
      <c r="G30" s="39"/>
      <c r="H30" s="39"/>
      <c r="I30" s="39"/>
      <c r="J30" s="39"/>
      <c r="K30" s="39"/>
      <c r="L30" s="290">
        <v>0.15</v>
      </c>
      <c r="M30" s="251"/>
      <c r="N30" s="251"/>
      <c r="O30" s="251"/>
      <c r="P30" s="251"/>
      <c r="Q30" s="39"/>
      <c r="R30" s="39"/>
      <c r="S30" s="39"/>
      <c r="T30" s="39"/>
      <c r="U30" s="39"/>
      <c r="V30" s="39"/>
      <c r="W30" s="250">
        <f>ROUND(BA94, 0)</f>
        <v>0</v>
      </c>
      <c r="X30" s="251"/>
      <c r="Y30" s="251"/>
      <c r="Z30" s="251"/>
      <c r="AA30" s="251"/>
      <c r="AB30" s="251"/>
      <c r="AC30" s="251"/>
      <c r="AD30" s="251"/>
      <c r="AE30" s="251"/>
      <c r="AF30" s="39"/>
      <c r="AG30" s="39"/>
      <c r="AH30" s="39"/>
      <c r="AI30" s="39"/>
      <c r="AJ30" s="39"/>
      <c r="AK30" s="250">
        <f>ROUND(AW94, 0)</f>
        <v>0</v>
      </c>
      <c r="AL30" s="251"/>
      <c r="AM30" s="251"/>
      <c r="AN30" s="251"/>
      <c r="AO30" s="251"/>
      <c r="AP30" s="39"/>
      <c r="AQ30" s="39"/>
      <c r="AR30" s="40"/>
      <c r="BE30" s="254"/>
    </row>
    <row r="31" spans="2:71" s="2" customFormat="1" ht="14.45" hidden="1" customHeight="1">
      <c r="B31" s="38"/>
      <c r="C31" s="39"/>
      <c r="D31" s="39"/>
      <c r="E31" s="39"/>
      <c r="F31" s="28" t="s">
        <v>43</v>
      </c>
      <c r="G31" s="39"/>
      <c r="H31" s="39"/>
      <c r="I31" s="39"/>
      <c r="J31" s="39"/>
      <c r="K31" s="39"/>
      <c r="L31" s="290">
        <v>0.21</v>
      </c>
      <c r="M31" s="251"/>
      <c r="N31" s="251"/>
      <c r="O31" s="251"/>
      <c r="P31" s="251"/>
      <c r="Q31" s="39"/>
      <c r="R31" s="39"/>
      <c r="S31" s="39"/>
      <c r="T31" s="39"/>
      <c r="U31" s="39"/>
      <c r="V31" s="39"/>
      <c r="W31" s="250">
        <f>ROUND(BB94, 0)</f>
        <v>0</v>
      </c>
      <c r="X31" s="251"/>
      <c r="Y31" s="251"/>
      <c r="Z31" s="251"/>
      <c r="AA31" s="251"/>
      <c r="AB31" s="251"/>
      <c r="AC31" s="251"/>
      <c r="AD31" s="251"/>
      <c r="AE31" s="251"/>
      <c r="AF31" s="39"/>
      <c r="AG31" s="39"/>
      <c r="AH31" s="39"/>
      <c r="AI31" s="39"/>
      <c r="AJ31" s="39"/>
      <c r="AK31" s="250">
        <v>0</v>
      </c>
      <c r="AL31" s="251"/>
      <c r="AM31" s="251"/>
      <c r="AN31" s="251"/>
      <c r="AO31" s="251"/>
      <c r="AP31" s="39"/>
      <c r="AQ31" s="39"/>
      <c r="AR31" s="40"/>
      <c r="BE31" s="254"/>
    </row>
    <row r="32" spans="2:71" s="2" customFormat="1" ht="14.45" hidden="1" customHeight="1">
      <c r="B32" s="38"/>
      <c r="C32" s="39"/>
      <c r="D32" s="39"/>
      <c r="E32" s="39"/>
      <c r="F32" s="28" t="s">
        <v>44</v>
      </c>
      <c r="G32" s="39"/>
      <c r="H32" s="39"/>
      <c r="I32" s="39"/>
      <c r="J32" s="39"/>
      <c r="K32" s="39"/>
      <c r="L32" s="290">
        <v>0.15</v>
      </c>
      <c r="M32" s="251"/>
      <c r="N32" s="251"/>
      <c r="O32" s="251"/>
      <c r="P32" s="251"/>
      <c r="Q32" s="39"/>
      <c r="R32" s="39"/>
      <c r="S32" s="39"/>
      <c r="T32" s="39"/>
      <c r="U32" s="39"/>
      <c r="V32" s="39"/>
      <c r="W32" s="250">
        <f>ROUND(BC94, 0)</f>
        <v>0</v>
      </c>
      <c r="X32" s="251"/>
      <c r="Y32" s="251"/>
      <c r="Z32" s="251"/>
      <c r="AA32" s="251"/>
      <c r="AB32" s="251"/>
      <c r="AC32" s="251"/>
      <c r="AD32" s="251"/>
      <c r="AE32" s="251"/>
      <c r="AF32" s="39"/>
      <c r="AG32" s="39"/>
      <c r="AH32" s="39"/>
      <c r="AI32" s="39"/>
      <c r="AJ32" s="39"/>
      <c r="AK32" s="250">
        <v>0</v>
      </c>
      <c r="AL32" s="251"/>
      <c r="AM32" s="251"/>
      <c r="AN32" s="251"/>
      <c r="AO32" s="251"/>
      <c r="AP32" s="39"/>
      <c r="AQ32" s="39"/>
      <c r="AR32" s="40"/>
      <c r="BE32" s="254"/>
    </row>
    <row r="33" spans="2:57" s="2" customFormat="1" ht="14.45" hidden="1" customHeight="1">
      <c r="B33" s="38"/>
      <c r="C33" s="39"/>
      <c r="D33" s="39"/>
      <c r="E33" s="39"/>
      <c r="F33" s="28" t="s">
        <v>45</v>
      </c>
      <c r="G33" s="39"/>
      <c r="H33" s="39"/>
      <c r="I33" s="39"/>
      <c r="J33" s="39"/>
      <c r="K33" s="39"/>
      <c r="L33" s="290">
        <v>0</v>
      </c>
      <c r="M33" s="251"/>
      <c r="N33" s="251"/>
      <c r="O33" s="251"/>
      <c r="P33" s="251"/>
      <c r="Q33" s="39"/>
      <c r="R33" s="39"/>
      <c r="S33" s="39"/>
      <c r="T33" s="39"/>
      <c r="U33" s="39"/>
      <c r="V33" s="39"/>
      <c r="W33" s="250">
        <f>ROUND(BD94, 0)</f>
        <v>0</v>
      </c>
      <c r="X33" s="251"/>
      <c r="Y33" s="251"/>
      <c r="Z33" s="251"/>
      <c r="AA33" s="251"/>
      <c r="AB33" s="251"/>
      <c r="AC33" s="251"/>
      <c r="AD33" s="251"/>
      <c r="AE33" s="251"/>
      <c r="AF33" s="39"/>
      <c r="AG33" s="39"/>
      <c r="AH33" s="39"/>
      <c r="AI33" s="39"/>
      <c r="AJ33" s="39"/>
      <c r="AK33" s="250">
        <v>0</v>
      </c>
      <c r="AL33" s="251"/>
      <c r="AM33" s="251"/>
      <c r="AN33" s="251"/>
      <c r="AO33" s="251"/>
      <c r="AP33" s="39"/>
      <c r="AQ33" s="39"/>
      <c r="AR33" s="40"/>
      <c r="BE33" s="254"/>
    </row>
    <row r="34" spans="2:57" s="1" customFormat="1" ht="6.95" customHeight="1">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c r="BE34" s="253"/>
    </row>
    <row r="35" spans="2:57" s="1" customFormat="1" ht="25.9" customHeight="1">
      <c r="B35" s="33"/>
      <c r="C35" s="41"/>
      <c r="D35" s="42" t="s">
        <v>46</v>
      </c>
      <c r="E35" s="43"/>
      <c r="F35" s="43"/>
      <c r="G35" s="43"/>
      <c r="H35" s="43"/>
      <c r="I35" s="43"/>
      <c r="J35" s="43"/>
      <c r="K35" s="43"/>
      <c r="L35" s="43"/>
      <c r="M35" s="43"/>
      <c r="N35" s="43"/>
      <c r="O35" s="43"/>
      <c r="P35" s="43"/>
      <c r="Q35" s="43"/>
      <c r="R35" s="43"/>
      <c r="S35" s="43"/>
      <c r="T35" s="44" t="s">
        <v>47</v>
      </c>
      <c r="U35" s="43"/>
      <c r="V35" s="43"/>
      <c r="W35" s="43"/>
      <c r="X35" s="257" t="s">
        <v>48</v>
      </c>
      <c r="Y35" s="258"/>
      <c r="Z35" s="258"/>
      <c r="AA35" s="258"/>
      <c r="AB35" s="258"/>
      <c r="AC35" s="43"/>
      <c r="AD35" s="43"/>
      <c r="AE35" s="43"/>
      <c r="AF35" s="43"/>
      <c r="AG35" s="43"/>
      <c r="AH35" s="43"/>
      <c r="AI35" s="43"/>
      <c r="AJ35" s="43"/>
      <c r="AK35" s="259">
        <f>SUM(AK26:AK33)</f>
        <v>0</v>
      </c>
      <c r="AL35" s="258"/>
      <c r="AM35" s="258"/>
      <c r="AN35" s="258"/>
      <c r="AO35" s="260"/>
      <c r="AP35" s="41"/>
      <c r="AQ35" s="41"/>
      <c r="AR35" s="37"/>
    </row>
    <row r="36" spans="2:57" s="1" customFormat="1" ht="6.95" customHeight="1">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row>
    <row r="37" spans="2:57" s="1" customFormat="1" ht="14.45" customHeight="1">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7"/>
    </row>
    <row r="38" spans="2:57" ht="14.45"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pans="2:57" ht="14.45"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pans="2:57" ht="14.45"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pans="2:57" ht="14.45"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pans="2:57" ht="14.45"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pans="2:57" ht="14.45"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pans="2:57" ht="14.45"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pans="2:57" ht="14.45"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pans="2:57" ht="14.45"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pans="2:57" ht="14.45"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pans="2:57" ht="14.45"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pans="2:44" s="1" customFormat="1" ht="14.45" customHeight="1">
      <c r="B49" s="33"/>
      <c r="C49" s="34"/>
      <c r="D49" s="45" t="s">
        <v>49</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t="s">
        <v>50</v>
      </c>
      <c r="AI49" s="46"/>
      <c r="AJ49" s="46"/>
      <c r="AK49" s="46"/>
      <c r="AL49" s="46"/>
      <c r="AM49" s="46"/>
      <c r="AN49" s="46"/>
      <c r="AO49" s="46"/>
      <c r="AP49" s="34"/>
      <c r="AQ49" s="34"/>
      <c r="AR49" s="37"/>
    </row>
    <row r="50" spans="2:44" ht="11.25">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spans="2:44" ht="11.25">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spans="2:44" ht="11.25">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spans="2:44" ht="11.25">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spans="2:44" ht="11.25">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spans="2:44" ht="11.2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spans="2:44" ht="11.25">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spans="2:44" ht="11.25">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spans="2:44" ht="11.25">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spans="2:44" ht="11.25">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pans="2:44" s="1" customFormat="1" ht="12.75">
      <c r="B60" s="33"/>
      <c r="C60" s="34"/>
      <c r="D60" s="47" t="s">
        <v>51</v>
      </c>
      <c r="E60" s="36"/>
      <c r="F60" s="36"/>
      <c r="G60" s="36"/>
      <c r="H60" s="36"/>
      <c r="I60" s="36"/>
      <c r="J60" s="36"/>
      <c r="K60" s="36"/>
      <c r="L60" s="36"/>
      <c r="M60" s="36"/>
      <c r="N60" s="36"/>
      <c r="O60" s="36"/>
      <c r="P60" s="36"/>
      <c r="Q60" s="36"/>
      <c r="R60" s="36"/>
      <c r="S60" s="36"/>
      <c r="T60" s="36"/>
      <c r="U60" s="36"/>
      <c r="V60" s="47" t="s">
        <v>52</v>
      </c>
      <c r="W60" s="36"/>
      <c r="X60" s="36"/>
      <c r="Y60" s="36"/>
      <c r="Z60" s="36"/>
      <c r="AA60" s="36"/>
      <c r="AB60" s="36"/>
      <c r="AC60" s="36"/>
      <c r="AD60" s="36"/>
      <c r="AE60" s="36"/>
      <c r="AF60" s="36"/>
      <c r="AG60" s="36"/>
      <c r="AH60" s="47" t="s">
        <v>51</v>
      </c>
      <c r="AI60" s="36"/>
      <c r="AJ60" s="36"/>
      <c r="AK60" s="36"/>
      <c r="AL60" s="36"/>
      <c r="AM60" s="47" t="s">
        <v>52</v>
      </c>
      <c r="AN60" s="36"/>
      <c r="AO60" s="36"/>
      <c r="AP60" s="34"/>
      <c r="AQ60" s="34"/>
      <c r="AR60" s="37"/>
    </row>
    <row r="61" spans="2:44" ht="11.25">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spans="2:44" ht="11.25">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spans="2:44" ht="11.25">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pans="2:44" s="1" customFormat="1" ht="12.75">
      <c r="B64" s="33"/>
      <c r="C64" s="34"/>
      <c r="D64" s="45" t="s">
        <v>53</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5" t="s">
        <v>54</v>
      </c>
      <c r="AI64" s="46"/>
      <c r="AJ64" s="46"/>
      <c r="AK64" s="46"/>
      <c r="AL64" s="46"/>
      <c r="AM64" s="46"/>
      <c r="AN64" s="46"/>
      <c r="AO64" s="46"/>
      <c r="AP64" s="34"/>
      <c r="AQ64" s="34"/>
      <c r="AR64" s="37"/>
    </row>
    <row r="65" spans="2:44" ht="11.2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spans="2:44" ht="11.25">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spans="2:44" ht="11.25">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spans="2:44" ht="11.25">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spans="2:44" ht="11.25">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spans="2:44" ht="11.25">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spans="2:44" ht="11.25">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spans="2:44" ht="11.25">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spans="2:44" ht="11.25">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spans="2:44" ht="11.25">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pans="2:44" s="1" customFormat="1" ht="12.75">
      <c r="B75" s="33"/>
      <c r="C75" s="34"/>
      <c r="D75" s="47" t="s">
        <v>51</v>
      </c>
      <c r="E75" s="36"/>
      <c r="F75" s="36"/>
      <c r="G75" s="36"/>
      <c r="H75" s="36"/>
      <c r="I75" s="36"/>
      <c r="J75" s="36"/>
      <c r="K75" s="36"/>
      <c r="L75" s="36"/>
      <c r="M75" s="36"/>
      <c r="N75" s="36"/>
      <c r="O75" s="36"/>
      <c r="P75" s="36"/>
      <c r="Q75" s="36"/>
      <c r="R75" s="36"/>
      <c r="S75" s="36"/>
      <c r="T75" s="36"/>
      <c r="U75" s="36"/>
      <c r="V75" s="47" t="s">
        <v>52</v>
      </c>
      <c r="W75" s="36"/>
      <c r="X75" s="36"/>
      <c r="Y75" s="36"/>
      <c r="Z75" s="36"/>
      <c r="AA75" s="36"/>
      <c r="AB75" s="36"/>
      <c r="AC75" s="36"/>
      <c r="AD75" s="36"/>
      <c r="AE75" s="36"/>
      <c r="AF75" s="36"/>
      <c r="AG75" s="36"/>
      <c r="AH75" s="47" t="s">
        <v>51</v>
      </c>
      <c r="AI75" s="36"/>
      <c r="AJ75" s="36"/>
      <c r="AK75" s="36"/>
      <c r="AL75" s="36"/>
      <c r="AM75" s="47" t="s">
        <v>52</v>
      </c>
      <c r="AN75" s="36"/>
      <c r="AO75" s="36"/>
      <c r="AP75" s="34"/>
      <c r="AQ75" s="34"/>
      <c r="AR75" s="37"/>
    </row>
    <row r="76" spans="2:44" s="1" customFormat="1" ht="11.25">
      <c r="B76" s="33"/>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7"/>
    </row>
    <row r="77" spans="2:44" s="1" customFormat="1" ht="6.95" customHeight="1">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7"/>
    </row>
    <row r="81" spans="1:91" s="1" customFormat="1" ht="6.95" customHeight="1">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7"/>
    </row>
    <row r="82" spans="1:91" s="1" customFormat="1" ht="24.95" customHeight="1">
      <c r="B82" s="33"/>
      <c r="C82" s="22" t="s">
        <v>55</v>
      </c>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7"/>
    </row>
    <row r="83" spans="1:91" s="1" customFormat="1" ht="6.95" customHeight="1">
      <c r="B83" s="33"/>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7"/>
    </row>
    <row r="84" spans="1:91" s="3" customFormat="1" ht="12" customHeight="1">
      <c r="B84" s="52"/>
      <c r="C84" s="28" t="s">
        <v>14</v>
      </c>
      <c r="D84" s="53"/>
      <c r="E84" s="53"/>
      <c r="F84" s="53"/>
      <c r="G84" s="53"/>
      <c r="H84" s="53"/>
      <c r="I84" s="53"/>
      <c r="J84" s="53"/>
      <c r="K84" s="53"/>
      <c r="L84" s="53">
        <f>K5</f>
        <v>0</v>
      </c>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4"/>
    </row>
    <row r="85" spans="1:91" s="4" customFormat="1" ht="36.950000000000003" customHeight="1">
      <c r="B85" s="55"/>
      <c r="C85" s="56" t="s">
        <v>16</v>
      </c>
      <c r="D85" s="57"/>
      <c r="E85" s="57"/>
      <c r="F85" s="57"/>
      <c r="G85" s="57"/>
      <c r="H85" s="57"/>
      <c r="I85" s="57"/>
      <c r="J85" s="57"/>
      <c r="K85" s="57"/>
      <c r="L85" s="264" t="str">
        <f>K6</f>
        <v>Kostel sv. Kláry výměna střešní krytiny</v>
      </c>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57"/>
      <c r="AQ85" s="57"/>
      <c r="AR85" s="58"/>
    </row>
    <row r="86" spans="1:91" s="1" customFormat="1" ht="6.95" customHeight="1">
      <c r="B86" s="33"/>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7"/>
    </row>
    <row r="87" spans="1:91" s="1" customFormat="1" ht="12" customHeight="1">
      <c r="B87" s="33"/>
      <c r="C87" s="28" t="s">
        <v>20</v>
      </c>
      <c r="D87" s="34"/>
      <c r="E87" s="34"/>
      <c r="F87" s="34"/>
      <c r="G87" s="34"/>
      <c r="H87" s="34"/>
      <c r="I87" s="34"/>
      <c r="J87" s="34"/>
      <c r="K87" s="34"/>
      <c r="L87" s="59" t="str">
        <f>IF(K8="","",K8)</f>
        <v>Františkánské náměstí, Cheb</v>
      </c>
      <c r="M87" s="34"/>
      <c r="N87" s="34"/>
      <c r="O87" s="34"/>
      <c r="P87" s="34"/>
      <c r="Q87" s="34"/>
      <c r="R87" s="34"/>
      <c r="S87" s="34"/>
      <c r="T87" s="34"/>
      <c r="U87" s="34"/>
      <c r="V87" s="34"/>
      <c r="W87" s="34"/>
      <c r="X87" s="34"/>
      <c r="Y87" s="34"/>
      <c r="Z87" s="34"/>
      <c r="AA87" s="34"/>
      <c r="AB87" s="34"/>
      <c r="AC87" s="34"/>
      <c r="AD87" s="34"/>
      <c r="AE87" s="34"/>
      <c r="AF87" s="34"/>
      <c r="AG87" s="34"/>
      <c r="AH87" s="34"/>
      <c r="AI87" s="28" t="s">
        <v>22</v>
      </c>
      <c r="AJ87" s="34"/>
      <c r="AK87" s="34"/>
      <c r="AL87" s="34"/>
      <c r="AM87" s="266" t="str">
        <f>IF(AN8= "","",AN8)</f>
        <v>10. 6. 2019</v>
      </c>
      <c r="AN87" s="266"/>
      <c r="AO87" s="34"/>
      <c r="AP87" s="34"/>
      <c r="AQ87" s="34"/>
      <c r="AR87" s="37"/>
    </row>
    <row r="88" spans="1:91" s="1" customFormat="1" ht="6.95" customHeight="1">
      <c r="B88" s="33"/>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7"/>
    </row>
    <row r="89" spans="1:91" s="1" customFormat="1" ht="15.2" customHeight="1">
      <c r="B89" s="33"/>
      <c r="C89" s="28" t="s">
        <v>24</v>
      </c>
      <c r="D89" s="34"/>
      <c r="E89" s="34"/>
      <c r="F89" s="34"/>
      <c r="G89" s="34"/>
      <c r="H89" s="34"/>
      <c r="I89" s="34"/>
      <c r="J89" s="34"/>
      <c r="K89" s="34"/>
      <c r="L89" s="53" t="str">
        <f>IF(E11= "","",E11)</f>
        <v>Město Cheb,Náměstí Krále Jiřího z Poděbrad 1/14, 3</v>
      </c>
      <c r="M89" s="34"/>
      <c r="N89" s="34"/>
      <c r="O89" s="34"/>
      <c r="P89" s="34"/>
      <c r="Q89" s="34"/>
      <c r="R89" s="34"/>
      <c r="S89" s="34"/>
      <c r="T89" s="34"/>
      <c r="U89" s="34"/>
      <c r="V89" s="34"/>
      <c r="W89" s="34"/>
      <c r="X89" s="34"/>
      <c r="Y89" s="34"/>
      <c r="Z89" s="34"/>
      <c r="AA89" s="34"/>
      <c r="AB89" s="34"/>
      <c r="AC89" s="34"/>
      <c r="AD89" s="34"/>
      <c r="AE89" s="34"/>
      <c r="AF89" s="34"/>
      <c r="AG89" s="34"/>
      <c r="AH89" s="34"/>
      <c r="AI89" s="28" t="s">
        <v>30</v>
      </c>
      <c r="AJ89" s="34"/>
      <c r="AK89" s="34"/>
      <c r="AL89" s="34"/>
      <c r="AM89" s="262" t="str">
        <f>IF(E17="","",E17)</f>
        <v xml:space="preserve"> </v>
      </c>
      <c r="AN89" s="263"/>
      <c r="AO89" s="263"/>
      <c r="AP89" s="263"/>
      <c r="AQ89" s="34"/>
      <c r="AR89" s="37"/>
      <c r="AS89" s="267" t="s">
        <v>56</v>
      </c>
      <c r="AT89" s="268"/>
      <c r="AU89" s="61"/>
      <c r="AV89" s="61"/>
      <c r="AW89" s="61"/>
      <c r="AX89" s="61"/>
      <c r="AY89" s="61"/>
      <c r="AZ89" s="61"/>
      <c r="BA89" s="61"/>
      <c r="BB89" s="61"/>
      <c r="BC89" s="61"/>
      <c r="BD89" s="62"/>
    </row>
    <row r="90" spans="1:91" s="1" customFormat="1" ht="15.2" customHeight="1">
      <c r="B90" s="33"/>
      <c r="C90" s="28" t="s">
        <v>28</v>
      </c>
      <c r="D90" s="34"/>
      <c r="E90" s="34"/>
      <c r="F90" s="34"/>
      <c r="G90" s="34"/>
      <c r="H90" s="34"/>
      <c r="I90" s="34"/>
      <c r="J90" s="34"/>
      <c r="K90" s="34"/>
      <c r="L90" s="53" t="str">
        <f>IF(E14= "Vyplň údaj","",E14)</f>
        <v/>
      </c>
      <c r="M90" s="34"/>
      <c r="N90" s="34"/>
      <c r="O90" s="34"/>
      <c r="P90" s="34"/>
      <c r="Q90" s="34"/>
      <c r="R90" s="34"/>
      <c r="S90" s="34"/>
      <c r="T90" s="34"/>
      <c r="U90" s="34"/>
      <c r="V90" s="34"/>
      <c r="W90" s="34"/>
      <c r="X90" s="34"/>
      <c r="Y90" s="34"/>
      <c r="Z90" s="34"/>
      <c r="AA90" s="34"/>
      <c r="AB90" s="34"/>
      <c r="AC90" s="34"/>
      <c r="AD90" s="34"/>
      <c r="AE90" s="34"/>
      <c r="AF90" s="34"/>
      <c r="AG90" s="34"/>
      <c r="AH90" s="34"/>
      <c r="AI90" s="28" t="s">
        <v>33</v>
      </c>
      <c r="AJ90" s="34"/>
      <c r="AK90" s="34"/>
      <c r="AL90" s="34"/>
      <c r="AM90" s="262" t="str">
        <f>IF(E20="","",E20)</f>
        <v>J. Nováček</v>
      </c>
      <c r="AN90" s="263"/>
      <c r="AO90" s="263"/>
      <c r="AP90" s="263"/>
      <c r="AQ90" s="34"/>
      <c r="AR90" s="37"/>
      <c r="AS90" s="269"/>
      <c r="AT90" s="270"/>
      <c r="AU90" s="63"/>
      <c r="AV90" s="63"/>
      <c r="AW90" s="63"/>
      <c r="AX90" s="63"/>
      <c r="AY90" s="63"/>
      <c r="AZ90" s="63"/>
      <c r="BA90" s="63"/>
      <c r="BB90" s="63"/>
      <c r="BC90" s="63"/>
      <c r="BD90" s="64"/>
    </row>
    <row r="91" spans="1:91" s="1" customFormat="1" ht="10.9" customHeight="1">
      <c r="B91" s="33"/>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7"/>
      <c r="AS91" s="271"/>
      <c r="AT91" s="272"/>
      <c r="AU91" s="65"/>
      <c r="AV91" s="65"/>
      <c r="AW91" s="65"/>
      <c r="AX91" s="65"/>
      <c r="AY91" s="65"/>
      <c r="AZ91" s="65"/>
      <c r="BA91" s="65"/>
      <c r="BB91" s="65"/>
      <c r="BC91" s="65"/>
      <c r="BD91" s="66"/>
    </row>
    <row r="92" spans="1:91" s="1" customFormat="1" ht="29.25" customHeight="1">
      <c r="B92" s="33"/>
      <c r="C92" s="273" t="s">
        <v>57</v>
      </c>
      <c r="D92" s="274"/>
      <c r="E92" s="274"/>
      <c r="F92" s="274"/>
      <c r="G92" s="274"/>
      <c r="H92" s="67"/>
      <c r="I92" s="275" t="s">
        <v>58</v>
      </c>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6" t="s">
        <v>59</v>
      </c>
      <c r="AH92" s="274"/>
      <c r="AI92" s="274"/>
      <c r="AJ92" s="274"/>
      <c r="AK92" s="274"/>
      <c r="AL92" s="274"/>
      <c r="AM92" s="274"/>
      <c r="AN92" s="275" t="s">
        <v>60</v>
      </c>
      <c r="AO92" s="274"/>
      <c r="AP92" s="277"/>
      <c r="AQ92" s="68" t="s">
        <v>61</v>
      </c>
      <c r="AR92" s="37"/>
      <c r="AS92" s="69" t="s">
        <v>62</v>
      </c>
      <c r="AT92" s="70" t="s">
        <v>63</v>
      </c>
      <c r="AU92" s="70" t="s">
        <v>64</v>
      </c>
      <c r="AV92" s="70" t="s">
        <v>65</v>
      </c>
      <c r="AW92" s="70" t="s">
        <v>66</v>
      </c>
      <c r="AX92" s="70" t="s">
        <v>67</v>
      </c>
      <c r="AY92" s="70" t="s">
        <v>68</v>
      </c>
      <c r="AZ92" s="70" t="s">
        <v>69</v>
      </c>
      <c r="BA92" s="70" t="s">
        <v>70</v>
      </c>
      <c r="BB92" s="70" t="s">
        <v>71</v>
      </c>
      <c r="BC92" s="70" t="s">
        <v>72</v>
      </c>
      <c r="BD92" s="71" t="s">
        <v>73</v>
      </c>
    </row>
    <row r="93" spans="1:91" s="1" customFormat="1" ht="10.9" customHeight="1">
      <c r="B93" s="33"/>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7"/>
      <c r="AS93" s="72"/>
      <c r="AT93" s="73"/>
      <c r="AU93" s="73"/>
      <c r="AV93" s="73"/>
      <c r="AW93" s="73"/>
      <c r="AX93" s="73"/>
      <c r="AY93" s="73"/>
      <c r="AZ93" s="73"/>
      <c r="BA93" s="73"/>
      <c r="BB93" s="73"/>
      <c r="BC93" s="73"/>
      <c r="BD93" s="74"/>
    </row>
    <row r="94" spans="1:91" s="5" customFormat="1" ht="32.450000000000003" customHeight="1">
      <c r="B94" s="75"/>
      <c r="C94" s="76" t="s">
        <v>74</v>
      </c>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281">
        <f>ROUND(AG95,0)</f>
        <v>0</v>
      </c>
      <c r="AH94" s="281"/>
      <c r="AI94" s="281"/>
      <c r="AJ94" s="281"/>
      <c r="AK94" s="281"/>
      <c r="AL94" s="281"/>
      <c r="AM94" s="281"/>
      <c r="AN94" s="282">
        <f>SUM(AG94,AT94)</f>
        <v>0</v>
      </c>
      <c r="AO94" s="282"/>
      <c r="AP94" s="282"/>
      <c r="AQ94" s="79" t="s">
        <v>1</v>
      </c>
      <c r="AR94" s="80"/>
      <c r="AS94" s="81">
        <f>ROUND(AS95,0)</f>
        <v>0</v>
      </c>
      <c r="AT94" s="82">
        <f>ROUND(SUM(AV94:AW94),0)</f>
        <v>0</v>
      </c>
      <c r="AU94" s="83">
        <f>ROUND(AU95,5)</f>
        <v>0</v>
      </c>
      <c r="AV94" s="82">
        <f>ROUND(AZ94*L29,0)</f>
        <v>0</v>
      </c>
      <c r="AW94" s="82">
        <f>ROUND(BA94*L30,0)</f>
        <v>0</v>
      </c>
      <c r="AX94" s="82">
        <f>ROUND(BB94*L29,0)</f>
        <v>0</v>
      </c>
      <c r="AY94" s="82">
        <f>ROUND(BC94*L30,0)</f>
        <v>0</v>
      </c>
      <c r="AZ94" s="82">
        <f>ROUND(AZ95,0)</f>
        <v>0</v>
      </c>
      <c r="BA94" s="82">
        <f>ROUND(BA95,0)</f>
        <v>0</v>
      </c>
      <c r="BB94" s="82">
        <f>ROUND(BB95,0)</f>
        <v>0</v>
      </c>
      <c r="BC94" s="82">
        <f>ROUND(BC95,0)</f>
        <v>0</v>
      </c>
      <c r="BD94" s="84">
        <f>ROUND(BD95,0)</f>
        <v>0</v>
      </c>
      <c r="BS94" s="85" t="s">
        <v>75</v>
      </c>
      <c r="BT94" s="85" t="s">
        <v>76</v>
      </c>
      <c r="BU94" s="86" t="s">
        <v>77</v>
      </c>
      <c r="BV94" s="85" t="s">
        <v>78</v>
      </c>
      <c r="BW94" s="85" t="s">
        <v>5</v>
      </c>
      <c r="BX94" s="85" t="s">
        <v>79</v>
      </c>
      <c r="CL94" s="85" t="s">
        <v>1</v>
      </c>
    </row>
    <row r="95" spans="1:91" s="6" customFormat="1" ht="16.5" customHeight="1">
      <c r="A95" s="87" t="s">
        <v>80</v>
      </c>
      <c r="B95" s="88"/>
      <c r="C95" s="89"/>
      <c r="D95" s="280" t="s">
        <v>81</v>
      </c>
      <c r="E95" s="280"/>
      <c r="F95" s="280"/>
      <c r="G95" s="280"/>
      <c r="H95" s="280"/>
      <c r="I95" s="90"/>
      <c r="J95" s="280" t="s">
        <v>82</v>
      </c>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78">
        <f>'01 - soupis prací pro VZ'!J30</f>
        <v>0</v>
      </c>
      <c r="AH95" s="279"/>
      <c r="AI95" s="279"/>
      <c r="AJ95" s="279"/>
      <c r="AK95" s="279"/>
      <c r="AL95" s="279"/>
      <c r="AM95" s="279"/>
      <c r="AN95" s="278">
        <f>SUM(AG95,AT95)</f>
        <v>0</v>
      </c>
      <c r="AO95" s="279"/>
      <c r="AP95" s="279"/>
      <c r="AQ95" s="91" t="s">
        <v>83</v>
      </c>
      <c r="AR95" s="92"/>
      <c r="AS95" s="93">
        <v>0</v>
      </c>
      <c r="AT95" s="94">
        <f>ROUND(SUM(AV95:AW95),0)</f>
        <v>0</v>
      </c>
      <c r="AU95" s="95">
        <f>'01 - soupis prací pro VZ'!P132</f>
        <v>0</v>
      </c>
      <c r="AV95" s="94">
        <f>'01 - soupis prací pro VZ'!J33</f>
        <v>0</v>
      </c>
      <c r="AW95" s="94">
        <f>'01 - soupis prací pro VZ'!J34</f>
        <v>0</v>
      </c>
      <c r="AX95" s="94">
        <f>'01 - soupis prací pro VZ'!J35</f>
        <v>0</v>
      </c>
      <c r="AY95" s="94">
        <f>'01 - soupis prací pro VZ'!J36</f>
        <v>0</v>
      </c>
      <c r="AZ95" s="94">
        <f>'01 - soupis prací pro VZ'!F33</f>
        <v>0</v>
      </c>
      <c r="BA95" s="94">
        <f>'01 - soupis prací pro VZ'!F34</f>
        <v>0</v>
      </c>
      <c r="BB95" s="94">
        <f>'01 - soupis prací pro VZ'!F35</f>
        <v>0</v>
      </c>
      <c r="BC95" s="94">
        <f>'01 - soupis prací pro VZ'!F36</f>
        <v>0</v>
      </c>
      <c r="BD95" s="96">
        <f>'01 - soupis prací pro VZ'!F37</f>
        <v>0</v>
      </c>
      <c r="BT95" s="97" t="s">
        <v>8</v>
      </c>
      <c r="BV95" s="97" t="s">
        <v>78</v>
      </c>
      <c r="BW95" s="97" t="s">
        <v>84</v>
      </c>
      <c r="BX95" s="97" t="s">
        <v>5</v>
      </c>
      <c r="CL95" s="97" t="s">
        <v>1</v>
      </c>
      <c r="CM95" s="97" t="s">
        <v>85</v>
      </c>
    </row>
    <row r="96" spans="1:91" s="1" customFormat="1" ht="30" customHeight="1">
      <c r="B96" s="33"/>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7"/>
    </row>
    <row r="97" spans="2:44" s="1" customFormat="1" ht="6.95" customHeight="1">
      <c r="B97" s="48"/>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37"/>
    </row>
  </sheetData>
  <sheetProtection formatColumns="0" formatRows="0"/>
  <mergeCells count="42">
    <mergeCell ref="L30:P30"/>
    <mergeCell ref="L31:P31"/>
    <mergeCell ref="L32:P32"/>
    <mergeCell ref="L33:P33"/>
    <mergeCell ref="C92:G92"/>
    <mergeCell ref="I92:AF92"/>
    <mergeCell ref="AG92:AM92"/>
    <mergeCell ref="AN92:AP92"/>
    <mergeCell ref="AN95:AP95"/>
    <mergeCell ref="AG95:AM95"/>
    <mergeCell ref="D95:H95"/>
    <mergeCell ref="J95:AF95"/>
    <mergeCell ref="AG94:AM94"/>
    <mergeCell ref="AN94:AP94"/>
    <mergeCell ref="X35:AB35"/>
    <mergeCell ref="AK35:AO35"/>
    <mergeCell ref="AR2:BE2"/>
    <mergeCell ref="AM90:AP90"/>
    <mergeCell ref="L85:AO85"/>
    <mergeCell ref="AM87:AN87"/>
    <mergeCell ref="AM89:AP89"/>
    <mergeCell ref="AS89:AT91"/>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95" location="'01 - soupis prací pro VZ'!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60"/>
  <sheetViews>
    <sheetView showGridLines="0" workbookViewId="0">
      <selection activeCell="J17" sqref="J17"/>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98" customWidth="1"/>
    <col min="10" max="10" width="20.1640625" customWidth="1"/>
    <col min="11" max="11" width="20.16406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61"/>
      <c r="M2" s="261"/>
      <c r="N2" s="261"/>
      <c r="O2" s="261"/>
      <c r="P2" s="261"/>
      <c r="Q2" s="261"/>
      <c r="R2" s="261"/>
      <c r="S2" s="261"/>
      <c r="T2" s="261"/>
      <c r="U2" s="261"/>
      <c r="V2" s="261"/>
      <c r="AT2" s="16" t="s">
        <v>84</v>
      </c>
    </row>
    <row r="3" spans="2:46" ht="6.95" customHeight="1">
      <c r="B3" s="99"/>
      <c r="C3" s="100"/>
      <c r="D3" s="100"/>
      <c r="E3" s="100"/>
      <c r="F3" s="100"/>
      <c r="G3" s="100"/>
      <c r="H3" s="100"/>
      <c r="I3" s="101"/>
      <c r="J3" s="100"/>
      <c r="K3" s="100"/>
      <c r="L3" s="19"/>
      <c r="AT3" s="16" t="s">
        <v>85</v>
      </c>
    </row>
    <row r="4" spans="2:46" ht="24.95" customHeight="1">
      <c r="B4" s="19"/>
      <c r="D4" s="102" t="s">
        <v>86</v>
      </c>
      <c r="L4" s="19"/>
      <c r="M4" s="103" t="s">
        <v>11</v>
      </c>
      <c r="AT4" s="16" t="s">
        <v>4</v>
      </c>
    </row>
    <row r="5" spans="2:46" ht="6.95" customHeight="1">
      <c r="B5" s="19"/>
      <c r="L5" s="19"/>
    </row>
    <row r="6" spans="2:46" ht="12" customHeight="1">
      <c r="B6" s="19"/>
      <c r="D6" s="104" t="s">
        <v>16</v>
      </c>
      <c r="L6" s="19"/>
    </row>
    <row r="7" spans="2:46" ht="16.5" customHeight="1">
      <c r="B7" s="19"/>
      <c r="E7" s="291" t="str">
        <f>'Rekapitulace stavby'!K6</f>
        <v>Kostel sv. Kláry výměna střešní krytiny</v>
      </c>
      <c r="F7" s="292"/>
      <c r="G7" s="292"/>
      <c r="H7" s="292"/>
      <c r="L7" s="19"/>
    </row>
    <row r="8" spans="2:46" s="1" customFormat="1" ht="12" customHeight="1">
      <c r="B8" s="37"/>
      <c r="D8" s="104" t="s">
        <v>87</v>
      </c>
      <c r="I8" s="105"/>
      <c r="L8" s="37"/>
    </row>
    <row r="9" spans="2:46" s="1" customFormat="1" ht="36.950000000000003" customHeight="1">
      <c r="B9" s="37"/>
      <c r="E9" s="293" t="s">
        <v>88</v>
      </c>
      <c r="F9" s="294"/>
      <c r="G9" s="294"/>
      <c r="H9" s="294"/>
      <c r="I9" s="105"/>
      <c r="L9" s="37"/>
    </row>
    <row r="10" spans="2:46" s="1" customFormat="1" ht="11.25">
      <c r="B10" s="37"/>
      <c r="I10" s="105"/>
      <c r="L10" s="37"/>
    </row>
    <row r="11" spans="2:46" s="1" customFormat="1" ht="12" customHeight="1">
      <c r="B11" s="37"/>
      <c r="D11" s="104" t="s">
        <v>18</v>
      </c>
      <c r="F11" s="106" t="s">
        <v>1</v>
      </c>
      <c r="I11" s="107" t="s">
        <v>19</v>
      </c>
      <c r="J11" s="106" t="s">
        <v>1</v>
      </c>
      <c r="L11" s="37"/>
    </row>
    <row r="12" spans="2:46" s="1" customFormat="1" ht="12" customHeight="1">
      <c r="B12" s="37"/>
      <c r="D12" s="104" t="s">
        <v>20</v>
      </c>
      <c r="F12" s="106" t="s">
        <v>21</v>
      </c>
      <c r="I12" s="107" t="s">
        <v>22</v>
      </c>
      <c r="J12" s="108" t="str">
        <f>'Rekapitulace stavby'!AN8</f>
        <v>10. 6. 2019</v>
      </c>
      <c r="L12" s="37"/>
    </row>
    <row r="13" spans="2:46" s="1" customFormat="1" ht="10.9" customHeight="1">
      <c r="B13" s="37"/>
      <c r="I13" s="105"/>
      <c r="L13" s="37"/>
    </row>
    <row r="14" spans="2:46" s="1" customFormat="1" ht="12" customHeight="1">
      <c r="B14" s="37"/>
      <c r="D14" s="104" t="s">
        <v>24</v>
      </c>
      <c r="I14" s="107" t="s">
        <v>25</v>
      </c>
      <c r="J14" s="106" t="s">
        <v>1</v>
      </c>
      <c r="L14" s="37"/>
    </row>
    <row r="15" spans="2:46" s="1" customFormat="1" ht="18" customHeight="1">
      <c r="B15" s="37"/>
      <c r="E15" s="106" t="s">
        <v>26</v>
      </c>
      <c r="I15" s="107" t="s">
        <v>27</v>
      </c>
      <c r="J15" s="106" t="s">
        <v>1</v>
      </c>
      <c r="L15" s="37"/>
    </row>
    <row r="16" spans="2:46" s="1" customFormat="1" ht="6.95" customHeight="1">
      <c r="B16" s="37"/>
      <c r="I16" s="105"/>
      <c r="L16" s="37"/>
    </row>
    <row r="17" spans="2:12" s="1" customFormat="1" ht="12" customHeight="1">
      <c r="B17" s="37"/>
      <c r="D17" s="104" t="s">
        <v>28</v>
      </c>
      <c r="I17" s="107" t="s">
        <v>25</v>
      </c>
      <c r="J17" s="29" t="str">
        <f>'Rekapitulace stavby'!AN13</f>
        <v>Vyplň údaj</v>
      </c>
      <c r="L17" s="37"/>
    </row>
    <row r="18" spans="2:12" s="1" customFormat="1" ht="18" customHeight="1">
      <c r="B18" s="37"/>
      <c r="E18" s="295" t="str">
        <f>'Rekapitulace stavby'!E14</f>
        <v>Vyplň údaj</v>
      </c>
      <c r="F18" s="296"/>
      <c r="G18" s="296"/>
      <c r="H18" s="296"/>
      <c r="I18" s="107" t="s">
        <v>27</v>
      </c>
      <c r="J18" s="29" t="str">
        <f>'Rekapitulace stavby'!AN14</f>
        <v>Vyplň údaj</v>
      </c>
      <c r="L18" s="37"/>
    </row>
    <row r="19" spans="2:12" s="1" customFormat="1" ht="6.95" customHeight="1">
      <c r="B19" s="37"/>
      <c r="I19" s="105"/>
      <c r="L19" s="37"/>
    </row>
    <row r="20" spans="2:12" s="1" customFormat="1" ht="12" customHeight="1">
      <c r="B20" s="37"/>
      <c r="D20" s="104" t="s">
        <v>30</v>
      </c>
      <c r="I20" s="107" t="s">
        <v>25</v>
      </c>
      <c r="J20" s="106" t="str">
        <f>IF('Rekapitulace stavby'!AN16="","",'Rekapitulace stavby'!AN16)</f>
        <v/>
      </c>
      <c r="L20" s="37"/>
    </row>
    <row r="21" spans="2:12" s="1" customFormat="1" ht="18" customHeight="1">
      <c r="B21" s="37"/>
      <c r="E21" s="106" t="str">
        <f>IF('Rekapitulace stavby'!E17="","",'Rekapitulace stavby'!E17)</f>
        <v xml:space="preserve"> </v>
      </c>
      <c r="I21" s="107" t="s">
        <v>27</v>
      </c>
      <c r="J21" s="106" t="str">
        <f>IF('Rekapitulace stavby'!AN17="","",'Rekapitulace stavby'!AN17)</f>
        <v/>
      </c>
      <c r="L21" s="37"/>
    </row>
    <row r="22" spans="2:12" s="1" customFormat="1" ht="6.95" customHeight="1">
      <c r="B22" s="37"/>
      <c r="I22" s="105"/>
      <c r="L22" s="37"/>
    </row>
    <row r="23" spans="2:12" s="1" customFormat="1" ht="12" customHeight="1">
      <c r="B23" s="37"/>
      <c r="D23" s="104" t="s">
        <v>33</v>
      </c>
      <c r="I23" s="107" t="s">
        <v>25</v>
      </c>
      <c r="J23" s="106" t="s">
        <v>1</v>
      </c>
      <c r="L23" s="37"/>
    </row>
    <row r="24" spans="2:12" s="1" customFormat="1" ht="18" customHeight="1">
      <c r="B24" s="37"/>
      <c r="E24" s="106" t="s">
        <v>34</v>
      </c>
      <c r="I24" s="107" t="s">
        <v>27</v>
      </c>
      <c r="J24" s="106" t="s">
        <v>1</v>
      </c>
      <c r="L24" s="37"/>
    </row>
    <row r="25" spans="2:12" s="1" customFormat="1" ht="6.95" customHeight="1">
      <c r="B25" s="37"/>
      <c r="I25" s="105"/>
      <c r="L25" s="37"/>
    </row>
    <row r="26" spans="2:12" s="1" customFormat="1" ht="12" customHeight="1">
      <c r="B26" s="37"/>
      <c r="D26" s="104" t="s">
        <v>35</v>
      </c>
      <c r="I26" s="105"/>
      <c r="L26" s="37"/>
    </row>
    <row r="27" spans="2:12" s="7" customFormat="1" ht="16.5" customHeight="1">
      <c r="B27" s="109"/>
      <c r="E27" s="297" t="s">
        <v>1</v>
      </c>
      <c r="F27" s="297"/>
      <c r="G27" s="297"/>
      <c r="H27" s="297"/>
      <c r="I27" s="110"/>
      <c r="L27" s="109"/>
    </row>
    <row r="28" spans="2:12" s="1" customFormat="1" ht="6.95" customHeight="1">
      <c r="B28" s="37"/>
      <c r="I28" s="105"/>
      <c r="L28" s="37"/>
    </row>
    <row r="29" spans="2:12" s="1" customFormat="1" ht="6.95" customHeight="1">
      <c r="B29" s="37"/>
      <c r="D29" s="61"/>
      <c r="E29" s="61"/>
      <c r="F29" s="61"/>
      <c r="G29" s="61"/>
      <c r="H29" s="61"/>
      <c r="I29" s="111"/>
      <c r="J29" s="61"/>
      <c r="K29" s="61"/>
      <c r="L29" s="37"/>
    </row>
    <row r="30" spans="2:12" s="1" customFormat="1" ht="25.35" customHeight="1">
      <c r="B30" s="37"/>
      <c r="D30" s="112" t="s">
        <v>36</v>
      </c>
      <c r="I30" s="105"/>
      <c r="J30" s="113">
        <f>ROUND(J132, 0)</f>
        <v>0</v>
      </c>
      <c r="L30" s="37"/>
    </row>
    <row r="31" spans="2:12" s="1" customFormat="1" ht="6.95" customHeight="1">
      <c r="B31" s="37"/>
      <c r="D31" s="61"/>
      <c r="E31" s="61"/>
      <c r="F31" s="61"/>
      <c r="G31" s="61"/>
      <c r="H31" s="61"/>
      <c r="I31" s="111"/>
      <c r="J31" s="61"/>
      <c r="K31" s="61"/>
      <c r="L31" s="37"/>
    </row>
    <row r="32" spans="2:12" s="1" customFormat="1" ht="14.45" customHeight="1">
      <c r="B32" s="37"/>
      <c r="F32" s="114" t="s">
        <v>38</v>
      </c>
      <c r="I32" s="115" t="s">
        <v>37</v>
      </c>
      <c r="J32" s="114" t="s">
        <v>39</v>
      </c>
      <c r="L32" s="37"/>
    </row>
    <row r="33" spans="2:12" s="1" customFormat="1" ht="14.45" customHeight="1">
      <c r="B33" s="37"/>
      <c r="D33" s="116" t="s">
        <v>40</v>
      </c>
      <c r="E33" s="104" t="s">
        <v>41</v>
      </c>
      <c r="F33" s="117">
        <f>ROUND((SUM(BE132:BE359)),  0)</f>
        <v>0</v>
      </c>
      <c r="I33" s="118">
        <v>0.21</v>
      </c>
      <c r="J33" s="117">
        <f>ROUND(((SUM(BE132:BE359))*I33),  0)</f>
        <v>0</v>
      </c>
      <c r="L33" s="37"/>
    </row>
    <row r="34" spans="2:12" s="1" customFormat="1" ht="14.45" customHeight="1">
      <c r="B34" s="37"/>
      <c r="E34" s="104" t="s">
        <v>42</v>
      </c>
      <c r="F34" s="117">
        <f>ROUND((SUM(BF132:BF359)),  0)</f>
        <v>0</v>
      </c>
      <c r="I34" s="118">
        <v>0.15</v>
      </c>
      <c r="J34" s="117">
        <f>ROUND(((SUM(BF132:BF359))*I34),  0)</f>
        <v>0</v>
      </c>
      <c r="L34" s="37"/>
    </row>
    <row r="35" spans="2:12" s="1" customFormat="1" ht="14.45" hidden="1" customHeight="1">
      <c r="B35" s="37"/>
      <c r="E35" s="104" t="s">
        <v>43</v>
      </c>
      <c r="F35" s="117">
        <f>ROUND((SUM(BG132:BG359)),  0)</f>
        <v>0</v>
      </c>
      <c r="I35" s="118">
        <v>0.21</v>
      </c>
      <c r="J35" s="117">
        <f>0</f>
        <v>0</v>
      </c>
      <c r="L35" s="37"/>
    </row>
    <row r="36" spans="2:12" s="1" customFormat="1" ht="14.45" hidden="1" customHeight="1">
      <c r="B36" s="37"/>
      <c r="E36" s="104" t="s">
        <v>44</v>
      </c>
      <c r="F36" s="117">
        <f>ROUND((SUM(BH132:BH359)),  0)</f>
        <v>0</v>
      </c>
      <c r="I36" s="118">
        <v>0.15</v>
      </c>
      <c r="J36" s="117">
        <f>0</f>
        <v>0</v>
      </c>
      <c r="L36" s="37"/>
    </row>
    <row r="37" spans="2:12" s="1" customFormat="1" ht="14.45" hidden="1" customHeight="1">
      <c r="B37" s="37"/>
      <c r="E37" s="104" t="s">
        <v>45</v>
      </c>
      <c r="F37" s="117">
        <f>ROUND((SUM(BI132:BI359)),  0)</f>
        <v>0</v>
      </c>
      <c r="I37" s="118">
        <v>0</v>
      </c>
      <c r="J37" s="117">
        <f>0</f>
        <v>0</v>
      </c>
      <c r="L37" s="37"/>
    </row>
    <row r="38" spans="2:12" s="1" customFormat="1" ht="6.95" customHeight="1">
      <c r="B38" s="37"/>
      <c r="I38" s="105"/>
      <c r="L38" s="37"/>
    </row>
    <row r="39" spans="2:12" s="1" customFormat="1" ht="25.35" customHeight="1">
      <c r="B39" s="37"/>
      <c r="C39" s="119"/>
      <c r="D39" s="120" t="s">
        <v>46</v>
      </c>
      <c r="E39" s="121"/>
      <c r="F39" s="121"/>
      <c r="G39" s="122" t="s">
        <v>47</v>
      </c>
      <c r="H39" s="123" t="s">
        <v>48</v>
      </c>
      <c r="I39" s="124"/>
      <c r="J39" s="125">
        <f>SUM(J30:J37)</f>
        <v>0</v>
      </c>
      <c r="K39" s="126"/>
      <c r="L39" s="37"/>
    </row>
    <row r="40" spans="2:12" s="1" customFormat="1" ht="14.45" customHeight="1">
      <c r="B40" s="37"/>
      <c r="I40" s="105"/>
      <c r="L40" s="37"/>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7"/>
      <c r="D50" s="127" t="s">
        <v>49</v>
      </c>
      <c r="E50" s="128"/>
      <c r="F50" s="128"/>
      <c r="G50" s="127" t="s">
        <v>50</v>
      </c>
      <c r="H50" s="128"/>
      <c r="I50" s="129"/>
      <c r="J50" s="128"/>
      <c r="K50" s="128"/>
      <c r="L50" s="37"/>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7"/>
      <c r="D61" s="130" t="s">
        <v>51</v>
      </c>
      <c r="E61" s="131"/>
      <c r="F61" s="132" t="s">
        <v>52</v>
      </c>
      <c r="G61" s="130" t="s">
        <v>51</v>
      </c>
      <c r="H61" s="131"/>
      <c r="I61" s="133"/>
      <c r="J61" s="134" t="s">
        <v>52</v>
      </c>
      <c r="K61" s="131"/>
      <c r="L61" s="37"/>
    </row>
    <row r="62" spans="2:12" ht="11.25">
      <c r="B62" s="19"/>
      <c r="L62" s="19"/>
    </row>
    <row r="63" spans="2:12" ht="11.25">
      <c r="B63" s="19"/>
      <c r="L63" s="19"/>
    </row>
    <row r="64" spans="2:12" ht="11.25">
      <c r="B64" s="19"/>
      <c r="L64" s="19"/>
    </row>
    <row r="65" spans="2:12" s="1" customFormat="1" ht="12.75">
      <c r="B65" s="37"/>
      <c r="D65" s="127" t="s">
        <v>53</v>
      </c>
      <c r="E65" s="128"/>
      <c r="F65" s="128"/>
      <c r="G65" s="127" t="s">
        <v>54</v>
      </c>
      <c r="H65" s="128"/>
      <c r="I65" s="129"/>
      <c r="J65" s="128"/>
      <c r="K65" s="128"/>
      <c r="L65" s="37"/>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7"/>
      <c r="D76" s="130" t="s">
        <v>51</v>
      </c>
      <c r="E76" s="131"/>
      <c r="F76" s="132" t="s">
        <v>52</v>
      </c>
      <c r="G76" s="130" t="s">
        <v>51</v>
      </c>
      <c r="H76" s="131"/>
      <c r="I76" s="133"/>
      <c r="J76" s="134" t="s">
        <v>52</v>
      </c>
      <c r="K76" s="131"/>
      <c r="L76" s="37"/>
    </row>
    <row r="77" spans="2:12" s="1" customFormat="1" ht="14.45" customHeight="1">
      <c r="B77" s="135"/>
      <c r="C77" s="136"/>
      <c r="D77" s="136"/>
      <c r="E77" s="136"/>
      <c r="F77" s="136"/>
      <c r="G77" s="136"/>
      <c r="H77" s="136"/>
      <c r="I77" s="137"/>
      <c r="J77" s="136"/>
      <c r="K77" s="136"/>
      <c r="L77" s="37"/>
    </row>
    <row r="81" spans="2:47" s="1" customFormat="1" ht="6.95" customHeight="1">
      <c r="B81" s="138"/>
      <c r="C81" s="139"/>
      <c r="D81" s="139"/>
      <c r="E81" s="139"/>
      <c r="F81" s="139"/>
      <c r="G81" s="139"/>
      <c r="H81" s="139"/>
      <c r="I81" s="140"/>
      <c r="J81" s="139"/>
      <c r="K81" s="139"/>
      <c r="L81" s="37"/>
    </row>
    <row r="82" spans="2:47" s="1" customFormat="1" ht="24.95" customHeight="1">
      <c r="B82" s="33"/>
      <c r="C82" s="22" t="s">
        <v>89</v>
      </c>
      <c r="D82" s="34"/>
      <c r="E82" s="34"/>
      <c r="F82" s="34"/>
      <c r="G82" s="34"/>
      <c r="H82" s="34"/>
      <c r="I82" s="105"/>
      <c r="J82" s="34"/>
      <c r="K82" s="34"/>
      <c r="L82" s="37"/>
    </row>
    <row r="83" spans="2:47" s="1" customFormat="1" ht="6.95" customHeight="1">
      <c r="B83" s="33"/>
      <c r="C83" s="34"/>
      <c r="D83" s="34"/>
      <c r="E83" s="34"/>
      <c r="F83" s="34"/>
      <c r="G83" s="34"/>
      <c r="H83" s="34"/>
      <c r="I83" s="105"/>
      <c r="J83" s="34"/>
      <c r="K83" s="34"/>
      <c r="L83" s="37"/>
    </row>
    <row r="84" spans="2:47" s="1" customFormat="1" ht="12" customHeight="1">
      <c r="B84" s="33"/>
      <c r="C84" s="28" t="s">
        <v>16</v>
      </c>
      <c r="D84" s="34"/>
      <c r="E84" s="34"/>
      <c r="F84" s="34"/>
      <c r="G84" s="34"/>
      <c r="H84" s="34"/>
      <c r="I84" s="105"/>
      <c r="J84" s="34"/>
      <c r="K84" s="34"/>
      <c r="L84" s="37"/>
    </row>
    <row r="85" spans="2:47" s="1" customFormat="1" ht="16.5" customHeight="1">
      <c r="B85" s="33"/>
      <c r="C85" s="34"/>
      <c r="D85" s="34"/>
      <c r="E85" s="298" t="str">
        <f>E7</f>
        <v>Kostel sv. Kláry výměna střešní krytiny</v>
      </c>
      <c r="F85" s="299"/>
      <c r="G85" s="299"/>
      <c r="H85" s="299"/>
      <c r="I85" s="105"/>
      <c r="J85" s="34"/>
      <c r="K85" s="34"/>
      <c r="L85" s="37"/>
    </row>
    <row r="86" spans="2:47" s="1" customFormat="1" ht="12" customHeight="1">
      <c r="B86" s="33"/>
      <c r="C86" s="28" t="s">
        <v>87</v>
      </c>
      <c r="D86" s="34"/>
      <c r="E86" s="34"/>
      <c r="F86" s="34"/>
      <c r="G86" s="34"/>
      <c r="H86" s="34"/>
      <c r="I86" s="105"/>
      <c r="J86" s="34"/>
      <c r="K86" s="34"/>
      <c r="L86" s="37"/>
    </row>
    <row r="87" spans="2:47" s="1" customFormat="1" ht="16.5" customHeight="1">
      <c r="B87" s="33"/>
      <c r="C87" s="34"/>
      <c r="D87" s="34"/>
      <c r="E87" s="264" t="str">
        <f>E9</f>
        <v>01 - soupis prací pro VZ</v>
      </c>
      <c r="F87" s="300"/>
      <c r="G87" s="300"/>
      <c r="H87" s="300"/>
      <c r="I87" s="105"/>
      <c r="J87" s="34"/>
      <c r="K87" s="34"/>
      <c r="L87" s="37"/>
    </row>
    <row r="88" spans="2:47" s="1" customFormat="1" ht="6.95" customHeight="1">
      <c r="B88" s="33"/>
      <c r="C88" s="34"/>
      <c r="D88" s="34"/>
      <c r="E88" s="34"/>
      <c r="F88" s="34"/>
      <c r="G88" s="34"/>
      <c r="H88" s="34"/>
      <c r="I88" s="105"/>
      <c r="J88" s="34"/>
      <c r="K88" s="34"/>
      <c r="L88" s="37"/>
    </row>
    <row r="89" spans="2:47" s="1" customFormat="1" ht="12" customHeight="1">
      <c r="B89" s="33"/>
      <c r="C89" s="28" t="s">
        <v>20</v>
      </c>
      <c r="D89" s="34"/>
      <c r="E89" s="34"/>
      <c r="F89" s="26" t="str">
        <f>F12</f>
        <v>Františkánské náměstí, Cheb</v>
      </c>
      <c r="G89" s="34"/>
      <c r="H89" s="34"/>
      <c r="I89" s="107" t="s">
        <v>22</v>
      </c>
      <c r="J89" s="60" t="str">
        <f>IF(J12="","",J12)</f>
        <v>10. 6. 2019</v>
      </c>
      <c r="K89" s="34"/>
      <c r="L89" s="37"/>
    </row>
    <row r="90" spans="2:47" s="1" customFormat="1" ht="6.95" customHeight="1">
      <c r="B90" s="33"/>
      <c r="C90" s="34"/>
      <c r="D90" s="34"/>
      <c r="E90" s="34"/>
      <c r="F90" s="34"/>
      <c r="G90" s="34"/>
      <c r="H90" s="34"/>
      <c r="I90" s="105"/>
      <c r="J90" s="34"/>
      <c r="K90" s="34"/>
      <c r="L90" s="37"/>
    </row>
    <row r="91" spans="2:47" s="1" customFormat="1" ht="15.2" customHeight="1">
      <c r="B91" s="33"/>
      <c r="C91" s="28" t="s">
        <v>24</v>
      </c>
      <c r="D91" s="34"/>
      <c r="E91" s="34"/>
      <c r="F91" s="26" t="str">
        <f>E15</f>
        <v>Město Cheb,Náměstí Krále Jiřího z Poděbrad 1/14, 3</v>
      </c>
      <c r="G91" s="34"/>
      <c r="H91" s="34"/>
      <c r="I91" s="107" t="s">
        <v>30</v>
      </c>
      <c r="J91" s="31" t="str">
        <f>E21</f>
        <v xml:space="preserve"> </v>
      </c>
      <c r="K91" s="34"/>
      <c r="L91" s="37"/>
    </row>
    <row r="92" spans="2:47" s="1" customFormat="1" ht="15.2" customHeight="1">
      <c r="B92" s="33"/>
      <c r="C92" s="28" t="s">
        <v>28</v>
      </c>
      <c r="D92" s="34"/>
      <c r="E92" s="34"/>
      <c r="F92" s="26" t="str">
        <f>IF(E18="","",E18)</f>
        <v>Vyplň údaj</v>
      </c>
      <c r="G92" s="34"/>
      <c r="H92" s="34"/>
      <c r="I92" s="107" t="s">
        <v>33</v>
      </c>
      <c r="J92" s="31" t="str">
        <f>E24</f>
        <v>J. Nováček</v>
      </c>
      <c r="K92" s="34"/>
      <c r="L92" s="37"/>
    </row>
    <row r="93" spans="2:47" s="1" customFormat="1" ht="10.35" customHeight="1">
      <c r="B93" s="33"/>
      <c r="C93" s="34"/>
      <c r="D93" s="34"/>
      <c r="E93" s="34"/>
      <c r="F93" s="34"/>
      <c r="G93" s="34"/>
      <c r="H93" s="34"/>
      <c r="I93" s="105"/>
      <c r="J93" s="34"/>
      <c r="K93" s="34"/>
      <c r="L93" s="37"/>
    </row>
    <row r="94" spans="2:47" s="1" customFormat="1" ht="29.25" customHeight="1">
      <c r="B94" s="33"/>
      <c r="C94" s="141" t="s">
        <v>90</v>
      </c>
      <c r="D94" s="142"/>
      <c r="E94" s="142"/>
      <c r="F94" s="142"/>
      <c r="G94" s="142"/>
      <c r="H94" s="142"/>
      <c r="I94" s="143"/>
      <c r="J94" s="144" t="s">
        <v>91</v>
      </c>
      <c r="K94" s="142"/>
      <c r="L94" s="37"/>
    </row>
    <row r="95" spans="2:47" s="1" customFormat="1" ht="10.35" customHeight="1">
      <c r="B95" s="33"/>
      <c r="C95" s="34"/>
      <c r="D95" s="34"/>
      <c r="E95" s="34"/>
      <c r="F95" s="34"/>
      <c r="G95" s="34"/>
      <c r="H95" s="34"/>
      <c r="I95" s="105"/>
      <c r="J95" s="34"/>
      <c r="K95" s="34"/>
      <c r="L95" s="37"/>
    </row>
    <row r="96" spans="2:47" s="1" customFormat="1" ht="22.9" customHeight="1">
      <c r="B96" s="33"/>
      <c r="C96" s="145" t="s">
        <v>92</v>
      </c>
      <c r="D96" s="34"/>
      <c r="E96" s="34"/>
      <c r="F96" s="34"/>
      <c r="G96" s="34"/>
      <c r="H96" s="34"/>
      <c r="I96" s="105"/>
      <c r="J96" s="78">
        <f>J132</f>
        <v>0</v>
      </c>
      <c r="K96" s="34"/>
      <c r="L96" s="37"/>
      <c r="AU96" s="16" t="s">
        <v>93</v>
      </c>
    </row>
    <row r="97" spans="2:12" s="8" customFormat="1" ht="24.95" customHeight="1">
      <c r="B97" s="146"/>
      <c r="C97" s="147"/>
      <c r="D97" s="148" t="s">
        <v>94</v>
      </c>
      <c r="E97" s="149"/>
      <c r="F97" s="149"/>
      <c r="G97" s="149"/>
      <c r="H97" s="149"/>
      <c r="I97" s="150"/>
      <c r="J97" s="151">
        <f>J133</f>
        <v>0</v>
      </c>
      <c r="K97" s="147"/>
      <c r="L97" s="152"/>
    </row>
    <row r="98" spans="2:12" s="9" customFormat="1" ht="19.899999999999999" customHeight="1">
      <c r="B98" s="153"/>
      <c r="C98" s="154"/>
      <c r="D98" s="155" t="s">
        <v>95</v>
      </c>
      <c r="E98" s="156"/>
      <c r="F98" s="156"/>
      <c r="G98" s="156"/>
      <c r="H98" s="156"/>
      <c r="I98" s="157"/>
      <c r="J98" s="158">
        <f>J134</f>
        <v>0</v>
      </c>
      <c r="K98" s="154"/>
      <c r="L98" s="159"/>
    </row>
    <row r="99" spans="2:12" s="9" customFormat="1" ht="19.899999999999999" customHeight="1">
      <c r="B99" s="153"/>
      <c r="C99" s="154"/>
      <c r="D99" s="155" t="s">
        <v>96</v>
      </c>
      <c r="E99" s="156"/>
      <c r="F99" s="156"/>
      <c r="G99" s="156"/>
      <c r="H99" s="156"/>
      <c r="I99" s="157"/>
      <c r="J99" s="158">
        <f>J135</f>
        <v>0</v>
      </c>
      <c r="K99" s="154"/>
      <c r="L99" s="159"/>
    </row>
    <row r="100" spans="2:12" s="9" customFormat="1" ht="19.899999999999999" customHeight="1">
      <c r="B100" s="153"/>
      <c r="C100" s="154"/>
      <c r="D100" s="155" t="s">
        <v>97</v>
      </c>
      <c r="E100" s="156"/>
      <c r="F100" s="156"/>
      <c r="G100" s="156"/>
      <c r="H100" s="156"/>
      <c r="I100" s="157"/>
      <c r="J100" s="158">
        <f>J140</f>
        <v>0</v>
      </c>
      <c r="K100" s="154"/>
      <c r="L100" s="159"/>
    </row>
    <row r="101" spans="2:12" s="9" customFormat="1" ht="19.899999999999999" customHeight="1">
      <c r="B101" s="153"/>
      <c r="C101" s="154"/>
      <c r="D101" s="155" t="s">
        <v>98</v>
      </c>
      <c r="E101" s="156"/>
      <c r="F101" s="156"/>
      <c r="G101" s="156"/>
      <c r="H101" s="156"/>
      <c r="I101" s="157"/>
      <c r="J101" s="158">
        <f>J163</f>
        <v>0</v>
      </c>
      <c r="K101" s="154"/>
      <c r="L101" s="159"/>
    </row>
    <row r="102" spans="2:12" s="8" customFormat="1" ht="24.95" customHeight="1">
      <c r="B102" s="146"/>
      <c r="C102" s="147"/>
      <c r="D102" s="148" t="s">
        <v>99</v>
      </c>
      <c r="E102" s="149"/>
      <c r="F102" s="149"/>
      <c r="G102" s="149"/>
      <c r="H102" s="149"/>
      <c r="I102" s="150"/>
      <c r="J102" s="151">
        <f>J186</f>
        <v>0</v>
      </c>
      <c r="K102" s="147"/>
      <c r="L102" s="152"/>
    </row>
    <row r="103" spans="2:12" s="9" customFormat="1" ht="19.899999999999999" customHeight="1">
      <c r="B103" s="153"/>
      <c r="C103" s="154"/>
      <c r="D103" s="155" t="s">
        <v>100</v>
      </c>
      <c r="E103" s="156"/>
      <c r="F103" s="156"/>
      <c r="G103" s="156"/>
      <c r="H103" s="156"/>
      <c r="I103" s="157"/>
      <c r="J103" s="158">
        <f>J187</f>
        <v>0</v>
      </c>
      <c r="K103" s="154"/>
      <c r="L103" s="159"/>
    </row>
    <row r="104" spans="2:12" s="9" customFormat="1" ht="19.899999999999999" customHeight="1">
      <c r="B104" s="153"/>
      <c r="C104" s="154"/>
      <c r="D104" s="155" t="s">
        <v>101</v>
      </c>
      <c r="E104" s="156"/>
      <c r="F104" s="156"/>
      <c r="G104" s="156"/>
      <c r="H104" s="156"/>
      <c r="I104" s="157"/>
      <c r="J104" s="158">
        <f>J190</f>
        <v>0</v>
      </c>
      <c r="K104" s="154"/>
      <c r="L104" s="159"/>
    </row>
    <row r="105" spans="2:12" s="9" customFormat="1" ht="19.899999999999999" customHeight="1">
      <c r="B105" s="153"/>
      <c r="C105" s="154"/>
      <c r="D105" s="155" t="s">
        <v>102</v>
      </c>
      <c r="E105" s="156"/>
      <c r="F105" s="156"/>
      <c r="G105" s="156"/>
      <c r="H105" s="156"/>
      <c r="I105" s="157"/>
      <c r="J105" s="158">
        <f>J248</f>
        <v>0</v>
      </c>
      <c r="K105" s="154"/>
      <c r="L105" s="159"/>
    </row>
    <row r="106" spans="2:12" s="9" customFormat="1" ht="19.899999999999999" customHeight="1">
      <c r="B106" s="153"/>
      <c r="C106" s="154"/>
      <c r="D106" s="155" t="s">
        <v>103</v>
      </c>
      <c r="E106" s="156"/>
      <c r="F106" s="156"/>
      <c r="G106" s="156"/>
      <c r="H106" s="156"/>
      <c r="I106" s="157"/>
      <c r="J106" s="158">
        <f>J264</f>
        <v>0</v>
      </c>
      <c r="K106" s="154"/>
      <c r="L106" s="159"/>
    </row>
    <row r="107" spans="2:12" s="9" customFormat="1" ht="19.899999999999999" customHeight="1">
      <c r="B107" s="153"/>
      <c r="C107" s="154"/>
      <c r="D107" s="155" t="s">
        <v>104</v>
      </c>
      <c r="E107" s="156"/>
      <c r="F107" s="156"/>
      <c r="G107" s="156"/>
      <c r="H107" s="156"/>
      <c r="I107" s="157"/>
      <c r="J107" s="158">
        <f>J333</f>
        <v>0</v>
      </c>
      <c r="K107" s="154"/>
      <c r="L107" s="159"/>
    </row>
    <row r="108" spans="2:12" s="8" customFormat="1" ht="24.95" customHeight="1">
      <c r="B108" s="146"/>
      <c r="C108" s="147"/>
      <c r="D108" s="148" t="s">
        <v>105</v>
      </c>
      <c r="E108" s="149"/>
      <c r="F108" s="149"/>
      <c r="G108" s="149"/>
      <c r="H108" s="149"/>
      <c r="I108" s="150"/>
      <c r="J108" s="151">
        <f>J345</f>
        <v>0</v>
      </c>
      <c r="K108" s="147"/>
      <c r="L108" s="152"/>
    </row>
    <row r="109" spans="2:12" s="9" customFormat="1" ht="19.899999999999999" customHeight="1">
      <c r="B109" s="153"/>
      <c r="C109" s="154"/>
      <c r="D109" s="155" t="s">
        <v>106</v>
      </c>
      <c r="E109" s="156"/>
      <c r="F109" s="156"/>
      <c r="G109" s="156"/>
      <c r="H109" s="156"/>
      <c r="I109" s="157"/>
      <c r="J109" s="158">
        <f>J346</f>
        <v>0</v>
      </c>
      <c r="K109" s="154"/>
      <c r="L109" s="159"/>
    </row>
    <row r="110" spans="2:12" s="9" customFormat="1" ht="19.899999999999999" customHeight="1">
      <c r="B110" s="153"/>
      <c r="C110" s="154"/>
      <c r="D110" s="155" t="s">
        <v>107</v>
      </c>
      <c r="E110" s="156"/>
      <c r="F110" s="156"/>
      <c r="G110" s="156"/>
      <c r="H110" s="156"/>
      <c r="I110" s="157"/>
      <c r="J110" s="158">
        <f>J353</f>
        <v>0</v>
      </c>
      <c r="K110" s="154"/>
      <c r="L110" s="159"/>
    </row>
    <row r="111" spans="2:12" s="9" customFormat="1" ht="19.899999999999999" customHeight="1">
      <c r="B111" s="153"/>
      <c r="C111" s="154"/>
      <c r="D111" s="155" t="s">
        <v>108</v>
      </c>
      <c r="E111" s="156"/>
      <c r="F111" s="156"/>
      <c r="G111" s="156"/>
      <c r="H111" s="156"/>
      <c r="I111" s="157"/>
      <c r="J111" s="158">
        <f>J355</f>
        <v>0</v>
      </c>
      <c r="K111" s="154"/>
      <c r="L111" s="159"/>
    </row>
    <row r="112" spans="2:12" s="9" customFormat="1" ht="19.899999999999999" customHeight="1">
      <c r="B112" s="153"/>
      <c r="C112" s="154"/>
      <c r="D112" s="155" t="s">
        <v>109</v>
      </c>
      <c r="E112" s="156"/>
      <c r="F112" s="156"/>
      <c r="G112" s="156"/>
      <c r="H112" s="156"/>
      <c r="I112" s="157"/>
      <c r="J112" s="158">
        <f>J357</f>
        <v>0</v>
      </c>
      <c r="K112" s="154"/>
      <c r="L112" s="159"/>
    </row>
    <row r="113" spans="2:12" s="1" customFormat="1" ht="21.75" customHeight="1">
      <c r="B113" s="33"/>
      <c r="C113" s="34"/>
      <c r="D113" s="34"/>
      <c r="E113" s="34"/>
      <c r="F113" s="34"/>
      <c r="G113" s="34"/>
      <c r="H113" s="34"/>
      <c r="I113" s="105"/>
      <c r="J113" s="34"/>
      <c r="K113" s="34"/>
      <c r="L113" s="37"/>
    </row>
    <row r="114" spans="2:12" s="1" customFormat="1" ht="6.95" customHeight="1">
      <c r="B114" s="48"/>
      <c r="C114" s="49"/>
      <c r="D114" s="49"/>
      <c r="E114" s="49"/>
      <c r="F114" s="49"/>
      <c r="G114" s="49"/>
      <c r="H114" s="49"/>
      <c r="I114" s="137"/>
      <c r="J114" s="49"/>
      <c r="K114" s="49"/>
      <c r="L114" s="37"/>
    </row>
    <row r="118" spans="2:12" s="1" customFormat="1" ht="6.95" customHeight="1">
      <c r="B118" s="50"/>
      <c r="C118" s="51"/>
      <c r="D118" s="51"/>
      <c r="E118" s="51"/>
      <c r="F118" s="51"/>
      <c r="G118" s="51"/>
      <c r="H118" s="51"/>
      <c r="I118" s="140"/>
      <c r="J118" s="51"/>
      <c r="K118" s="51"/>
      <c r="L118" s="37"/>
    </row>
    <row r="119" spans="2:12" s="1" customFormat="1" ht="24.95" customHeight="1">
      <c r="B119" s="33"/>
      <c r="C119" s="22" t="s">
        <v>110</v>
      </c>
      <c r="D119" s="34"/>
      <c r="E119" s="34"/>
      <c r="F119" s="34"/>
      <c r="G119" s="34"/>
      <c r="H119" s="34"/>
      <c r="I119" s="105"/>
      <c r="J119" s="34"/>
      <c r="K119" s="34"/>
      <c r="L119" s="37"/>
    </row>
    <row r="120" spans="2:12" s="1" customFormat="1" ht="6.95" customHeight="1">
      <c r="B120" s="33"/>
      <c r="C120" s="34"/>
      <c r="D120" s="34"/>
      <c r="E120" s="34"/>
      <c r="F120" s="34"/>
      <c r="G120" s="34"/>
      <c r="H120" s="34"/>
      <c r="I120" s="105"/>
      <c r="J120" s="34"/>
      <c r="K120" s="34"/>
      <c r="L120" s="37"/>
    </row>
    <row r="121" spans="2:12" s="1" customFormat="1" ht="12" customHeight="1">
      <c r="B121" s="33"/>
      <c r="C121" s="28" t="s">
        <v>16</v>
      </c>
      <c r="D121" s="34"/>
      <c r="E121" s="34"/>
      <c r="F121" s="34"/>
      <c r="G121" s="34"/>
      <c r="H121" s="34"/>
      <c r="I121" s="105"/>
      <c r="J121" s="34"/>
      <c r="K121" s="34"/>
      <c r="L121" s="37"/>
    </row>
    <row r="122" spans="2:12" s="1" customFormat="1" ht="16.5" customHeight="1">
      <c r="B122" s="33"/>
      <c r="C122" s="34"/>
      <c r="D122" s="34"/>
      <c r="E122" s="298" t="str">
        <f>E7</f>
        <v>Kostel sv. Kláry výměna střešní krytiny</v>
      </c>
      <c r="F122" s="299"/>
      <c r="G122" s="299"/>
      <c r="H122" s="299"/>
      <c r="I122" s="105"/>
      <c r="J122" s="34"/>
      <c r="K122" s="34"/>
      <c r="L122" s="37"/>
    </row>
    <row r="123" spans="2:12" s="1" customFormat="1" ht="12" customHeight="1">
      <c r="B123" s="33"/>
      <c r="C123" s="28" t="s">
        <v>87</v>
      </c>
      <c r="D123" s="34"/>
      <c r="E123" s="34"/>
      <c r="F123" s="34"/>
      <c r="G123" s="34"/>
      <c r="H123" s="34"/>
      <c r="I123" s="105"/>
      <c r="J123" s="34"/>
      <c r="K123" s="34"/>
      <c r="L123" s="37"/>
    </row>
    <row r="124" spans="2:12" s="1" customFormat="1" ht="16.5" customHeight="1">
      <c r="B124" s="33"/>
      <c r="C124" s="34"/>
      <c r="D124" s="34"/>
      <c r="E124" s="264" t="str">
        <f>E9</f>
        <v>01 - soupis prací pro VZ</v>
      </c>
      <c r="F124" s="300"/>
      <c r="G124" s="300"/>
      <c r="H124" s="300"/>
      <c r="I124" s="105"/>
      <c r="J124" s="34"/>
      <c r="K124" s="34"/>
      <c r="L124" s="37"/>
    </row>
    <row r="125" spans="2:12" s="1" customFormat="1" ht="6.95" customHeight="1">
      <c r="B125" s="33"/>
      <c r="C125" s="34"/>
      <c r="D125" s="34"/>
      <c r="E125" s="34"/>
      <c r="F125" s="34"/>
      <c r="G125" s="34"/>
      <c r="H125" s="34"/>
      <c r="I125" s="105"/>
      <c r="J125" s="34"/>
      <c r="K125" s="34"/>
      <c r="L125" s="37"/>
    </row>
    <row r="126" spans="2:12" s="1" customFormat="1" ht="12" customHeight="1">
      <c r="B126" s="33"/>
      <c r="C126" s="28" t="s">
        <v>20</v>
      </c>
      <c r="D126" s="34"/>
      <c r="E126" s="34"/>
      <c r="F126" s="26" t="str">
        <f>F12</f>
        <v>Františkánské náměstí, Cheb</v>
      </c>
      <c r="G126" s="34"/>
      <c r="H126" s="34"/>
      <c r="I126" s="107" t="s">
        <v>22</v>
      </c>
      <c r="J126" s="60" t="str">
        <f>IF(J12="","",J12)</f>
        <v>10. 6. 2019</v>
      </c>
      <c r="K126" s="34"/>
      <c r="L126" s="37"/>
    </row>
    <row r="127" spans="2:12" s="1" customFormat="1" ht="6.95" customHeight="1">
      <c r="B127" s="33"/>
      <c r="C127" s="34"/>
      <c r="D127" s="34"/>
      <c r="E127" s="34"/>
      <c r="F127" s="34"/>
      <c r="G127" s="34"/>
      <c r="H127" s="34"/>
      <c r="I127" s="105"/>
      <c r="J127" s="34"/>
      <c r="K127" s="34"/>
      <c r="L127" s="37"/>
    </row>
    <row r="128" spans="2:12" s="1" customFormat="1" ht="15.2" customHeight="1">
      <c r="B128" s="33"/>
      <c r="C128" s="28" t="s">
        <v>24</v>
      </c>
      <c r="D128" s="34"/>
      <c r="E128" s="34"/>
      <c r="F128" s="26" t="str">
        <f>E15</f>
        <v>Město Cheb,Náměstí Krále Jiřího z Poděbrad 1/14, 3</v>
      </c>
      <c r="G128" s="34"/>
      <c r="H128" s="34"/>
      <c r="I128" s="107" t="s">
        <v>30</v>
      </c>
      <c r="J128" s="31" t="str">
        <f>E21</f>
        <v xml:space="preserve"> </v>
      </c>
      <c r="K128" s="34"/>
      <c r="L128" s="37"/>
    </row>
    <row r="129" spans="2:65" s="1" customFormat="1" ht="15.2" customHeight="1">
      <c r="B129" s="33"/>
      <c r="C129" s="28" t="s">
        <v>28</v>
      </c>
      <c r="D129" s="34"/>
      <c r="E129" s="34"/>
      <c r="F129" s="26" t="str">
        <f>IF(E18="","",E18)</f>
        <v>Vyplň údaj</v>
      </c>
      <c r="G129" s="34"/>
      <c r="H129" s="34"/>
      <c r="I129" s="107" t="s">
        <v>33</v>
      </c>
      <c r="J129" s="31" t="str">
        <f>E24</f>
        <v>J. Nováček</v>
      </c>
      <c r="K129" s="34"/>
      <c r="L129" s="37"/>
    </row>
    <row r="130" spans="2:65" s="1" customFormat="1" ht="10.35" customHeight="1">
      <c r="B130" s="33"/>
      <c r="C130" s="34"/>
      <c r="D130" s="34"/>
      <c r="E130" s="34"/>
      <c r="F130" s="34"/>
      <c r="G130" s="34"/>
      <c r="H130" s="34"/>
      <c r="I130" s="105"/>
      <c r="J130" s="34"/>
      <c r="K130" s="34"/>
      <c r="L130" s="37"/>
    </row>
    <row r="131" spans="2:65" s="10" customFormat="1" ht="29.25" customHeight="1">
      <c r="B131" s="160"/>
      <c r="C131" s="161" t="s">
        <v>111</v>
      </c>
      <c r="D131" s="162" t="s">
        <v>61</v>
      </c>
      <c r="E131" s="162" t="s">
        <v>57</v>
      </c>
      <c r="F131" s="162" t="s">
        <v>58</v>
      </c>
      <c r="G131" s="162" t="s">
        <v>112</v>
      </c>
      <c r="H131" s="162" t="s">
        <v>113</v>
      </c>
      <c r="I131" s="163" t="s">
        <v>114</v>
      </c>
      <c r="J131" s="164" t="s">
        <v>91</v>
      </c>
      <c r="K131" s="165" t="s">
        <v>115</v>
      </c>
      <c r="L131" s="166"/>
      <c r="M131" s="69" t="s">
        <v>1</v>
      </c>
      <c r="N131" s="70" t="s">
        <v>40</v>
      </c>
      <c r="O131" s="70" t="s">
        <v>116</v>
      </c>
      <c r="P131" s="70" t="s">
        <v>117</v>
      </c>
      <c r="Q131" s="70" t="s">
        <v>118</v>
      </c>
      <c r="R131" s="70" t="s">
        <v>119</v>
      </c>
      <c r="S131" s="70" t="s">
        <v>120</v>
      </c>
      <c r="T131" s="71" t="s">
        <v>121</v>
      </c>
    </row>
    <row r="132" spans="2:65" s="1" customFormat="1" ht="22.9" customHeight="1">
      <c r="B132" s="33"/>
      <c r="C132" s="76" t="s">
        <v>122</v>
      </c>
      <c r="D132" s="34"/>
      <c r="E132" s="34"/>
      <c r="F132" s="34"/>
      <c r="G132" s="34"/>
      <c r="H132" s="34"/>
      <c r="I132" s="105"/>
      <c r="J132" s="167">
        <f>BK132</f>
        <v>0</v>
      </c>
      <c r="K132" s="34"/>
      <c r="L132" s="37"/>
      <c r="M132" s="72"/>
      <c r="N132" s="73"/>
      <c r="O132" s="73"/>
      <c r="P132" s="168">
        <f>P133+P186+P345</f>
        <v>0</v>
      </c>
      <c r="Q132" s="73"/>
      <c r="R132" s="168">
        <f>R133+R186+R345</f>
        <v>74.61348950999998</v>
      </c>
      <c r="S132" s="73"/>
      <c r="T132" s="169">
        <f>T133+T186+T345</f>
        <v>63.436836589999999</v>
      </c>
      <c r="AT132" s="16" t="s">
        <v>75</v>
      </c>
      <c r="AU132" s="16" t="s">
        <v>93</v>
      </c>
      <c r="BK132" s="170">
        <f>BK133+BK186+BK345</f>
        <v>0</v>
      </c>
    </row>
    <row r="133" spans="2:65" s="11" customFormat="1" ht="25.9" customHeight="1">
      <c r="B133" s="171"/>
      <c r="C133" s="172"/>
      <c r="D133" s="173" t="s">
        <v>75</v>
      </c>
      <c r="E133" s="174" t="s">
        <v>123</v>
      </c>
      <c r="F133" s="174" t="s">
        <v>124</v>
      </c>
      <c r="G133" s="172"/>
      <c r="H133" s="172"/>
      <c r="I133" s="175"/>
      <c r="J133" s="176">
        <f>BK133</f>
        <v>0</v>
      </c>
      <c r="K133" s="172"/>
      <c r="L133" s="177"/>
      <c r="M133" s="178"/>
      <c r="N133" s="179"/>
      <c r="O133" s="179"/>
      <c r="P133" s="180">
        <f>P134+P135+P140+P163</f>
        <v>0</v>
      </c>
      <c r="Q133" s="179"/>
      <c r="R133" s="180">
        <f>R134+R135+R140+R163</f>
        <v>0</v>
      </c>
      <c r="S133" s="179"/>
      <c r="T133" s="181">
        <f>T134+T135+T140+T163</f>
        <v>0</v>
      </c>
      <c r="AR133" s="182" t="s">
        <v>8</v>
      </c>
      <c r="AT133" s="183" t="s">
        <v>75</v>
      </c>
      <c r="AU133" s="183" t="s">
        <v>76</v>
      </c>
      <c r="AY133" s="182" t="s">
        <v>125</v>
      </c>
      <c r="BK133" s="184">
        <f>BK134+BK135+BK140+BK163</f>
        <v>0</v>
      </c>
    </row>
    <row r="134" spans="2:65" s="11" customFormat="1" ht="22.9" customHeight="1">
      <c r="B134" s="171"/>
      <c r="C134" s="172"/>
      <c r="D134" s="173" t="s">
        <v>75</v>
      </c>
      <c r="E134" s="185" t="s">
        <v>126</v>
      </c>
      <c r="F134" s="185" t="s">
        <v>127</v>
      </c>
      <c r="G134" s="172"/>
      <c r="H134" s="172"/>
      <c r="I134" s="175"/>
      <c r="J134" s="186">
        <f>BK134</f>
        <v>0</v>
      </c>
      <c r="K134" s="172"/>
      <c r="L134" s="177"/>
      <c r="M134" s="178"/>
      <c r="N134" s="179"/>
      <c r="O134" s="179"/>
      <c r="P134" s="180">
        <v>0</v>
      </c>
      <c r="Q134" s="179"/>
      <c r="R134" s="180">
        <v>0</v>
      </c>
      <c r="S134" s="179"/>
      <c r="T134" s="181">
        <v>0</v>
      </c>
      <c r="AR134" s="182" t="s">
        <v>8</v>
      </c>
      <c r="AT134" s="183" t="s">
        <v>75</v>
      </c>
      <c r="AU134" s="183" t="s">
        <v>8</v>
      </c>
      <c r="AY134" s="182" t="s">
        <v>125</v>
      </c>
      <c r="BK134" s="184">
        <v>0</v>
      </c>
    </row>
    <row r="135" spans="2:65" s="11" customFormat="1" ht="22.9" customHeight="1">
      <c r="B135" s="171"/>
      <c r="C135" s="172"/>
      <c r="D135" s="173" t="s">
        <v>75</v>
      </c>
      <c r="E135" s="185" t="s">
        <v>128</v>
      </c>
      <c r="F135" s="185" t="s">
        <v>129</v>
      </c>
      <c r="G135" s="172"/>
      <c r="H135" s="172"/>
      <c r="I135" s="175"/>
      <c r="J135" s="186">
        <f>BK135</f>
        <v>0</v>
      </c>
      <c r="K135" s="172"/>
      <c r="L135" s="177"/>
      <c r="M135" s="178"/>
      <c r="N135" s="179"/>
      <c r="O135" s="179"/>
      <c r="P135" s="180">
        <f>SUM(P136:P139)</f>
        <v>0</v>
      </c>
      <c r="Q135" s="179"/>
      <c r="R135" s="180">
        <f>SUM(R136:R139)</f>
        <v>0</v>
      </c>
      <c r="S135" s="179"/>
      <c r="T135" s="181">
        <f>SUM(T136:T139)</f>
        <v>0</v>
      </c>
      <c r="AR135" s="182" t="s">
        <v>8</v>
      </c>
      <c r="AT135" s="183" t="s">
        <v>75</v>
      </c>
      <c r="AU135" s="183" t="s">
        <v>8</v>
      </c>
      <c r="AY135" s="182" t="s">
        <v>125</v>
      </c>
      <c r="BK135" s="184">
        <f>SUM(BK136:BK139)</f>
        <v>0</v>
      </c>
    </row>
    <row r="136" spans="2:65" s="1" customFormat="1" ht="16.5" customHeight="1">
      <c r="B136" s="33"/>
      <c r="C136" s="187" t="s">
        <v>8</v>
      </c>
      <c r="D136" s="187" t="s">
        <v>130</v>
      </c>
      <c r="E136" s="188" t="s">
        <v>131</v>
      </c>
      <c r="F136" s="189" t="s">
        <v>132</v>
      </c>
      <c r="G136" s="190" t="s">
        <v>133</v>
      </c>
      <c r="H136" s="191">
        <v>60</v>
      </c>
      <c r="I136" s="192"/>
      <c r="J136" s="193">
        <f>ROUND(I136*H136,0)</f>
        <v>0</v>
      </c>
      <c r="K136" s="189" t="s">
        <v>1</v>
      </c>
      <c r="L136" s="37"/>
      <c r="M136" s="194" t="s">
        <v>1</v>
      </c>
      <c r="N136" s="195" t="s">
        <v>41</v>
      </c>
      <c r="O136" s="65"/>
      <c r="P136" s="196">
        <f>O136*H136</f>
        <v>0</v>
      </c>
      <c r="Q136" s="196">
        <v>0</v>
      </c>
      <c r="R136" s="196">
        <f>Q136*H136</f>
        <v>0</v>
      </c>
      <c r="S136" s="196">
        <v>0</v>
      </c>
      <c r="T136" s="197">
        <f>S136*H136</f>
        <v>0</v>
      </c>
      <c r="AR136" s="198" t="s">
        <v>134</v>
      </c>
      <c r="AT136" s="198" t="s">
        <v>130</v>
      </c>
      <c r="AU136" s="198" t="s">
        <v>85</v>
      </c>
      <c r="AY136" s="16" t="s">
        <v>125</v>
      </c>
      <c r="BE136" s="199">
        <f>IF(N136="základní",J136,0)</f>
        <v>0</v>
      </c>
      <c r="BF136" s="199">
        <f>IF(N136="snížená",J136,0)</f>
        <v>0</v>
      </c>
      <c r="BG136" s="199">
        <f>IF(N136="zákl. přenesená",J136,0)</f>
        <v>0</v>
      </c>
      <c r="BH136" s="199">
        <f>IF(N136="sníž. přenesená",J136,0)</f>
        <v>0</v>
      </c>
      <c r="BI136" s="199">
        <f>IF(N136="nulová",J136,0)</f>
        <v>0</v>
      </c>
      <c r="BJ136" s="16" t="s">
        <v>8</v>
      </c>
      <c r="BK136" s="199">
        <f>ROUND(I136*H136,0)</f>
        <v>0</v>
      </c>
      <c r="BL136" s="16" t="s">
        <v>134</v>
      </c>
      <c r="BM136" s="198" t="s">
        <v>135</v>
      </c>
    </row>
    <row r="137" spans="2:65" s="1" customFormat="1" ht="16.5" customHeight="1">
      <c r="B137" s="33"/>
      <c r="C137" s="187" t="s">
        <v>85</v>
      </c>
      <c r="D137" s="187" t="s">
        <v>130</v>
      </c>
      <c r="E137" s="188" t="s">
        <v>136</v>
      </c>
      <c r="F137" s="189" t="s">
        <v>137</v>
      </c>
      <c r="G137" s="190" t="s">
        <v>138</v>
      </c>
      <c r="H137" s="191">
        <v>399.81</v>
      </c>
      <c r="I137" s="192"/>
      <c r="J137" s="193">
        <f>ROUND(I137*H137,0)</f>
        <v>0</v>
      </c>
      <c r="K137" s="189" t="s">
        <v>139</v>
      </c>
      <c r="L137" s="37"/>
      <c r="M137" s="194" t="s">
        <v>1</v>
      </c>
      <c r="N137" s="195" t="s">
        <v>41</v>
      </c>
      <c r="O137" s="65"/>
      <c r="P137" s="196">
        <f>O137*H137</f>
        <v>0</v>
      </c>
      <c r="Q137" s="196">
        <v>0</v>
      </c>
      <c r="R137" s="196">
        <f>Q137*H137</f>
        <v>0</v>
      </c>
      <c r="S137" s="196">
        <v>0</v>
      </c>
      <c r="T137" s="197">
        <f>S137*H137</f>
        <v>0</v>
      </c>
      <c r="AR137" s="198" t="s">
        <v>134</v>
      </c>
      <c r="AT137" s="198" t="s">
        <v>130</v>
      </c>
      <c r="AU137" s="198" t="s">
        <v>85</v>
      </c>
      <c r="AY137" s="16" t="s">
        <v>125</v>
      </c>
      <c r="BE137" s="199">
        <f>IF(N137="základní",J137,0)</f>
        <v>0</v>
      </c>
      <c r="BF137" s="199">
        <f>IF(N137="snížená",J137,0)</f>
        <v>0</v>
      </c>
      <c r="BG137" s="199">
        <f>IF(N137="zákl. přenesená",J137,0)</f>
        <v>0</v>
      </c>
      <c r="BH137" s="199">
        <f>IF(N137="sníž. přenesená",J137,0)</f>
        <v>0</v>
      </c>
      <c r="BI137" s="199">
        <f>IF(N137="nulová",J137,0)</f>
        <v>0</v>
      </c>
      <c r="BJ137" s="16" t="s">
        <v>8</v>
      </c>
      <c r="BK137" s="199">
        <f>ROUND(I137*H137,0)</f>
        <v>0</v>
      </c>
      <c r="BL137" s="16" t="s">
        <v>134</v>
      </c>
      <c r="BM137" s="198" t="s">
        <v>140</v>
      </c>
    </row>
    <row r="138" spans="2:65" s="1" customFormat="1" ht="243.75">
      <c r="B138" s="33"/>
      <c r="C138" s="34"/>
      <c r="D138" s="200" t="s">
        <v>141</v>
      </c>
      <c r="E138" s="34"/>
      <c r="F138" s="201" t="s">
        <v>142</v>
      </c>
      <c r="G138" s="34"/>
      <c r="H138" s="34"/>
      <c r="I138" s="105"/>
      <c r="J138" s="34"/>
      <c r="K138" s="34"/>
      <c r="L138" s="37"/>
      <c r="M138" s="202"/>
      <c r="N138" s="65"/>
      <c r="O138" s="65"/>
      <c r="P138" s="65"/>
      <c r="Q138" s="65"/>
      <c r="R138" s="65"/>
      <c r="S138" s="65"/>
      <c r="T138" s="66"/>
      <c r="AT138" s="16" t="s">
        <v>141</v>
      </c>
      <c r="AU138" s="16" t="s">
        <v>85</v>
      </c>
    </row>
    <row r="139" spans="2:65" s="12" customFormat="1" ht="11.25">
      <c r="B139" s="203"/>
      <c r="C139" s="204"/>
      <c r="D139" s="200" t="s">
        <v>143</v>
      </c>
      <c r="E139" s="205" t="s">
        <v>1</v>
      </c>
      <c r="F139" s="206" t="s">
        <v>144</v>
      </c>
      <c r="G139" s="204"/>
      <c r="H139" s="207">
        <v>399.81</v>
      </c>
      <c r="I139" s="208"/>
      <c r="J139" s="204"/>
      <c r="K139" s="204"/>
      <c r="L139" s="209"/>
      <c r="M139" s="210"/>
      <c r="N139" s="211"/>
      <c r="O139" s="211"/>
      <c r="P139" s="211"/>
      <c r="Q139" s="211"/>
      <c r="R139" s="211"/>
      <c r="S139" s="211"/>
      <c r="T139" s="212"/>
      <c r="AT139" s="213" t="s">
        <v>143</v>
      </c>
      <c r="AU139" s="213" t="s">
        <v>85</v>
      </c>
      <c r="AV139" s="12" t="s">
        <v>85</v>
      </c>
      <c r="AW139" s="12" t="s">
        <v>32</v>
      </c>
      <c r="AX139" s="12" t="s">
        <v>76</v>
      </c>
      <c r="AY139" s="213" t="s">
        <v>125</v>
      </c>
    </row>
    <row r="140" spans="2:65" s="11" customFormat="1" ht="22.9" customHeight="1">
      <c r="B140" s="171"/>
      <c r="C140" s="172"/>
      <c r="D140" s="173" t="s">
        <v>75</v>
      </c>
      <c r="E140" s="185" t="s">
        <v>145</v>
      </c>
      <c r="F140" s="185" t="s">
        <v>146</v>
      </c>
      <c r="G140" s="172"/>
      <c r="H140" s="172"/>
      <c r="I140" s="175"/>
      <c r="J140" s="186">
        <f>BK140</f>
        <v>0</v>
      </c>
      <c r="K140" s="172"/>
      <c r="L140" s="177"/>
      <c r="M140" s="178"/>
      <c r="N140" s="179"/>
      <c r="O140" s="179"/>
      <c r="P140" s="180">
        <f>SUM(P141:P162)</f>
        <v>0</v>
      </c>
      <c r="Q140" s="179"/>
      <c r="R140" s="180">
        <f>SUM(R141:R162)</f>
        <v>0</v>
      </c>
      <c r="S140" s="179"/>
      <c r="T140" s="181">
        <f>SUM(T141:T162)</f>
        <v>0</v>
      </c>
      <c r="AR140" s="182" t="s">
        <v>8</v>
      </c>
      <c r="AT140" s="183" t="s">
        <v>75</v>
      </c>
      <c r="AU140" s="183" t="s">
        <v>8</v>
      </c>
      <c r="AY140" s="182" t="s">
        <v>125</v>
      </c>
      <c r="BK140" s="184">
        <f>SUM(BK141:BK162)</f>
        <v>0</v>
      </c>
    </row>
    <row r="141" spans="2:65" s="1" customFormat="1" ht="24" customHeight="1">
      <c r="B141" s="33"/>
      <c r="C141" s="187" t="s">
        <v>147</v>
      </c>
      <c r="D141" s="187" t="s">
        <v>130</v>
      </c>
      <c r="E141" s="188" t="s">
        <v>148</v>
      </c>
      <c r="F141" s="189" t="s">
        <v>149</v>
      </c>
      <c r="G141" s="190" t="s">
        <v>138</v>
      </c>
      <c r="H141" s="191">
        <v>1352</v>
      </c>
      <c r="I141" s="192"/>
      <c r="J141" s="193">
        <f>ROUND(I141*H141,0)</f>
        <v>0</v>
      </c>
      <c r="K141" s="189" t="s">
        <v>1</v>
      </c>
      <c r="L141" s="37"/>
      <c r="M141" s="194" t="s">
        <v>1</v>
      </c>
      <c r="N141" s="195" t="s">
        <v>41</v>
      </c>
      <c r="O141" s="65"/>
      <c r="P141" s="196">
        <f>O141*H141</f>
        <v>0</v>
      </c>
      <c r="Q141" s="196">
        <v>0</v>
      </c>
      <c r="R141" s="196">
        <f>Q141*H141</f>
        <v>0</v>
      </c>
      <c r="S141" s="196">
        <v>0</v>
      </c>
      <c r="T141" s="197">
        <f>S141*H141</f>
        <v>0</v>
      </c>
      <c r="AR141" s="198" t="s">
        <v>134</v>
      </c>
      <c r="AT141" s="198" t="s">
        <v>130</v>
      </c>
      <c r="AU141" s="198" t="s">
        <v>85</v>
      </c>
      <c r="AY141" s="16" t="s">
        <v>125</v>
      </c>
      <c r="BE141" s="199">
        <f>IF(N141="základní",J141,0)</f>
        <v>0</v>
      </c>
      <c r="BF141" s="199">
        <f>IF(N141="snížená",J141,0)</f>
        <v>0</v>
      </c>
      <c r="BG141" s="199">
        <f>IF(N141="zákl. přenesená",J141,0)</f>
        <v>0</v>
      </c>
      <c r="BH141" s="199">
        <f>IF(N141="sníž. přenesená",J141,0)</f>
        <v>0</v>
      </c>
      <c r="BI141" s="199">
        <f>IF(N141="nulová",J141,0)</f>
        <v>0</v>
      </c>
      <c r="BJ141" s="16" t="s">
        <v>8</v>
      </c>
      <c r="BK141" s="199">
        <f>ROUND(I141*H141,0)</f>
        <v>0</v>
      </c>
      <c r="BL141" s="16" t="s">
        <v>134</v>
      </c>
      <c r="BM141" s="198" t="s">
        <v>150</v>
      </c>
    </row>
    <row r="142" spans="2:65" s="1" customFormat="1" ht="58.5">
      <c r="B142" s="33"/>
      <c r="C142" s="34"/>
      <c r="D142" s="200" t="s">
        <v>141</v>
      </c>
      <c r="E142" s="34"/>
      <c r="F142" s="201" t="s">
        <v>151</v>
      </c>
      <c r="G142" s="34"/>
      <c r="H142" s="34"/>
      <c r="I142" s="105"/>
      <c r="J142" s="34"/>
      <c r="K142" s="34"/>
      <c r="L142" s="37"/>
      <c r="M142" s="202"/>
      <c r="N142" s="65"/>
      <c r="O142" s="65"/>
      <c r="P142" s="65"/>
      <c r="Q142" s="65"/>
      <c r="R142" s="65"/>
      <c r="S142" s="65"/>
      <c r="T142" s="66"/>
      <c r="AT142" s="16" t="s">
        <v>141</v>
      </c>
      <c r="AU142" s="16" t="s">
        <v>85</v>
      </c>
    </row>
    <row r="143" spans="2:65" s="12" customFormat="1" ht="11.25">
      <c r="B143" s="203"/>
      <c r="C143" s="204"/>
      <c r="D143" s="200" t="s">
        <v>143</v>
      </c>
      <c r="E143" s="205" t="s">
        <v>1</v>
      </c>
      <c r="F143" s="206" t="s">
        <v>152</v>
      </c>
      <c r="G143" s="204"/>
      <c r="H143" s="207">
        <v>1352</v>
      </c>
      <c r="I143" s="208"/>
      <c r="J143" s="204"/>
      <c r="K143" s="204"/>
      <c r="L143" s="209"/>
      <c r="M143" s="210"/>
      <c r="N143" s="211"/>
      <c r="O143" s="211"/>
      <c r="P143" s="211"/>
      <c r="Q143" s="211"/>
      <c r="R143" s="211"/>
      <c r="S143" s="211"/>
      <c r="T143" s="212"/>
      <c r="AT143" s="213" t="s">
        <v>143</v>
      </c>
      <c r="AU143" s="213" t="s">
        <v>85</v>
      </c>
      <c r="AV143" s="12" t="s">
        <v>85</v>
      </c>
      <c r="AW143" s="12" t="s">
        <v>32</v>
      </c>
      <c r="AX143" s="12" t="s">
        <v>76</v>
      </c>
      <c r="AY143" s="213" t="s">
        <v>125</v>
      </c>
    </row>
    <row r="144" spans="2:65" s="13" customFormat="1" ht="11.25">
      <c r="B144" s="214"/>
      <c r="C144" s="215"/>
      <c r="D144" s="200" t="s">
        <v>143</v>
      </c>
      <c r="E144" s="216" t="s">
        <v>1</v>
      </c>
      <c r="F144" s="217" t="s">
        <v>153</v>
      </c>
      <c r="G144" s="215"/>
      <c r="H144" s="218">
        <v>1352</v>
      </c>
      <c r="I144" s="219"/>
      <c r="J144" s="215"/>
      <c r="K144" s="215"/>
      <c r="L144" s="220"/>
      <c r="M144" s="221"/>
      <c r="N144" s="222"/>
      <c r="O144" s="222"/>
      <c r="P144" s="222"/>
      <c r="Q144" s="222"/>
      <c r="R144" s="222"/>
      <c r="S144" s="222"/>
      <c r="T144" s="223"/>
      <c r="AT144" s="224" t="s">
        <v>143</v>
      </c>
      <c r="AU144" s="224" t="s">
        <v>85</v>
      </c>
      <c r="AV144" s="13" t="s">
        <v>134</v>
      </c>
      <c r="AW144" s="13" t="s">
        <v>4</v>
      </c>
      <c r="AX144" s="13" t="s">
        <v>8</v>
      </c>
      <c r="AY144" s="224" t="s">
        <v>125</v>
      </c>
    </row>
    <row r="145" spans="2:65" s="1" customFormat="1" ht="24" customHeight="1">
      <c r="B145" s="33"/>
      <c r="C145" s="187" t="s">
        <v>134</v>
      </c>
      <c r="D145" s="187" t="s">
        <v>130</v>
      </c>
      <c r="E145" s="188" t="s">
        <v>154</v>
      </c>
      <c r="F145" s="189" t="s">
        <v>155</v>
      </c>
      <c r="G145" s="190" t="s">
        <v>138</v>
      </c>
      <c r="H145" s="191">
        <v>121680</v>
      </c>
      <c r="I145" s="192"/>
      <c r="J145" s="193">
        <f>ROUND(I145*H145,0)</f>
        <v>0</v>
      </c>
      <c r="K145" s="189" t="s">
        <v>1</v>
      </c>
      <c r="L145" s="37"/>
      <c r="M145" s="194" t="s">
        <v>1</v>
      </c>
      <c r="N145" s="195" t="s">
        <v>41</v>
      </c>
      <c r="O145" s="65"/>
      <c r="P145" s="196">
        <f>O145*H145</f>
        <v>0</v>
      </c>
      <c r="Q145" s="196">
        <v>0</v>
      </c>
      <c r="R145" s="196">
        <f>Q145*H145</f>
        <v>0</v>
      </c>
      <c r="S145" s="196">
        <v>0</v>
      </c>
      <c r="T145" s="197">
        <f>S145*H145</f>
        <v>0</v>
      </c>
      <c r="AR145" s="198" t="s">
        <v>134</v>
      </c>
      <c r="AT145" s="198" t="s">
        <v>130</v>
      </c>
      <c r="AU145" s="198" t="s">
        <v>85</v>
      </c>
      <c r="AY145" s="16" t="s">
        <v>125</v>
      </c>
      <c r="BE145" s="199">
        <f>IF(N145="základní",J145,0)</f>
        <v>0</v>
      </c>
      <c r="BF145" s="199">
        <f>IF(N145="snížená",J145,0)</f>
        <v>0</v>
      </c>
      <c r="BG145" s="199">
        <f>IF(N145="zákl. přenesená",J145,0)</f>
        <v>0</v>
      </c>
      <c r="BH145" s="199">
        <f>IF(N145="sníž. přenesená",J145,0)</f>
        <v>0</v>
      </c>
      <c r="BI145" s="199">
        <f>IF(N145="nulová",J145,0)</f>
        <v>0</v>
      </c>
      <c r="BJ145" s="16" t="s">
        <v>8</v>
      </c>
      <c r="BK145" s="199">
        <f>ROUND(I145*H145,0)</f>
        <v>0</v>
      </c>
      <c r="BL145" s="16" t="s">
        <v>134</v>
      </c>
      <c r="BM145" s="198" t="s">
        <v>156</v>
      </c>
    </row>
    <row r="146" spans="2:65" s="1" customFormat="1" ht="58.5">
      <c r="B146" s="33"/>
      <c r="C146" s="34"/>
      <c r="D146" s="200" t="s">
        <v>141</v>
      </c>
      <c r="E146" s="34"/>
      <c r="F146" s="201" t="s">
        <v>151</v>
      </c>
      <c r="G146" s="34"/>
      <c r="H146" s="34"/>
      <c r="I146" s="105"/>
      <c r="J146" s="34"/>
      <c r="K146" s="34"/>
      <c r="L146" s="37"/>
      <c r="M146" s="202"/>
      <c r="N146" s="65"/>
      <c r="O146" s="65"/>
      <c r="P146" s="65"/>
      <c r="Q146" s="65"/>
      <c r="R146" s="65"/>
      <c r="S146" s="65"/>
      <c r="T146" s="66"/>
      <c r="AT146" s="16" t="s">
        <v>141</v>
      </c>
      <c r="AU146" s="16" t="s">
        <v>85</v>
      </c>
    </row>
    <row r="147" spans="2:65" s="12" customFormat="1" ht="11.25">
      <c r="B147" s="203"/>
      <c r="C147" s="204"/>
      <c r="D147" s="200" t="s">
        <v>143</v>
      </c>
      <c r="E147" s="204"/>
      <c r="F147" s="206" t="s">
        <v>157</v>
      </c>
      <c r="G147" s="204"/>
      <c r="H147" s="207">
        <v>121680</v>
      </c>
      <c r="I147" s="208"/>
      <c r="J147" s="204"/>
      <c r="K147" s="204"/>
      <c r="L147" s="209"/>
      <c r="M147" s="210"/>
      <c r="N147" s="211"/>
      <c r="O147" s="211"/>
      <c r="P147" s="211"/>
      <c r="Q147" s="211"/>
      <c r="R147" s="211"/>
      <c r="S147" s="211"/>
      <c r="T147" s="212"/>
      <c r="AT147" s="213" t="s">
        <v>143</v>
      </c>
      <c r="AU147" s="213" t="s">
        <v>85</v>
      </c>
      <c r="AV147" s="12" t="s">
        <v>85</v>
      </c>
      <c r="AW147" s="12" t="s">
        <v>4</v>
      </c>
      <c r="AX147" s="12" t="s">
        <v>8</v>
      </c>
      <c r="AY147" s="213" t="s">
        <v>125</v>
      </c>
    </row>
    <row r="148" spans="2:65" s="1" customFormat="1" ht="24" customHeight="1">
      <c r="B148" s="33"/>
      <c r="C148" s="187" t="s">
        <v>158</v>
      </c>
      <c r="D148" s="187" t="s">
        <v>130</v>
      </c>
      <c r="E148" s="188" t="s">
        <v>159</v>
      </c>
      <c r="F148" s="189" t="s">
        <v>160</v>
      </c>
      <c r="G148" s="190" t="s">
        <v>138</v>
      </c>
      <c r="H148" s="191">
        <v>1352</v>
      </c>
      <c r="I148" s="192"/>
      <c r="J148" s="193">
        <f>ROUND(I148*H148,0)</f>
        <v>0</v>
      </c>
      <c r="K148" s="189" t="s">
        <v>1</v>
      </c>
      <c r="L148" s="37"/>
      <c r="M148" s="194" t="s">
        <v>1</v>
      </c>
      <c r="N148" s="195" t="s">
        <v>41</v>
      </c>
      <c r="O148" s="65"/>
      <c r="P148" s="196">
        <f>O148*H148</f>
        <v>0</v>
      </c>
      <c r="Q148" s="196">
        <v>0</v>
      </c>
      <c r="R148" s="196">
        <f>Q148*H148</f>
        <v>0</v>
      </c>
      <c r="S148" s="196">
        <v>0</v>
      </c>
      <c r="T148" s="197">
        <f>S148*H148</f>
        <v>0</v>
      </c>
      <c r="AR148" s="198" t="s">
        <v>134</v>
      </c>
      <c r="AT148" s="198" t="s">
        <v>130</v>
      </c>
      <c r="AU148" s="198" t="s">
        <v>85</v>
      </c>
      <c r="AY148" s="16" t="s">
        <v>125</v>
      </c>
      <c r="BE148" s="199">
        <f>IF(N148="základní",J148,0)</f>
        <v>0</v>
      </c>
      <c r="BF148" s="199">
        <f>IF(N148="snížená",J148,0)</f>
        <v>0</v>
      </c>
      <c r="BG148" s="199">
        <f>IF(N148="zákl. přenesená",J148,0)</f>
        <v>0</v>
      </c>
      <c r="BH148" s="199">
        <f>IF(N148="sníž. přenesená",J148,0)</f>
        <v>0</v>
      </c>
      <c r="BI148" s="199">
        <f>IF(N148="nulová",J148,0)</f>
        <v>0</v>
      </c>
      <c r="BJ148" s="16" t="s">
        <v>8</v>
      </c>
      <c r="BK148" s="199">
        <f>ROUND(I148*H148,0)</f>
        <v>0</v>
      </c>
      <c r="BL148" s="16" t="s">
        <v>134</v>
      </c>
      <c r="BM148" s="198" t="s">
        <v>161</v>
      </c>
    </row>
    <row r="149" spans="2:65" s="1" customFormat="1" ht="29.25">
      <c r="B149" s="33"/>
      <c r="C149" s="34"/>
      <c r="D149" s="200" t="s">
        <v>141</v>
      </c>
      <c r="E149" s="34"/>
      <c r="F149" s="201" t="s">
        <v>162</v>
      </c>
      <c r="G149" s="34"/>
      <c r="H149" s="34"/>
      <c r="I149" s="105"/>
      <c r="J149" s="34"/>
      <c r="K149" s="34"/>
      <c r="L149" s="37"/>
      <c r="M149" s="202"/>
      <c r="N149" s="65"/>
      <c r="O149" s="65"/>
      <c r="P149" s="65"/>
      <c r="Q149" s="65"/>
      <c r="R149" s="65"/>
      <c r="S149" s="65"/>
      <c r="T149" s="66"/>
      <c r="AT149" s="16" t="s">
        <v>141</v>
      </c>
      <c r="AU149" s="16" t="s">
        <v>85</v>
      </c>
    </row>
    <row r="150" spans="2:65" s="1" customFormat="1" ht="16.5" customHeight="1">
      <c r="B150" s="33"/>
      <c r="C150" s="187" t="s">
        <v>163</v>
      </c>
      <c r="D150" s="187" t="s">
        <v>130</v>
      </c>
      <c r="E150" s="188" t="s">
        <v>164</v>
      </c>
      <c r="F150" s="189" t="s">
        <v>165</v>
      </c>
      <c r="G150" s="190" t="s">
        <v>138</v>
      </c>
      <c r="H150" s="191">
        <v>1352</v>
      </c>
      <c r="I150" s="192"/>
      <c r="J150" s="193">
        <f>ROUND(I150*H150,0)</f>
        <v>0</v>
      </c>
      <c r="K150" s="189" t="s">
        <v>1</v>
      </c>
      <c r="L150" s="37"/>
      <c r="M150" s="194" t="s">
        <v>1</v>
      </c>
      <c r="N150" s="195" t="s">
        <v>41</v>
      </c>
      <c r="O150" s="65"/>
      <c r="P150" s="196">
        <f>O150*H150</f>
        <v>0</v>
      </c>
      <c r="Q150" s="196">
        <v>0</v>
      </c>
      <c r="R150" s="196">
        <f>Q150*H150</f>
        <v>0</v>
      </c>
      <c r="S150" s="196">
        <v>0</v>
      </c>
      <c r="T150" s="197">
        <f>S150*H150</f>
        <v>0</v>
      </c>
      <c r="AR150" s="198" t="s">
        <v>134</v>
      </c>
      <c r="AT150" s="198" t="s">
        <v>130</v>
      </c>
      <c r="AU150" s="198" t="s">
        <v>85</v>
      </c>
      <c r="AY150" s="16" t="s">
        <v>125</v>
      </c>
      <c r="BE150" s="199">
        <f>IF(N150="základní",J150,0)</f>
        <v>0</v>
      </c>
      <c r="BF150" s="199">
        <f>IF(N150="snížená",J150,0)</f>
        <v>0</v>
      </c>
      <c r="BG150" s="199">
        <f>IF(N150="zákl. přenesená",J150,0)</f>
        <v>0</v>
      </c>
      <c r="BH150" s="199">
        <f>IF(N150="sníž. přenesená",J150,0)</f>
        <v>0</v>
      </c>
      <c r="BI150" s="199">
        <f>IF(N150="nulová",J150,0)</f>
        <v>0</v>
      </c>
      <c r="BJ150" s="16" t="s">
        <v>8</v>
      </c>
      <c r="BK150" s="199">
        <f>ROUND(I150*H150,0)</f>
        <v>0</v>
      </c>
      <c r="BL150" s="16" t="s">
        <v>134</v>
      </c>
      <c r="BM150" s="198" t="s">
        <v>166</v>
      </c>
    </row>
    <row r="151" spans="2:65" s="1" customFormat="1" ht="29.25">
      <c r="B151" s="33"/>
      <c r="C151" s="34"/>
      <c r="D151" s="200" t="s">
        <v>141</v>
      </c>
      <c r="E151" s="34"/>
      <c r="F151" s="201" t="s">
        <v>167</v>
      </c>
      <c r="G151" s="34"/>
      <c r="H151" s="34"/>
      <c r="I151" s="105"/>
      <c r="J151" s="34"/>
      <c r="K151" s="34"/>
      <c r="L151" s="37"/>
      <c r="M151" s="202"/>
      <c r="N151" s="65"/>
      <c r="O151" s="65"/>
      <c r="P151" s="65"/>
      <c r="Q151" s="65"/>
      <c r="R151" s="65"/>
      <c r="S151" s="65"/>
      <c r="T151" s="66"/>
      <c r="AT151" s="16" t="s">
        <v>141</v>
      </c>
      <c r="AU151" s="16" t="s">
        <v>85</v>
      </c>
    </row>
    <row r="152" spans="2:65" s="1" customFormat="1" ht="16.5" customHeight="1">
      <c r="B152" s="33"/>
      <c r="C152" s="187" t="s">
        <v>168</v>
      </c>
      <c r="D152" s="187" t="s">
        <v>130</v>
      </c>
      <c r="E152" s="188" t="s">
        <v>169</v>
      </c>
      <c r="F152" s="189" t="s">
        <v>170</v>
      </c>
      <c r="G152" s="190" t="s">
        <v>138</v>
      </c>
      <c r="H152" s="191">
        <v>121680</v>
      </c>
      <c r="I152" s="192"/>
      <c r="J152" s="193">
        <f>ROUND(I152*H152,0)</f>
        <v>0</v>
      </c>
      <c r="K152" s="189" t="s">
        <v>1</v>
      </c>
      <c r="L152" s="37"/>
      <c r="M152" s="194" t="s">
        <v>1</v>
      </c>
      <c r="N152" s="195" t="s">
        <v>41</v>
      </c>
      <c r="O152" s="65"/>
      <c r="P152" s="196">
        <f>O152*H152</f>
        <v>0</v>
      </c>
      <c r="Q152" s="196">
        <v>0</v>
      </c>
      <c r="R152" s="196">
        <f>Q152*H152</f>
        <v>0</v>
      </c>
      <c r="S152" s="196">
        <v>0</v>
      </c>
      <c r="T152" s="197">
        <f>S152*H152</f>
        <v>0</v>
      </c>
      <c r="AR152" s="198" t="s">
        <v>134</v>
      </c>
      <c r="AT152" s="198" t="s">
        <v>130</v>
      </c>
      <c r="AU152" s="198" t="s">
        <v>85</v>
      </c>
      <c r="AY152" s="16" t="s">
        <v>125</v>
      </c>
      <c r="BE152" s="199">
        <f>IF(N152="základní",J152,0)</f>
        <v>0</v>
      </c>
      <c r="BF152" s="199">
        <f>IF(N152="snížená",J152,0)</f>
        <v>0</v>
      </c>
      <c r="BG152" s="199">
        <f>IF(N152="zákl. přenesená",J152,0)</f>
        <v>0</v>
      </c>
      <c r="BH152" s="199">
        <f>IF(N152="sníž. přenesená",J152,0)</f>
        <v>0</v>
      </c>
      <c r="BI152" s="199">
        <f>IF(N152="nulová",J152,0)</f>
        <v>0</v>
      </c>
      <c r="BJ152" s="16" t="s">
        <v>8</v>
      </c>
      <c r="BK152" s="199">
        <f>ROUND(I152*H152,0)</f>
        <v>0</v>
      </c>
      <c r="BL152" s="16" t="s">
        <v>134</v>
      </c>
      <c r="BM152" s="198" t="s">
        <v>171</v>
      </c>
    </row>
    <row r="153" spans="2:65" s="1" customFormat="1" ht="29.25">
      <c r="B153" s="33"/>
      <c r="C153" s="34"/>
      <c r="D153" s="200" t="s">
        <v>141</v>
      </c>
      <c r="E153" s="34"/>
      <c r="F153" s="201" t="s">
        <v>167</v>
      </c>
      <c r="G153" s="34"/>
      <c r="H153" s="34"/>
      <c r="I153" s="105"/>
      <c r="J153" s="34"/>
      <c r="K153" s="34"/>
      <c r="L153" s="37"/>
      <c r="M153" s="202"/>
      <c r="N153" s="65"/>
      <c r="O153" s="65"/>
      <c r="P153" s="65"/>
      <c r="Q153" s="65"/>
      <c r="R153" s="65"/>
      <c r="S153" s="65"/>
      <c r="T153" s="66"/>
      <c r="AT153" s="16" t="s">
        <v>141</v>
      </c>
      <c r="AU153" s="16" t="s">
        <v>85</v>
      </c>
    </row>
    <row r="154" spans="2:65" s="12" customFormat="1" ht="11.25">
      <c r="B154" s="203"/>
      <c r="C154" s="204"/>
      <c r="D154" s="200" t="s">
        <v>143</v>
      </c>
      <c r="E154" s="204"/>
      <c r="F154" s="206" t="s">
        <v>157</v>
      </c>
      <c r="G154" s="204"/>
      <c r="H154" s="207">
        <v>121680</v>
      </c>
      <c r="I154" s="208"/>
      <c r="J154" s="204"/>
      <c r="K154" s="204"/>
      <c r="L154" s="209"/>
      <c r="M154" s="210"/>
      <c r="N154" s="211"/>
      <c r="O154" s="211"/>
      <c r="P154" s="211"/>
      <c r="Q154" s="211"/>
      <c r="R154" s="211"/>
      <c r="S154" s="211"/>
      <c r="T154" s="212"/>
      <c r="AT154" s="213" t="s">
        <v>143</v>
      </c>
      <c r="AU154" s="213" t="s">
        <v>85</v>
      </c>
      <c r="AV154" s="12" t="s">
        <v>85</v>
      </c>
      <c r="AW154" s="12" t="s">
        <v>4</v>
      </c>
      <c r="AX154" s="12" t="s">
        <v>8</v>
      </c>
      <c r="AY154" s="213" t="s">
        <v>125</v>
      </c>
    </row>
    <row r="155" spans="2:65" s="1" customFormat="1" ht="16.5" customHeight="1">
      <c r="B155" s="33"/>
      <c r="C155" s="187" t="s">
        <v>172</v>
      </c>
      <c r="D155" s="187" t="s">
        <v>130</v>
      </c>
      <c r="E155" s="188" t="s">
        <v>173</v>
      </c>
      <c r="F155" s="189" t="s">
        <v>174</v>
      </c>
      <c r="G155" s="190" t="s">
        <v>175</v>
      </c>
      <c r="H155" s="191">
        <v>47</v>
      </c>
      <c r="I155" s="192"/>
      <c r="J155" s="193">
        <f>ROUND(I155*H155,0)</f>
        <v>0</v>
      </c>
      <c r="K155" s="189" t="s">
        <v>1</v>
      </c>
      <c r="L155" s="37"/>
      <c r="M155" s="194" t="s">
        <v>1</v>
      </c>
      <c r="N155" s="195" t="s">
        <v>41</v>
      </c>
      <c r="O155" s="65"/>
      <c r="P155" s="196">
        <f>O155*H155</f>
        <v>0</v>
      </c>
      <c r="Q155" s="196">
        <v>0</v>
      </c>
      <c r="R155" s="196">
        <f>Q155*H155</f>
        <v>0</v>
      </c>
      <c r="S155" s="196">
        <v>0</v>
      </c>
      <c r="T155" s="197">
        <f>S155*H155</f>
        <v>0</v>
      </c>
      <c r="AR155" s="198" t="s">
        <v>134</v>
      </c>
      <c r="AT155" s="198" t="s">
        <v>130</v>
      </c>
      <c r="AU155" s="198" t="s">
        <v>85</v>
      </c>
      <c r="AY155" s="16" t="s">
        <v>125</v>
      </c>
      <c r="BE155" s="199">
        <f>IF(N155="základní",J155,0)</f>
        <v>0</v>
      </c>
      <c r="BF155" s="199">
        <f>IF(N155="snížená",J155,0)</f>
        <v>0</v>
      </c>
      <c r="BG155" s="199">
        <f>IF(N155="zákl. přenesená",J155,0)</f>
        <v>0</v>
      </c>
      <c r="BH155" s="199">
        <f>IF(N155="sníž. přenesená",J155,0)</f>
        <v>0</v>
      </c>
      <c r="BI155" s="199">
        <f>IF(N155="nulová",J155,0)</f>
        <v>0</v>
      </c>
      <c r="BJ155" s="16" t="s">
        <v>8</v>
      </c>
      <c r="BK155" s="199">
        <f>ROUND(I155*H155,0)</f>
        <v>0</v>
      </c>
      <c r="BL155" s="16" t="s">
        <v>134</v>
      </c>
      <c r="BM155" s="198" t="s">
        <v>176</v>
      </c>
    </row>
    <row r="156" spans="2:65" s="1" customFormat="1" ht="48.75">
      <c r="B156" s="33"/>
      <c r="C156" s="34"/>
      <c r="D156" s="200" t="s">
        <v>141</v>
      </c>
      <c r="E156" s="34"/>
      <c r="F156" s="201" t="s">
        <v>177</v>
      </c>
      <c r="G156" s="34"/>
      <c r="H156" s="34"/>
      <c r="I156" s="105"/>
      <c r="J156" s="34"/>
      <c r="K156" s="34"/>
      <c r="L156" s="37"/>
      <c r="M156" s="202"/>
      <c r="N156" s="65"/>
      <c r="O156" s="65"/>
      <c r="P156" s="65"/>
      <c r="Q156" s="65"/>
      <c r="R156" s="65"/>
      <c r="S156" s="65"/>
      <c r="T156" s="66"/>
      <c r="AT156" s="16" t="s">
        <v>141</v>
      </c>
      <c r="AU156" s="16" t="s">
        <v>85</v>
      </c>
    </row>
    <row r="157" spans="2:65" s="12" customFormat="1" ht="11.25">
      <c r="B157" s="203"/>
      <c r="C157" s="204"/>
      <c r="D157" s="200" t="s">
        <v>143</v>
      </c>
      <c r="E157" s="205" t="s">
        <v>1</v>
      </c>
      <c r="F157" s="206" t="s">
        <v>178</v>
      </c>
      <c r="G157" s="204"/>
      <c r="H157" s="207">
        <v>47</v>
      </c>
      <c r="I157" s="208"/>
      <c r="J157" s="204"/>
      <c r="K157" s="204"/>
      <c r="L157" s="209"/>
      <c r="M157" s="210"/>
      <c r="N157" s="211"/>
      <c r="O157" s="211"/>
      <c r="P157" s="211"/>
      <c r="Q157" s="211"/>
      <c r="R157" s="211"/>
      <c r="S157" s="211"/>
      <c r="T157" s="212"/>
      <c r="AT157" s="213" t="s">
        <v>143</v>
      </c>
      <c r="AU157" s="213" t="s">
        <v>85</v>
      </c>
      <c r="AV157" s="12" t="s">
        <v>85</v>
      </c>
      <c r="AW157" s="12" t="s">
        <v>32</v>
      </c>
      <c r="AX157" s="12" t="s">
        <v>8</v>
      </c>
      <c r="AY157" s="213" t="s">
        <v>125</v>
      </c>
    </row>
    <row r="158" spans="2:65" s="1" customFormat="1" ht="24" customHeight="1">
      <c r="B158" s="33"/>
      <c r="C158" s="187" t="s">
        <v>126</v>
      </c>
      <c r="D158" s="187" t="s">
        <v>130</v>
      </c>
      <c r="E158" s="188" t="s">
        <v>179</v>
      </c>
      <c r="F158" s="189" t="s">
        <v>180</v>
      </c>
      <c r="G158" s="190" t="s">
        <v>175</v>
      </c>
      <c r="H158" s="191">
        <v>4230</v>
      </c>
      <c r="I158" s="192"/>
      <c r="J158" s="193">
        <f>ROUND(I158*H158,0)</f>
        <v>0</v>
      </c>
      <c r="K158" s="189" t="s">
        <v>1</v>
      </c>
      <c r="L158" s="37"/>
      <c r="M158" s="194" t="s">
        <v>1</v>
      </c>
      <c r="N158" s="195" t="s">
        <v>41</v>
      </c>
      <c r="O158" s="65"/>
      <c r="P158" s="196">
        <f>O158*H158</f>
        <v>0</v>
      </c>
      <c r="Q158" s="196">
        <v>0</v>
      </c>
      <c r="R158" s="196">
        <f>Q158*H158</f>
        <v>0</v>
      </c>
      <c r="S158" s="196">
        <v>0</v>
      </c>
      <c r="T158" s="197">
        <f>S158*H158</f>
        <v>0</v>
      </c>
      <c r="AR158" s="198" t="s">
        <v>134</v>
      </c>
      <c r="AT158" s="198" t="s">
        <v>130</v>
      </c>
      <c r="AU158" s="198" t="s">
        <v>85</v>
      </c>
      <c r="AY158" s="16" t="s">
        <v>125</v>
      </c>
      <c r="BE158" s="199">
        <f>IF(N158="základní",J158,0)</f>
        <v>0</v>
      </c>
      <c r="BF158" s="199">
        <f>IF(N158="snížená",J158,0)</f>
        <v>0</v>
      </c>
      <c r="BG158" s="199">
        <f>IF(N158="zákl. přenesená",J158,0)</f>
        <v>0</v>
      </c>
      <c r="BH158" s="199">
        <f>IF(N158="sníž. přenesená",J158,0)</f>
        <v>0</v>
      </c>
      <c r="BI158" s="199">
        <f>IF(N158="nulová",J158,0)</f>
        <v>0</v>
      </c>
      <c r="BJ158" s="16" t="s">
        <v>8</v>
      </c>
      <c r="BK158" s="199">
        <f>ROUND(I158*H158,0)</f>
        <v>0</v>
      </c>
      <c r="BL158" s="16" t="s">
        <v>134</v>
      </c>
      <c r="BM158" s="198" t="s">
        <v>181</v>
      </c>
    </row>
    <row r="159" spans="2:65" s="1" customFormat="1" ht="48.75">
      <c r="B159" s="33"/>
      <c r="C159" s="34"/>
      <c r="D159" s="200" t="s">
        <v>141</v>
      </c>
      <c r="E159" s="34"/>
      <c r="F159" s="201" t="s">
        <v>177</v>
      </c>
      <c r="G159" s="34"/>
      <c r="H159" s="34"/>
      <c r="I159" s="105"/>
      <c r="J159" s="34"/>
      <c r="K159" s="34"/>
      <c r="L159" s="37"/>
      <c r="M159" s="202"/>
      <c r="N159" s="65"/>
      <c r="O159" s="65"/>
      <c r="P159" s="65"/>
      <c r="Q159" s="65"/>
      <c r="R159" s="65"/>
      <c r="S159" s="65"/>
      <c r="T159" s="66"/>
      <c r="AT159" s="16" t="s">
        <v>141</v>
      </c>
      <c r="AU159" s="16" t="s">
        <v>85</v>
      </c>
    </row>
    <row r="160" spans="2:65" s="12" customFormat="1" ht="11.25">
      <c r="B160" s="203"/>
      <c r="C160" s="204"/>
      <c r="D160" s="200" t="s">
        <v>143</v>
      </c>
      <c r="E160" s="204"/>
      <c r="F160" s="206" t="s">
        <v>182</v>
      </c>
      <c r="G160" s="204"/>
      <c r="H160" s="207">
        <v>4230</v>
      </c>
      <c r="I160" s="208"/>
      <c r="J160" s="204"/>
      <c r="K160" s="204"/>
      <c r="L160" s="209"/>
      <c r="M160" s="210"/>
      <c r="N160" s="211"/>
      <c r="O160" s="211"/>
      <c r="P160" s="211"/>
      <c r="Q160" s="211"/>
      <c r="R160" s="211"/>
      <c r="S160" s="211"/>
      <c r="T160" s="212"/>
      <c r="AT160" s="213" t="s">
        <v>143</v>
      </c>
      <c r="AU160" s="213" t="s">
        <v>85</v>
      </c>
      <c r="AV160" s="12" t="s">
        <v>85</v>
      </c>
      <c r="AW160" s="12" t="s">
        <v>4</v>
      </c>
      <c r="AX160" s="12" t="s">
        <v>8</v>
      </c>
      <c r="AY160" s="213" t="s">
        <v>125</v>
      </c>
    </row>
    <row r="161" spans="2:65" s="1" customFormat="1" ht="24" customHeight="1">
      <c r="B161" s="33"/>
      <c r="C161" s="187" t="s">
        <v>183</v>
      </c>
      <c r="D161" s="187" t="s">
        <v>130</v>
      </c>
      <c r="E161" s="188" t="s">
        <v>184</v>
      </c>
      <c r="F161" s="189" t="s">
        <v>185</v>
      </c>
      <c r="G161" s="190" t="s">
        <v>186</v>
      </c>
      <c r="H161" s="191">
        <v>90</v>
      </c>
      <c r="I161" s="192"/>
      <c r="J161" s="193">
        <f>ROUND(I161*H161,0)</f>
        <v>0</v>
      </c>
      <c r="K161" s="189" t="s">
        <v>1</v>
      </c>
      <c r="L161" s="37"/>
      <c r="M161" s="194" t="s">
        <v>1</v>
      </c>
      <c r="N161" s="195" t="s">
        <v>41</v>
      </c>
      <c r="O161" s="65"/>
      <c r="P161" s="196">
        <f>O161*H161</f>
        <v>0</v>
      </c>
      <c r="Q161" s="196">
        <v>0</v>
      </c>
      <c r="R161" s="196">
        <f>Q161*H161</f>
        <v>0</v>
      </c>
      <c r="S161" s="196">
        <v>0</v>
      </c>
      <c r="T161" s="197">
        <f>S161*H161</f>
        <v>0</v>
      </c>
      <c r="AR161" s="198" t="s">
        <v>134</v>
      </c>
      <c r="AT161" s="198" t="s">
        <v>130</v>
      </c>
      <c r="AU161" s="198" t="s">
        <v>85</v>
      </c>
      <c r="AY161" s="16" t="s">
        <v>125</v>
      </c>
      <c r="BE161" s="199">
        <f>IF(N161="základní",J161,0)</f>
        <v>0</v>
      </c>
      <c r="BF161" s="199">
        <f>IF(N161="snížená",J161,0)</f>
        <v>0</v>
      </c>
      <c r="BG161" s="199">
        <f>IF(N161="zákl. přenesená",J161,0)</f>
        <v>0</v>
      </c>
      <c r="BH161" s="199">
        <f>IF(N161="sníž. přenesená",J161,0)</f>
        <v>0</v>
      </c>
      <c r="BI161" s="199">
        <f>IF(N161="nulová",J161,0)</f>
        <v>0</v>
      </c>
      <c r="BJ161" s="16" t="s">
        <v>8</v>
      </c>
      <c r="BK161" s="199">
        <f>ROUND(I161*H161,0)</f>
        <v>0</v>
      </c>
      <c r="BL161" s="16" t="s">
        <v>134</v>
      </c>
      <c r="BM161" s="198" t="s">
        <v>187</v>
      </c>
    </row>
    <row r="162" spans="2:65" s="1" customFormat="1" ht="39">
      <c r="B162" s="33"/>
      <c r="C162" s="34"/>
      <c r="D162" s="200" t="s">
        <v>141</v>
      </c>
      <c r="E162" s="34"/>
      <c r="F162" s="201" t="s">
        <v>188</v>
      </c>
      <c r="G162" s="34"/>
      <c r="H162" s="34"/>
      <c r="I162" s="105"/>
      <c r="J162" s="34"/>
      <c r="K162" s="34"/>
      <c r="L162" s="37"/>
      <c r="M162" s="202"/>
      <c r="N162" s="65"/>
      <c r="O162" s="65"/>
      <c r="P162" s="65"/>
      <c r="Q162" s="65"/>
      <c r="R162" s="65"/>
      <c r="S162" s="65"/>
      <c r="T162" s="66"/>
      <c r="AT162" s="16" t="s">
        <v>141</v>
      </c>
      <c r="AU162" s="16" t="s">
        <v>85</v>
      </c>
    </row>
    <row r="163" spans="2:65" s="11" customFormat="1" ht="22.9" customHeight="1">
      <c r="B163" s="171"/>
      <c r="C163" s="172"/>
      <c r="D163" s="173" t="s">
        <v>75</v>
      </c>
      <c r="E163" s="185" t="s">
        <v>189</v>
      </c>
      <c r="F163" s="185" t="s">
        <v>190</v>
      </c>
      <c r="G163" s="172"/>
      <c r="H163" s="172"/>
      <c r="I163" s="175"/>
      <c r="J163" s="186">
        <f>BK163</f>
        <v>0</v>
      </c>
      <c r="K163" s="172"/>
      <c r="L163" s="177"/>
      <c r="M163" s="178"/>
      <c r="N163" s="179"/>
      <c r="O163" s="179"/>
      <c r="P163" s="180">
        <f>SUM(P164:P185)</f>
        <v>0</v>
      </c>
      <c r="Q163" s="179"/>
      <c r="R163" s="180">
        <f>SUM(R164:R185)</f>
        <v>0</v>
      </c>
      <c r="S163" s="179"/>
      <c r="T163" s="181">
        <f>SUM(T164:T185)</f>
        <v>0</v>
      </c>
      <c r="AR163" s="182" t="s">
        <v>8</v>
      </c>
      <c r="AT163" s="183" t="s">
        <v>75</v>
      </c>
      <c r="AU163" s="183" t="s">
        <v>8</v>
      </c>
      <c r="AY163" s="182" t="s">
        <v>125</v>
      </c>
      <c r="BK163" s="184">
        <f>SUM(BK164:BK185)</f>
        <v>0</v>
      </c>
    </row>
    <row r="164" spans="2:65" s="1" customFormat="1" ht="24" customHeight="1">
      <c r="B164" s="33"/>
      <c r="C164" s="187" t="s">
        <v>191</v>
      </c>
      <c r="D164" s="187" t="s">
        <v>130</v>
      </c>
      <c r="E164" s="188" t="s">
        <v>192</v>
      </c>
      <c r="F164" s="189" t="s">
        <v>193</v>
      </c>
      <c r="G164" s="190" t="s">
        <v>194</v>
      </c>
      <c r="H164" s="191">
        <v>46.585999999999999</v>
      </c>
      <c r="I164" s="192"/>
      <c r="J164" s="193">
        <f>ROUND(I164*H164,0)</f>
        <v>0</v>
      </c>
      <c r="K164" s="189" t="s">
        <v>139</v>
      </c>
      <c r="L164" s="37"/>
      <c r="M164" s="194" t="s">
        <v>1</v>
      </c>
      <c r="N164" s="195" t="s">
        <v>41</v>
      </c>
      <c r="O164" s="65"/>
      <c r="P164" s="196">
        <f>O164*H164</f>
        <v>0</v>
      </c>
      <c r="Q164" s="196">
        <v>0</v>
      </c>
      <c r="R164" s="196">
        <f>Q164*H164</f>
        <v>0</v>
      </c>
      <c r="S164" s="196">
        <v>0</v>
      </c>
      <c r="T164" s="197">
        <f>S164*H164</f>
        <v>0</v>
      </c>
      <c r="AR164" s="198" t="s">
        <v>134</v>
      </c>
      <c r="AT164" s="198" t="s">
        <v>130</v>
      </c>
      <c r="AU164" s="198" t="s">
        <v>85</v>
      </c>
      <c r="AY164" s="16" t="s">
        <v>125</v>
      </c>
      <c r="BE164" s="199">
        <f>IF(N164="základní",J164,0)</f>
        <v>0</v>
      </c>
      <c r="BF164" s="199">
        <f>IF(N164="snížená",J164,0)</f>
        <v>0</v>
      </c>
      <c r="BG164" s="199">
        <f>IF(N164="zákl. přenesená",J164,0)</f>
        <v>0</v>
      </c>
      <c r="BH164" s="199">
        <f>IF(N164="sníž. přenesená",J164,0)</f>
        <v>0</v>
      </c>
      <c r="BI164" s="199">
        <f>IF(N164="nulová",J164,0)</f>
        <v>0</v>
      </c>
      <c r="BJ164" s="16" t="s">
        <v>8</v>
      </c>
      <c r="BK164" s="199">
        <f>ROUND(I164*H164,0)</f>
        <v>0</v>
      </c>
      <c r="BL164" s="16" t="s">
        <v>134</v>
      </c>
      <c r="BM164" s="198" t="s">
        <v>195</v>
      </c>
    </row>
    <row r="165" spans="2:65" s="1" customFormat="1" ht="117">
      <c r="B165" s="33"/>
      <c r="C165" s="34"/>
      <c r="D165" s="200" t="s">
        <v>141</v>
      </c>
      <c r="E165" s="34"/>
      <c r="F165" s="201" t="s">
        <v>196</v>
      </c>
      <c r="G165" s="34"/>
      <c r="H165" s="34"/>
      <c r="I165" s="105"/>
      <c r="J165" s="34"/>
      <c r="K165" s="34"/>
      <c r="L165" s="37"/>
      <c r="M165" s="202"/>
      <c r="N165" s="65"/>
      <c r="O165" s="65"/>
      <c r="P165" s="65"/>
      <c r="Q165" s="65"/>
      <c r="R165" s="65"/>
      <c r="S165" s="65"/>
      <c r="T165" s="66"/>
      <c r="AT165" s="16" t="s">
        <v>141</v>
      </c>
      <c r="AU165" s="16" t="s">
        <v>85</v>
      </c>
    </row>
    <row r="166" spans="2:65" s="12" customFormat="1" ht="11.25">
      <c r="B166" s="203"/>
      <c r="C166" s="204"/>
      <c r="D166" s="200" t="s">
        <v>143</v>
      </c>
      <c r="E166" s="205" t="s">
        <v>1</v>
      </c>
      <c r="F166" s="206" t="s">
        <v>197</v>
      </c>
      <c r="G166" s="204"/>
      <c r="H166" s="207">
        <v>38.819000000000003</v>
      </c>
      <c r="I166" s="208"/>
      <c r="J166" s="204"/>
      <c r="K166" s="204"/>
      <c r="L166" s="209"/>
      <c r="M166" s="210"/>
      <c r="N166" s="211"/>
      <c r="O166" s="211"/>
      <c r="P166" s="211"/>
      <c r="Q166" s="211"/>
      <c r="R166" s="211"/>
      <c r="S166" s="211"/>
      <c r="T166" s="212"/>
      <c r="AT166" s="213" t="s">
        <v>143</v>
      </c>
      <c r="AU166" s="213" t="s">
        <v>85</v>
      </c>
      <c r="AV166" s="12" t="s">
        <v>85</v>
      </c>
      <c r="AW166" s="12" t="s">
        <v>32</v>
      </c>
      <c r="AX166" s="12" t="s">
        <v>76</v>
      </c>
      <c r="AY166" s="213" t="s">
        <v>125</v>
      </c>
    </row>
    <row r="167" spans="2:65" s="12" customFormat="1" ht="11.25">
      <c r="B167" s="203"/>
      <c r="C167" s="204"/>
      <c r="D167" s="200" t="s">
        <v>143</v>
      </c>
      <c r="E167" s="205" t="s">
        <v>1</v>
      </c>
      <c r="F167" s="206" t="s">
        <v>198</v>
      </c>
      <c r="G167" s="204"/>
      <c r="H167" s="207">
        <v>6.88</v>
      </c>
      <c r="I167" s="208"/>
      <c r="J167" s="204"/>
      <c r="K167" s="204"/>
      <c r="L167" s="209"/>
      <c r="M167" s="210"/>
      <c r="N167" s="211"/>
      <c r="O167" s="211"/>
      <c r="P167" s="211"/>
      <c r="Q167" s="211"/>
      <c r="R167" s="211"/>
      <c r="S167" s="211"/>
      <c r="T167" s="212"/>
      <c r="AT167" s="213" t="s">
        <v>143</v>
      </c>
      <c r="AU167" s="213" t="s">
        <v>85</v>
      </c>
      <c r="AV167" s="12" t="s">
        <v>85</v>
      </c>
      <c r="AW167" s="12" t="s">
        <v>32</v>
      </c>
      <c r="AX167" s="12" t="s">
        <v>76</v>
      </c>
      <c r="AY167" s="213" t="s">
        <v>125</v>
      </c>
    </row>
    <row r="168" spans="2:65" s="12" customFormat="1" ht="11.25">
      <c r="B168" s="203"/>
      <c r="C168" s="204"/>
      <c r="D168" s="200" t="s">
        <v>143</v>
      </c>
      <c r="E168" s="205" t="s">
        <v>1</v>
      </c>
      <c r="F168" s="206" t="s">
        <v>199</v>
      </c>
      <c r="G168" s="204"/>
      <c r="H168" s="207">
        <v>0.88700000000000001</v>
      </c>
      <c r="I168" s="208"/>
      <c r="J168" s="204"/>
      <c r="K168" s="204"/>
      <c r="L168" s="209"/>
      <c r="M168" s="210"/>
      <c r="N168" s="211"/>
      <c r="O168" s="211"/>
      <c r="P168" s="211"/>
      <c r="Q168" s="211"/>
      <c r="R168" s="211"/>
      <c r="S168" s="211"/>
      <c r="T168" s="212"/>
      <c r="AT168" s="213" t="s">
        <v>143</v>
      </c>
      <c r="AU168" s="213" t="s">
        <v>85</v>
      </c>
      <c r="AV168" s="12" t="s">
        <v>85</v>
      </c>
      <c r="AW168" s="12" t="s">
        <v>32</v>
      </c>
      <c r="AX168" s="12" t="s">
        <v>76</v>
      </c>
      <c r="AY168" s="213" t="s">
        <v>125</v>
      </c>
    </row>
    <row r="169" spans="2:65" s="1" customFormat="1" ht="16.5" customHeight="1">
      <c r="B169" s="33"/>
      <c r="C169" s="187" t="s">
        <v>200</v>
      </c>
      <c r="D169" s="187" t="s">
        <v>130</v>
      </c>
      <c r="E169" s="188" t="s">
        <v>201</v>
      </c>
      <c r="F169" s="189" t="s">
        <v>202</v>
      </c>
      <c r="G169" s="190" t="s">
        <v>175</v>
      </c>
      <c r="H169" s="191">
        <v>34</v>
      </c>
      <c r="I169" s="192"/>
      <c r="J169" s="193">
        <f>ROUND(I169*H169,0)</f>
        <v>0</v>
      </c>
      <c r="K169" s="189" t="s">
        <v>1</v>
      </c>
      <c r="L169" s="37"/>
      <c r="M169" s="194" t="s">
        <v>1</v>
      </c>
      <c r="N169" s="195" t="s">
        <v>41</v>
      </c>
      <c r="O169" s="65"/>
      <c r="P169" s="196">
        <f>O169*H169</f>
        <v>0</v>
      </c>
      <c r="Q169" s="196">
        <v>0</v>
      </c>
      <c r="R169" s="196">
        <f>Q169*H169</f>
        <v>0</v>
      </c>
      <c r="S169" s="196">
        <v>0</v>
      </c>
      <c r="T169" s="197">
        <f>S169*H169</f>
        <v>0</v>
      </c>
      <c r="AR169" s="198" t="s">
        <v>134</v>
      </c>
      <c r="AT169" s="198" t="s">
        <v>130</v>
      </c>
      <c r="AU169" s="198" t="s">
        <v>85</v>
      </c>
      <c r="AY169" s="16" t="s">
        <v>125</v>
      </c>
      <c r="BE169" s="199">
        <f>IF(N169="základní",J169,0)</f>
        <v>0</v>
      </c>
      <c r="BF169" s="199">
        <f>IF(N169="snížená",J169,0)</f>
        <v>0</v>
      </c>
      <c r="BG169" s="199">
        <f>IF(N169="zákl. přenesená",J169,0)</f>
        <v>0</v>
      </c>
      <c r="BH169" s="199">
        <f>IF(N169="sníž. přenesená",J169,0)</f>
        <v>0</v>
      </c>
      <c r="BI169" s="199">
        <f>IF(N169="nulová",J169,0)</f>
        <v>0</v>
      </c>
      <c r="BJ169" s="16" t="s">
        <v>8</v>
      </c>
      <c r="BK169" s="199">
        <f>ROUND(I169*H169,0)</f>
        <v>0</v>
      </c>
      <c r="BL169" s="16" t="s">
        <v>134</v>
      </c>
      <c r="BM169" s="198" t="s">
        <v>203</v>
      </c>
    </row>
    <row r="170" spans="2:65" s="1" customFormat="1" ht="58.5">
      <c r="B170" s="33"/>
      <c r="C170" s="34"/>
      <c r="D170" s="200" t="s">
        <v>141</v>
      </c>
      <c r="E170" s="34"/>
      <c r="F170" s="201" t="s">
        <v>204</v>
      </c>
      <c r="G170" s="34"/>
      <c r="H170" s="34"/>
      <c r="I170" s="105"/>
      <c r="J170" s="34"/>
      <c r="K170" s="34"/>
      <c r="L170" s="37"/>
      <c r="M170" s="202"/>
      <c r="N170" s="65"/>
      <c r="O170" s="65"/>
      <c r="P170" s="65"/>
      <c r="Q170" s="65"/>
      <c r="R170" s="65"/>
      <c r="S170" s="65"/>
      <c r="T170" s="66"/>
      <c r="AT170" s="16" t="s">
        <v>141</v>
      </c>
      <c r="AU170" s="16" t="s">
        <v>85</v>
      </c>
    </row>
    <row r="171" spans="2:65" s="12" customFormat="1" ht="11.25">
      <c r="B171" s="203"/>
      <c r="C171" s="204"/>
      <c r="D171" s="200" t="s">
        <v>143</v>
      </c>
      <c r="E171" s="204"/>
      <c r="F171" s="206" t="s">
        <v>205</v>
      </c>
      <c r="G171" s="204"/>
      <c r="H171" s="207">
        <v>34</v>
      </c>
      <c r="I171" s="208"/>
      <c r="J171" s="204"/>
      <c r="K171" s="204"/>
      <c r="L171" s="209"/>
      <c r="M171" s="210"/>
      <c r="N171" s="211"/>
      <c r="O171" s="211"/>
      <c r="P171" s="211"/>
      <c r="Q171" s="211"/>
      <c r="R171" s="211"/>
      <c r="S171" s="211"/>
      <c r="T171" s="212"/>
      <c r="AT171" s="213" t="s">
        <v>143</v>
      </c>
      <c r="AU171" s="213" t="s">
        <v>85</v>
      </c>
      <c r="AV171" s="12" t="s">
        <v>85</v>
      </c>
      <c r="AW171" s="12" t="s">
        <v>4</v>
      </c>
      <c r="AX171" s="12" t="s">
        <v>8</v>
      </c>
      <c r="AY171" s="213" t="s">
        <v>125</v>
      </c>
    </row>
    <row r="172" spans="2:65" s="1" customFormat="1" ht="16.5" customHeight="1">
      <c r="B172" s="33"/>
      <c r="C172" s="187" t="s">
        <v>206</v>
      </c>
      <c r="D172" s="187" t="s">
        <v>130</v>
      </c>
      <c r="E172" s="188" t="s">
        <v>207</v>
      </c>
      <c r="F172" s="189" t="s">
        <v>208</v>
      </c>
      <c r="G172" s="190" t="s">
        <v>175</v>
      </c>
      <c r="H172" s="191">
        <v>1530</v>
      </c>
      <c r="I172" s="192"/>
      <c r="J172" s="193">
        <f>ROUND(I172*H172,0)</f>
        <v>0</v>
      </c>
      <c r="K172" s="189" t="s">
        <v>1</v>
      </c>
      <c r="L172" s="37"/>
      <c r="M172" s="194" t="s">
        <v>1</v>
      </c>
      <c r="N172" s="195" t="s">
        <v>41</v>
      </c>
      <c r="O172" s="65"/>
      <c r="P172" s="196">
        <f>O172*H172</f>
        <v>0</v>
      </c>
      <c r="Q172" s="196">
        <v>0</v>
      </c>
      <c r="R172" s="196">
        <f>Q172*H172</f>
        <v>0</v>
      </c>
      <c r="S172" s="196">
        <v>0</v>
      </c>
      <c r="T172" s="197">
        <f>S172*H172</f>
        <v>0</v>
      </c>
      <c r="AR172" s="198" t="s">
        <v>134</v>
      </c>
      <c r="AT172" s="198" t="s">
        <v>130</v>
      </c>
      <c r="AU172" s="198" t="s">
        <v>85</v>
      </c>
      <c r="AY172" s="16" t="s">
        <v>125</v>
      </c>
      <c r="BE172" s="199">
        <f>IF(N172="základní",J172,0)</f>
        <v>0</v>
      </c>
      <c r="BF172" s="199">
        <f>IF(N172="snížená",J172,0)</f>
        <v>0</v>
      </c>
      <c r="BG172" s="199">
        <f>IF(N172="zákl. přenesená",J172,0)</f>
        <v>0</v>
      </c>
      <c r="BH172" s="199">
        <f>IF(N172="sníž. přenesená",J172,0)</f>
        <v>0</v>
      </c>
      <c r="BI172" s="199">
        <f>IF(N172="nulová",J172,0)</f>
        <v>0</v>
      </c>
      <c r="BJ172" s="16" t="s">
        <v>8</v>
      </c>
      <c r="BK172" s="199">
        <f>ROUND(I172*H172,0)</f>
        <v>0</v>
      </c>
      <c r="BL172" s="16" t="s">
        <v>134</v>
      </c>
      <c r="BM172" s="198" t="s">
        <v>209</v>
      </c>
    </row>
    <row r="173" spans="2:65" s="1" customFormat="1" ht="58.5">
      <c r="B173" s="33"/>
      <c r="C173" s="34"/>
      <c r="D173" s="200" t="s">
        <v>141</v>
      </c>
      <c r="E173" s="34"/>
      <c r="F173" s="201" t="s">
        <v>204</v>
      </c>
      <c r="G173" s="34"/>
      <c r="H173" s="34"/>
      <c r="I173" s="105"/>
      <c r="J173" s="34"/>
      <c r="K173" s="34"/>
      <c r="L173" s="37"/>
      <c r="M173" s="202"/>
      <c r="N173" s="65"/>
      <c r="O173" s="65"/>
      <c r="P173" s="65"/>
      <c r="Q173" s="65"/>
      <c r="R173" s="65"/>
      <c r="S173" s="65"/>
      <c r="T173" s="66"/>
      <c r="AT173" s="16" t="s">
        <v>141</v>
      </c>
      <c r="AU173" s="16" t="s">
        <v>85</v>
      </c>
    </row>
    <row r="174" spans="2:65" s="12" customFormat="1" ht="11.25">
      <c r="B174" s="203"/>
      <c r="C174" s="204"/>
      <c r="D174" s="200" t="s">
        <v>143</v>
      </c>
      <c r="E174" s="204"/>
      <c r="F174" s="206" t="s">
        <v>210</v>
      </c>
      <c r="G174" s="204"/>
      <c r="H174" s="207">
        <v>1530</v>
      </c>
      <c r="I174" s="208"/>
      <c r="J174" s="204"/>
      <c r="K174" s="204"/>
      <c r="L174" s="209"/>
      <c r="M174" s="210"/>
      <c r="N174" s="211"/>
      <c r="O174" s="211"/>
      <c r="P174" s="211"/>
      <c r="Q174" s="211"/>
      <c r="R174" s="211"/>
      <c r="S174" s="211"/>
      <c r="T174" s="212"/>
      <c r="AT174" s="213" t="s">
        <v>143</v>
      </c>
      <c r="AU174" s="213" t="s">
        <v>85</v>
      </c>
      <c r="AV174" s="12" t="s">
        <v>85</v>
      </c>
      <c r="AW174" s="12" t="s">
        <v>4</v>
      </c>
      <c r="AX174" s="12" t="s">
        <v>8</v>
      </c>
      <c r="AY174" s="213" t="s">
        <v>125</v>
      </c>
    </row>
    <row r="175" spans="2:65" s="1" customFormat="1" ht="16.5" customHeight="1">
      <c r="B175" s="33"/>
      <c r="C175" s="187" t="s">
        <v>211</v>
      </c>
      <c r="D175" s="187" t="s">
        <v>130</v>
      </c>
      <c r="E175" s="188" t="s">
        <v>212</v>
      </c>
      <c r="F175" s="189" t="s">
        <v>213</v>
      </c>
      <c r="G175" s="190" t="s">
        <v>214</v>
      </c>
      <c r="H175" s="191">
        <v>12</v>
      </c>
      <c r="I175" s="192"/>
      <c r="J175" s="193">
        <f>ROUND(I175*H175,0)</f>
        <v>0</v>
      </c>
      <c r="K175" s="189" t="s">
        <v>1</v>
      </c>
      <c r="L175" s="37"/>
      <c r="M175" s="194" t="s">
        <v>1</v>
      </c>
      <c r="N175" s="195" t="s">
        <v>41</v>
      </c>
      <c r="O175" s="65"/>
      <c r="P175" s="196">
        <f>O175*H175</f>
        <v>0</v>
      </c>
      <c r="Q175" s="196">
        <v>0</v>
      </c>
      <c r="R175" s="196">
        <f>Q175*H175</f>
        <v>0</v>
      </c>
      <c r="S175" s="196">
        <v>0</v>
      </c>
      <c r="T175" s="197">
        <f>S175*H175</f>
        <v>0</v>
      </c>
      <c r="AR175" s="198" t="s">
        <v>134</v>
      </c>
      <c r="AT175" s="198" t="s">
        <v>130</v>
      </c>
      <c r="AU175" s="198" t="s">
        <v>85</v>
      </c>
      <c r="AY175" s="16" t="s">
        <v>125</v>
      </c>
      <c r="BE175" s="199">
        <f>IF(N175="základní",J175,0)</f>
        <v>0</v>
      </c>
      <c r="BF175" s="199">
        <f>IF(N175="snížená",J175,0)</f>
        <v>0</v>
      </c>
      <c r="BG175" s="199">
        <f>IF(N175="zákl. přenesená",J175,0)</f>
        <v>0</v>
      </c>
      <c r="BH175" s="199">
        <f>IF(N175="sníž. přenesená",J175,0)</f>
        <v>0</v>
      </c>
      <c r="BI175" s="199">
        <f>IF(N175="nulová",J175,0)</f>
        <v>0</v>
      </c>
      <c r="BJ175" s="16" t="s">
        <v>8</v>
      </c>
      <c r="BK175" s="199">
        <f>ROUND(I175*H175,0)</f>
        <v>0</v>
      </c>
      <c r="BL175" s="16" t="s">
        <v>134</v>
      </c>
      <c r="BM175" s="198" t="s">
        <v>215</v>
      </c>
    </row>
    <row r="176" spans="2:65" s="1" customFormat="1" ht="24" customHeight="1">
      <c r="B176" s="33"/>
      <c r="C176" s="187" t="s">
        <v>9</v>
      </c>
      <c r="D176" s="187" t="s">
        <v>130</v>
      </c>
      <c r="E176" s="188" t="s">
        <v>216</v>
      </c>
      <c r="F176" s="189" t="s">
        <v>217</v>
      </c>
      <c r="G176" s="190" t="s">
        <v>194</v>
      </c>
      <c r="H176" s="191">
        <v>46.585999999999999</v>
      </c>
      <c r="I176" s="192"/>
      <c r="J176" s="193">
        <f>ROUND(I176*H176,0)</f>
        <v>0</v>
      </c>
      <c r="K176" s="189" t="s">
        <v>139</v>
      </c>
      <c r="L176" s="37"/>
      <c r="M176" s="194" t="s">
        <v>1</v>
      </c>
      <c r="N176" s="195" t="s">
        <v>41</v>
      </c>
      <c r="O176" s="65"/>
      <c r="P176" s="196">
        <f>O176*H176</f>
        <v>0</v>
      </c>
      <c r="Q176" s="196">
        <v>0</v>
      </c>
      <c r="R176" s="196">
        <f>Q176*H176</f>
        <v>0</v>
      </c>
      <c r="S176" s="196">
        <v>0</v>
      </c>
      <c r="T176" s="197">
        <f>S176*H176</f>
        <v>0</v>
      </c>
      <c r="AR176" s="198" t="s">
        <v>134</v>
      </c>
      <c r="AT176" s="198" t="s">
        <v>130</v>
      </c>
      <c r="AU176" s="198" t="s">
        <v>85</v>
      </c>
      <c r="AY176" s="16" t="s">
        <v>125</v>
      </c>
      <c r="BE176" s="199">
        <f>IF(N176="základní",J176,0)</f>
        <v>0</v>
      </c>
      <c r="BF176" s="199">
        <f>IF(N176="snížená",J176,0)</f>
        <v>0</v>
      </c>
      <c r="BG176" s="199">
        <f>IF(N176="zákl. přenesená",J176,0)</f>
        <v>0</v>
      </c>
      <c r="BH176" s="199">
        <f>IF(N176="sníž. přenesená",J176,0)</f>
        <v>0</v>
      </c>
      <c r="BI176" s="199">
        <f>IF(N176="nulová",J176,0)</f>
        <v>0</v>
      </c>
      <c r="BJ176" s="16" t="s">
        <v>8</v>
      </c>
      <c r="BK176" s="199">
        <f>ROUND(I176*H176,0)</f>
        <v>0</v>
      </c>
      <c r="BL176" s="16" t="s">
        <v>134</v>
      </c>
      <c r="BM176" s="198" t="s">
        <v>218</v>
      </c>
    </row>
    <row r="177" spans="2:65" s="1" customFormat="1" ht="78">
      <c r="B177" s="33"/>
      <c r="C177" s="34"/>
      <c r="D177" s="200" t="s">
        <v>141</v>
      </c>
      <c r="E177" s="34"/>
      <c r="F177" s="201" t="s">
        <v>219</v>
      </c>
      <c r="G177" s="34"/>
      <c r="H177" s="34"/>
      <c r="I177" s="105"/>
      <c r="J177" s="34"/>
      <c r="K177" s="34"/>
      <c r="L177" s="37"/>
      <c r="M177" s="202"/>
      <c r="N177" s="65"/>
      <c r="O177" s="65"/>
      <c r="P177" s="65"/>
      <c r="Q177" s="65"/>
      <c r="R177" s="65"/>
      <c r="S177" s="65"/>
      <c r="T177" s="66"/>
      <c r="AT177" s="16" t="s">
        <v>141</v>
      </c>
      <c r="AU177" s="16" t="s">
        <v>85</v>
      </c>
    </row>
    <row r="178" spans="2:65" s="1" customFormat="1" ht="16.5" customHeight="1">
      <c r="B178" s="33"/>
      <c r="C178" s="187" t="s">
        <v>220</v>
      </c>
      <c r="D178" s="187" t="s">
        <v>130</v>
      </c>
      <c r="E178" s="188" t="s">
        <v>221</v>
      </c>
      <c r="F178" s="189" t="s">
        <v>222</v>
      </c>
      <c r="G178" s="190" t="s">
        <v>194</v>
      </c>
      <c r="H178" s="191">
        <v>698.79</v>
      </c>
      <c r="I178" s="192"/>
      <c r="J178" s="193">
        <f>ROUND(I178*H178,0)</f>
        <v>0</v>
      </c>
      <c r="K178" s="189" t="s">
        <v>1</v>
      </c>
      <c r="L178" s="37"/>
      <c r="M178" s="194" t="s">
        <v>1</v>
      </c>
      <c r="N178" s="195" t="s">
        <v>41</v>
      </c>
      <c r="O178" s="65"/>
      <c r="P178" s="196">
        <f>O178*H178</f>
        <v>0</v>
      </c>
      <c r="Q178" s="196">
        <v>0</v>
      </c>
      <c r="R178" s="196">
        <f>Q178*H178</f>
        <v>0</v>
      </c>
      <c r="S178" s="196">
        <v>0</v>
      </c>
      <c r="T178" s="197">
        <f>S178*H178</f>
        <v>0</v>
      </c>
      <c r="AR178" s="198" t="s">
        <v>134</v>
      </c>
      <c r="AT178" s="198" t="s">
        <v>130</v>
      </c>
      <c r="AU178" s="198" t="s">
        <v>85</v>
      </c>
      <c r="AY178" s="16" t="s">
        <v>125</v>
      </c>
      <c r="BE178" s="199">
        <f>IF(N178="základní",J178,0)</f>
        <v>0</v>
      </c>
      <c r="BF178" s="199">
        <f>IF(N178="snížená",J178,0)</f>
        <v>0</v>
      </c>
      <c r="BG178" s="199">
        <f>IF(N178="zákl. přenesená",J178,0)</f>
        <v>0</v>
      </c>
      <c r="BH178" s="199">
        <f>IF(N178="sníž. přenesená",J178,0)</f>
        <v>0</v>
      </c>
      <c r="BI178" s="199">
        <f>IF(N178="nulová",J178,0)</f>
        <v>0</v>
      </c>
      <c r="BJ178" s="16" t="s">
        <v>8</v>
      </c>
      <c r="BK178" s="199">
        <f>ROUND(I178*H178,0)</f>
        <v>0</v>
      </c>
      <c r="BL178" s="16" t="s">
        <v>134</v>
      </c>
      <c r="BM178" s="198" t="s">
        <v>223</v>
      </c>
    </row>
    <row r="179" spans="2:65" s="1" customFormat="1" ht="78">
      <c r="B179" s="33"/>
      <c r="C179" s="34"/>
      <c r="D179" s="200" t="s">
        <v>141</v>
      </c>
      <c r="E179" s="34"/>
      <c r="F179" s="201" t="s">
        <v>219</v>
      </c>
      <c r="G179" s="34"/>
      <c r="H179" s="34"/>
      <c r="I179" s="105"/>
      <c r="J179" s="34"/>
      <c r="K179" s="34"/>
      <c r="L179" s="37"/>
      <c r="M179" s="202"/>
      <c r="N179" s="65"/>
      <c r="O179" s="65"/>
      <c r="P179" s="65"/>
      <c r="Q179" s="65"/>
      <c r="R179" s="65"/>
      <c r="S179" s="65"/>
      <c r="T179" s="66"/>
      <c r="AT179" s="16" t="s">
        <v>141</v>
      </c>
      <c r="AU179" s="16" t="s">
        <v>85</v>
      </c>
    </row>
    <row r="180" spans="2:65" s="12" customFormat="1" ht="11.25">
      <c r="B180" s="203"/>
      <c r="C180" s="204"/>
      <c r="D180" s="200" t="s">
        <v>143</v>
      </c>
      <c r="E180" s="204"/>
      <c r="F180" s="206" t="s">
        <v>224</v>
      </c>
      <c r="G180" s="204"/>
      <c r="H180" s="207">
        <v>698.79</v>
      </c>
      <c r="I180" s="208"/>
      <c r="J180" s="204"/>
      <c r="K180" s="204"/>
      <c r="L180" s="209"/>
      <c r="M180" s="210"/>
      <c r="N180" s="211"/>
      <c r="O180" s="211"/>
      <c r="P180" s="211"/>
      <c r="Q180" s="211"/>
      <c r="R180" s="211"/>
      <c r="S180" s="211"/>
      <c r="T180" s="212"/>
      <c r="AT180" s="213" t="s">
        <v>143</v>
      </c>
      <c r="AU180" s="213" t="s">
        <v>85</v>
      </c>
      <c r="AV180" s="12" t="s">
        <v>85</v>
      </c>
      <c r="AW180" s="12" t="s">
        <v>4</v>
      </c>
      <c r="AX180" s="12" t="s">
        <v>8</v>
      </c>
      <c r="AY180" s="213" t="s">
        <v>125</v>
      </c>
    </row>
    <row r="181" spans="2:65" s="1" customFormat="1" ht="24" customHeight="1">
      <c r="B181" s="33"/>
      <c r="C181" s="187" t="s">
        <v>225</v>
      </c>
      <c r="D181" s="187" t="s">
        <v>130</v>
      </c>
      <c r="E181" s="188" t="s">
        <v>226</v>
      </c>
      <c r="F181" s="189" t="s">
        <v>227</v>
      </c>
      <c r="G181" s="190" t="s">
        <v>194</v>
      </c>
      <c r="H181" s="191">
        <v>38.819000000000003</v>
      </c>
      <c r="I181" s="192"/>
      <c r="J181" s="193">
        <f>ROUND(I181*H181,0)</f>
        <v>0</v>
      </c>
      <c r="K181" s="189" t="s">
        <v>1</v>
      </c>
      <c r="L181" s="37"/>
      <c r="M181" s="194" t="s">
        <v>1</v>
      </c>
      <c r="N181" s="195" t="s">
        <v>41</v>
      </c>
      <c r="O181" s="65"/>
      <c r="P181" s="196">
        <f>O181*H181</f>
        <v>0</v>
      </c>
      <c r="Q181" s="196">
        <v>0</v>
      </c>
      <c r="R181" s="196">
        <f>Q181*H181</f>
        <v>0</v>
      </c>
      <c r="S181" s="196">
        <v>0</v>
      </c>
      <c r="T181" s="197">
        <f>S181*H181</f>
        <v>0</v>
      </c>
      <c r="AR181" s="198" t="s">
        <v>134</v>
      </c>
      <c r="AT181" s="198" t="s">
        <v>130</v>
      </c>
      <c r="AU181" s="198" t="s">
        <v>85</v>
      </c>
      <c r="AY181" s="16" t="s">
        <v>125</v>
      </c>
      <c r="BE181" s="199">
        <f>IF(N181="základní",J181,0)</f>
        <v>0</v>
      </c>
      <c r="BF181" s="199">
        <f>IF(N181="snížená",J181,0)</f>
        <v>0</v>
      </c>
      <c r="BG181" s="199">
        <f>IF(N181="zákl. přenesená",J181,0)</f>
        <v>0</v>
      </c>
      <c r="BH181" s="199">
        <f>IF(N181="sníž. přenesená",J181,0)</f>
        <v>0</v>
      </c>
      <c r="BI181" s="199">
        <f>IF(N181="nulová",J181,0)</f>
        <v>0</v>
      </c>
      <c r="BJ181" s="16" t="s">
        <v>8</v>
      </c>
      <c r="BK181" s="199">
        <f>ROUND(I181*H181,0)</f>
        <v>0</v>
      </c>
      <c r="BL181" s="16" t="s">
        <v>134</v>
      </c>
      <c r="BM181" s="198" t="s">
        <v>228</v>
      </c>
    </row>
    <row r="182" spans="2:65" s="1" customFormat="1" ht="68.25">
      <c r="B182" s="33"/>
      <c r="C182" s="34"/>
      <c r="D182" s="200" t="s">
        <v>141</v>
      </c>
      <c r="E182" s="34"/>
      <c r="F182" s="201" t="s">
        <v>229</v>
      </c>
      <c r="G182" s="34"/>
      <c r="H182" s="34"/>
      <c r="I182" s="105"/>
      <c r="J182" s="34"/>
      <c r="K182" s="34"/>
      <c r="L182" s="37"/>
      <c r="M182" s="202"/>
      <c r="N182" s="65"/>
      <c r="O182" s="65"/>
      <c r="P182" s="65"/>
      <c r="Q182" s="65"/>
      <c r="R182" s="65"/>
      <c r="S182" s="65"/>
      <c r="T182" s="66"/>
      <c r="AT182" s="16" t="s">
        <v>141</v>
      </c>
      <c r="AU182" s="16" t="s">
        <v>85</v>
      </c>
    </row>
    <row r="183" spans="2:65" s="12" customFormat="1" ht="11.25">
      <c r="B183" s="203"/>
      <c r="C183" s="204"/>
      <c r="D183" s="200" t="s">
        <v>143</v>
      </c>
      <c r="E183" s="205" t="s">
        <v>1</v>
      </c>
      <c r="F183" s="206" t="s">
        <v>197</v>
      </c>
      <c r="G183" s="204"/>
      <c r="H183" s="207">
        <v>38.819000000000003</v>
      </c>
      <c r="I183" s="208"/>
      <c r="J183" s="204"/>
      <c r="K183" s="204"/>
      <c r="L183" s="209"/>
      <c r="M183" s="210"/>
      <c r="N183" s="211"/>
      <c r="O183" s="211"/>
      <c r="P183" s="211"/>
      <c r="Q183" s="211"/>
      <c r="R183" s="211"/>
      <c r="S183" s="211"/>
      <c r="T183" s="212"/>
      <c r="AT183" s="213" t="s">
        <v>143</v>
      </c>
      <c r="AU183" s="213" t="s">
        <v>85</v>
      </c>
      <c r="AV183" s="12" t="s">
        <v>85</v>
      </c>
      <c r="AW183" s="12" t="s">
        <v>32</v>
      </c>
      <c r="AX183" s="12" t="s">
        <v>8</v>
      </c>
      <c r="AY183" s="213" t="s">
        <v>125</v>
      </c>
    </row>
    <row r="184" spans="2:65" s="1" customFormat="1" ht="24" customHeight="1">
      <c r="B184" s="33"/>
      <c r="C184" s="187" t="s">
        <v>230</v>
      </c>
      <c r="D184" s="187" t="s">
        <v>130</v>
      </c>
      <c r="E184" s="188" t="s">
        <v>231</v>
      </c>
      <c r="F184" s="189" t="s">
        <v>232</v>
      </c>
      <c r="G184" s="190" t="s">
        <v>194</v>
      </c>
      <c r="H184" s="191">
        <v>6.88</v>
      </c>
      <c r="I184" s="192"/>
      <c r="J184" s="193">
        <f>ROUND(I184*H184,0)</f>
        <v>0</v>
      </c>
      <c r="K184" s="189" t="s">
        <v>1</v>
      </c>
      <c r="L184" s="37"/>
      <c r="M184" s="194" t="s">
        <v>1</v>
      </c>
      <c r="N184" s="195" t="s">
        <v>41</v>
      </c>
      <c r="O184" s="65"/>
      <c r="P184" s="196">
        <f>O184*H184</f>
        <v>0</v>
      </c>
      <c r="Q184" s="196">
        <v>0</v>
      </c>
      <c r="R184" s="196">
        <f>Q184*H184</f>
        <v>0</v>
      </c>
      <c r="S184" s="196">
        <v>0</v>
      </c>
      <c r="T184" s="197">
        <f>S184*H184</f>
        <v>0</v>
      </c>
      <c r="AR184" s="198" t="s">
        <v>134</v>
      </c>
      <c r="AT184" s="198" t="s">
        <v>130</v>
      </c>
      <c r="AU184" s="198" t="s">
        <v>85</v>
      </c>
      <c r="AY184" s="16" t="s">
        <v>125</v>
      </c>
      <c r="BE184" s="199">
        <f>IF(N184="základní",J184,0)</f>
        <v>0</v>
      </c>
      <c r="BF184" s="199">
        <f>IF(N184="snížená",J184,0)</f>
        <v>0</v>
      </c>
      <c r="BG184" s="199">
        <f>IF(N184="zákl. přenesená",J184,0)</f>
        <v>0</v>
      </c>
      <c r="BH184" s="199">
        <f>IF(N184="sníž. přenesená",J184,0)</f>
        <v>0</v>
      </c>
      <c r="BI184" s="199">
        <f>IF(N184="nulová",J184,0)</f>
        <v>0</v>
      </c>
      <c r="BJ184" s="16" t="s">
        <v>8</v>
      </c>
      <c r="BK184" s="199">
        <f>ROUND(I184*H184,0)</f>
        <v>0</v>
      </c>
      <c r="BL184" s="16" t="s">
        <v>134</v>
      </c>
      <c r="BM184" s="198" t="s">
        <v>233</v>
      </c>
    </row>
    <row r="185" spans="2:65" s="1" customFormat="1" ht="68.25">
      <c r="B185" s="33"/>
      <c r="C185" s="34"/>
      <c r="D185" s="200" t="s">
        <v>141</v>
      </c>
      <c r="E185" s="34"/>
      <c r="F185" s="201" t="s">
        <v>229</v>
      </c>
      <c r="G185" s="34"/>
      <c r="H185" s="34"/>
      <c r="I185" s="105"/>
      <c r="J185" s="34"/>
      <c r="K185" s="34"/>
      <c r="L185" s="37"/>
      <c r="M185" s="202"/>
      <c r="N185" s="65"/>
      <c r="O185" s="65"/>
      <c r="P185" s="65"/>
      <c r="Q185" s="65"/>
      <c r="R185" s="65"/>
      <c r="S185" s="65"/>
      <c r="T185" s="66"/>
      <c r="AT185" s="16" t="s">
        <v>141</v>
      </c>
      <c r="AU185" s="16" t="s">
        <v>85</v>
      </c>
    </row>
    <row r="186" spans="2:65" s="11" customFormat="1" ht="25.9" customHeight="1">
      <c r="B186" s="171"/>
      <c r="C186" s="172"/>
      <c r="D186" s="173" t="s">
        <v>75</v>
      </c>
      <c r="E186" s="174" t="s">
        <v>234</v>
      </c>
      <c r="F186" s="174" t="s">
        <v>235</v>
      </c>
      <c r="G186" s="172"/>
      <c r="H186" s="172"/>
      <c r="I186" s="175"/>
      <c r="J186" s="176">
        <f>BK186</f>
        <v>0</v>
      </c>
      <c r="K186" s="172"/>
      <c r="L186" s="177"/>
      <c r="M186" s="178"/>
      <c r="N186" s="179"/>
      <c r="O186" s="179"/>
      <c r="P186" s="180">
        <f>P187+P190+P248+P264+P333</f>
        <v>0</v>
      </c>
      <c r="Q186" s="179"/>
      <c r="R186" s="180">
        <f>R187+R190+R248+R264+R333</f>
        <v>74.61348950999998</v>
      </c>
      <c r="S186" s="179"/>
      <c r="T186" s="181">
        <f>T187+T190+T248+T264+T333</f>
        <v>63.436836589999999</v>
      </c>
      <c r="AR186" s="182" t="s">
        <v>85</v>
      </c>
      <c r="AT186" s="183" t="s">
        <v>75</v>
      </c>
      <c r="AU186" s="183" t="s">
        <v>76</v>
      </c>
      <c r="AY186" s="182" t="s">
        <v>125</v>
      </c>
      <c r="BK186" s="184">
        <f>BK187+BK190+BK248+BK264+BK333</f>
        <v>0</v>
      </c>
    </row>
    <row r="187" spans="2:65" s="11" customFormat="1" ht="22.9" customHeight="1">
      <c r="B187" s="171"/>
      <c r="C187" s="172"/>
      <c r="D187" s="173" t="s">
        <v>75</v>
      </c>
      <c r="E187" s="185" t="s">
        <v>236</v>
      </c>
      <c r="F187" s="185" t="s">
        <v>237</v>
      </c>
      <c r="G187" s="172"/>
      <c r="H187" s="172"/>
      <c r="I187" s="175"/>
      <c r="J187" s="186">
        <f>BK187</f>
        <v>0</v>
      </c>
      <c r="K187" s="172"/>
      <c r="L187" s="177"/>
      <c r="M187" s="178"/>
      <c r="N187" s="179"/>
      <c r="O187" s="179"/>
      <c r="P187" s="180">
        <f>SUM(P188:P189)</f>
        <v>0</v>
      </c>
      <c r="Q187" s="179"/>
      <c r="R187" s="180">
        <f>SUM(R188:R189)</f>
        <v>0</v>
      </c>
      <c r="S187" s="179"/>
      <c r="T187" s="181">
        <f>SUM(T188:T189)</f>
        <v>0</v>
      </c>
      <c r="AR187" s="182" t="s">
        <v>85</v>
      </c>
      <c r="AT187" s="183" t="s">
        <v>75</v>
      </c>
      <c r="AU187" s="183" t="s">
        <v>8</v>
      </c>
      <c r="AY187" s="182" t="s">
        <v>125</v>
      </c>
      <c r="BK187" s="184">
        <f>SUM(BK188:BK189)</f>
        <v>0</v>
      </c>
    </row>
    <row r="188" spans="2:65" s="1" customFormat="1" ht="16.5" customHeight="1">
      <c r="B188" s="33"/>
      <c r="C188" s="187" t="s">
        <v>238</v>
      </c>
      <c r="D188" s="187" t="s">
        <v>130</v>
      </c>
      <c r="E188" s="188" t="s">
        <v>239</v>
      </c>
      <c r="F188" s="189" t="s">
        <v>240</v>
      </c>
      <c r="G188" s="190" t="s">
        <v>214</v>
      </c>
      <c r="H188" s="191">
        <v>1</v>
      </c>
      <c r="I188" s="192"/>
      <c r="J188" s="193">
        <f>ROUND(I188*H188,0)</f>
        <v>0</v>
      </c>
      <c r="K188" s="189" t="s">
        <v>1</v>
      </c>
      <c r="L188" s="37"/>
      <c r="M188" s="194" t="s">
        <v>1</v>
      </c>
      <c r="N188" s="195" t="s">
        <v>41</v>
      </c>
      <c r="O188" s="65"/>
      <c r="P188" s="196">
        <f>O188*H188</f>
        <v>0</v>
      </c>
      <c r="Q188" s="196">
        <v>0</v>
      </c>
      <c r="R188" s="196">
        <f>Q188*H188</f>
        <v>0</v>
      </c>
      <c r="S188" s="196">
        <v>0</v>
      </c>
      <c r="T188" s="197">
        <f>S188*H188</f>
        <v>0</v>
      </c>
      <c r="AR188" s="198" t="s">
        <v>220</v>
      </c>
      <c r="AT188" s="198" t="s">
        <v>130</v>
      </c>
      <c r="AU188" s="198" t="s">
        <v>85</v>
      </c>
      <c r="AY188" s="16" t="s">
        <v>125</v>
      </c>
      <c r="BE188" s="199">
        <f>IF(N188="základní",J188,0)</f>
        <v>0</v>
      </c>
      <c r="BF188" s="199">
        <f>IF(N188="snížená",J188,0)</f>
        <v>0</v>
      </c>
      <c r="BG188" s="199">
        <f>IF(N188="zákl. přenesená",J188,0)</f>
        <v>0</v>
      </c>
      <c r="BH188" s="199">
        <f>IF(N188="sníž. přenesená",J188,0)</f>
        <v>0</v>
      </c>
      <c r="BI188" s="199">
        <f>IF(N188="nulová",J188,0)</f>
        <v>0</v>
      </c>
      <c r="BJ188" s="16" t="s">
        <v>8</v>
      </c>
      <c r="BK188" s="199">
        <f>ROUND(I188*H188,0)</f>
        <v>0</v>
      </c>
      <c r="BL188" s="16" t="s">
        <v>220</v>
      </c>
      <c r="BM188" s="198" t="s">
        <v>241</v>
      </c>
    </row>
    <row r="189" spans="2:65" s="1" customFormat="1" ht="16.5" customHeight="1">
      <c r="B189" s="33"/>
      <c r="C189" s="187" t="s">
        <v>242</v>
      </c>
      <c r="D189" s="187" t="s">
        <v>130</v>
      </c>
      <c r="E189" s="188" t="s">
        <v>243</v>
      </c>
      <c r="F189" s="189" t="s">
        <v>244</v>
      </c>
      <c r="G189" s="190" t="s">
        <v>214</v>
      </c>
      <c r="H189" s="191">
        <v>1</v>
      </c>
      <c r="I189" s="192"/>
      <c r="J189" s="193">
        <f>ROUND(I189*H189,0)</f>
        <v>0</v>
      </c>
      <c r="K189" s="189" t="s">
        <v>1</v>
      </c>
      <c r="L189" s="37"/>
      <c r="M189" s="194" t="s">
        <v>1</v>
      </c>
      <c r="N189" s="195" t="s">
        <v>41</v>
      </c>
      <c r="O189" s="65"/>
      <c r="P189" s="196">
        <f>O189*H189</f>
        <v>0</v>
      </c>
      <c r="Q189" s="196">
        <v>0</v>
      </c>
      <c r="R189" s="196">
        <f>Q189*H189</f>
        <v>0</v>
      </c>
      <c r="S189" s="196">
        <v>0</v>
      </c>
      <c r="T189" s="197">
        <f>S189*H189</f>
        <v>0</v>
      </c>
      <c r="AR189" s="198" t="s">
        <v>220</v>
      </c>
      <c r="AT189" s="198" t="s">
        <v>130</v>
      </c>
      <c r="AU189" s="198" t="s">
        <v>85</v>
      </c>
      <c r="AY189" s="16" t="s">
        <v>125</v>
      </c>
      <c r="BE189" s="199">
        <f>IF(N189="základní",J189,0)</f>
        <v>0</v>
      </c>
      <c r="BF189" s="199">
        <f>IF(N189="snížená",J189,0)</f>
        <v>0</v>
      </c>
      <c r="BG189" s="199">
        <f>IF(N189="zákl. přenesená",J189,0)</f>
        <v>0</v>
      </c>
      <c r="BH189" s="199">
        <f>IF(N189="sníž. přenesená",J189,0)</f>
        <v>0</v>
      </c>
      <c r="BI189" s="199">
        <f>IF(N189="nulová",J189,0)</f>
        <v>0</v>
      </c>
      <c r="BJ189" s="16" t="s">
        <v>8</v>
      </c>
      <c r="BK189" s="199">
        <f>ROUND(I189*H189,0)</f>
        <v>0</v>
      </c>
      <c r="BL189" s="16" t="s">
        <v>220</v>
      </c>
      <c r="BM189" s="198" t="s">
        <v>245</v>
      </c>
    </row>
    <row r="190" spans="2:65" s="11" customFormat="1" ht="22.9" customHeight="1">
      <c r="B190" s="171"/>
      <c r="C190" s="172"/>
      <c r="D190" s="173" t="s">
        <v>75</v>
      </c>
      <c r="E190" s="185" t="s">
        <v>246</v>
      </c>
      <c r="F190" s="185" t="s">
        <v>247</v>
      </c>
      <c r="G190" s="172"/>
      <c r="H190" s="172"/>
      <c r="I190" s="175"/>
      <c r="J190" s="186">
        <f>BK190</f>
        <v>0</v>
      </c>
      <c r="K190" s="172"/>
      <c r="L190" s="177"/>
      <c r="M190" s="178"/>
      <c r="N190" s="179"/>
      <c r="O190" s="179"/>
      <c r="P190" s="180">
        <f>SUM(P191:P247)</f>
        <v>0</v>
      </c>
      <c r="Q190" s="179"/>
      <c r="R190" s="180">
        <f>SUM(R191:R247)</f>
        <v>14.351679059999999</v>
      </c>
      <c r="S190" s="179"/>
      <c r="T190" s="181">
        <f>SUM(T191:T247)</f>
        <v>6.8801589999999999</v>
      </c>
      <c r="AR190" s="182" t="s">
        <v>85</v>
      </c>
      <c r="AT190" s="183" t="s">
        <v>75</v>
      </c>
      <c r="AU190" s="183" t="s">
        <v>8</v>
      </c>
      <c r="AY190" s="182" t="s">
        <v>125</v>
      </c>
      <c r="BK190" s="184">
        <f>SUM(BK191:BK247)</f>
        <v>0</v>
      </c>
    </row>
    <row r="191" spans="2:65" s="1" customFormat="1" ht="24" customHeight="1">
      <c r="B191" s="33"/>
      <c r="C191" s="187" t="s">
        <v>7</v>
      </c>
      <c r="D191" s="187" t="s">
        <v>130</v>
      </c>
      <c r="E191" s="188" t="s">
        <v>248</v>
      </c>
      <c r="F191" s="189" t="s">
        <v>249</v>
      </c>
      <c r="G191" s="190" t="s">
        <v>250</v>
      </c>
      <c r="H191" s="191">
        <v>2.5499999999999998</v>
      </c>
      <c r="I191" s="192"/>
      <c r="J191" s="193">
        <f>ROUND(I191*H191,0)</f>
        <v>0</v>
      </c>
      <c r="K191" s="189" t="s">
        <v>1</v>
      </c>
      <c r="L191" s="37"/>
      <c r="M191" s="194" t="s">
        <v>1</v>
      </c>
      <c r="N191" s="195" t="s">
        <v>41</v>
      </c>
      <c r="O191" s="65"/>
      <c r="P191" s="196">
        <f>O191*H191</f>
        <v>0</v>
      </c>
      <c r="Q191" s="196">
        <v>1.89E-3</v>
      </c>
      <c r="R191" s="196">
        <f>Q191*H191</f>
        <v>4.8195E-3</v>
      </c>
      <c r="S191" s="196">
        <v>0</v>
      </c>
      <c r="T191" s="197">
        <f>S191*H191</f>
        <v>0</v>
      </c>
      <c r="AR191" s="198" t="s">
        <v>220</v>
      </c>
      <c r="AT191" s="198" t="s">
        <v>130</v>
      </c>
      <c r="AU191" s="198" t="s">
        <v>85</v>
      </c>
      <c r="AY191" s="16" t="s">
        <v>125</v>
      </c>
      <c r="BE191" s="199">
        <f>IF(N191="základní",J191,0)</f>
        <v>0</v>
      </c>
      <c r="BF191" s="199">
        <f>IF(N191="snížená",J191,0)</f>
        <v>0</v>
      </c>
      <c r="BG191" s="199">
        <f>IF(N191="zákl. přenesená",J191,0)</f>
        <v>0</v>
      </c>
      <c r="BH191" s="199">
        <f>IF(N191="sníž. přenesená",J191,0)</f>
        <v>0</v>
      </c>
      <c r="BI191" s="199">
        <f>IF(N191="nulová",J191,0)</f>
        <v>0</v>
      </c>
      <c r="BJ191" s="16" t="s">
        <v>8</v>
      </c>
      <c r="BK191" s="199">
        <f>ROUND(I191*H191,0)</f>
        <v>0</v>
      </c>
      <c r="BL191" s="16" t="s">
        <v>220</v>
      </c>
      <c r="BM191" s="198" t="s">
        <v>251</v>
      </c>
    </row>
    <row r="192" spans="2:65" s="1" customFormat="1" ht="126.75">
      <c r="B192" s="33"/>
      <c r="C192" s="34"/>
      <c r="D192" s="200" t="s">
        <v>141</v>
      </c>
      <c r="E192" s="34"/>
      <c r="F192" s="201" t="s">
        <v>252</v>
      </c>
      <c r="G192" s="34"/>
      <c r="H192" s="34"/>
      <c r="I192" s="105"/>
      <c r="J192" s="34"/>
      <c r="K192" s="34"/>
      <c r="L192" s="37"/>
      <c r="M192" s="202"/>
      <c r="N192" s="65"/>
      <c r="O192" s="65"/>
      <c r="P192" s="65"/>
      <c r="Q192" s="65"/>
      <c r="R192" s="65"/>
      <c r="S192" s="65"/>
      <c r="T192" s="66"/>
      <c r="AT192" s="16" t="s">
        <v>141</v>
      </c>
      <c r="AU192" s="16" t="s">
        <v>85</v>
      </c>
    </row>
    <row r="193" spans="2:65" s="12" customFormat="1" ht="11.25">
      <c r="B193" s="203"/>
      <c r="C193" s="204"/>
      <c r="D193" s="200" t="s">
        <v>143</v>
      </c>
      <c r="E193" s="205" t="s">
        <v>1</v>
      </c>
      <c r="F193" s="206" t="s">
        <v>253</v>
      </c>
      <c r="G193" s="204"/>
      <c r="H193" s="207">
        <v>7</v>
      </c>
      <c r="I193" s="208"/>
      <c r="J193" s="204"/>
      <c r="K193" s="204"/>
      <c r="L193" s="209"/>
      <c r="M193" s="210"/>
      <c r="N193" s="211"/>
      <c r="O193" s="211"/>
      <c r="P193" s="211"/>
      <c r="Q193" s="211"/>
      <c r="R193" s="211"/>
      <c r="S193" s="211"/>
      <c r="T193" s="212"/>
      <c r="AT193" s="213" t="s">
        <v>143</v>
      </c>
      <c r="AU193" s="213" t="s">
        <v>85</v>
      </c>
      <c r="AV193" s="12" t="s">
        <v>85</v>
      </c>
      <c r="AW193" s="12" t="s">
        <v>32</v>
      </c>
      <c r="AX193" s="12" t="s">
        <v>76</v>
      </c>
      <c r="AY193" s="213" t="s">
        <v>125</v>
      </c>
    </row>
    <row r="194" spans="2:65" s="12" customFormat="1" ht="11.25">
      <c r="B194" s="203"/>
      <c r="C194" s="204"/>
      <c r="D194" s="200" t="s">
        <v>143</v>
      </c>
      <c r="E194" s="205" t="s">
        <v>1</v>
      </c>
      <c r="F194" s="206" t="s">
        <v>254</v>
      </c>
      <c r="G194" s="204"/>
      <c r="H194" s="207">
        <v>2.5499999999999998</v>
      </c>
      <c r="I194" s="208"/>
      <c r="J194" s="204"/>
      <c r="K194" s="204"/>
      <c r="L194" s="209"/>
      <c r="M194" s="210"/>
      <c r="N194" s="211"/>
      <c r="O194" s="211"/>
      <c r="P194" s="211"/>
      <c r="Q194" s="211"/>
      <c r="R194" s="211"/>
      <c r="S194" s="211"/>
      <c r="T194" s="212"/>
      <c r="AT194" s="213" t="s">
        <v>143</v>
      </c>
      <c r="AU194" s="213" t="s">
        <v>85</v>
      </c>
      <c r="AV194" s="12" t="s">
        <v>85</v>
      </c>
      <c r="AW194" s="12" t="s">
        <v>32</v>
      </c>
      <c r="AX194" s="12" t="s">
        <v>8</v>
      </c>
      <c r="AY194" s="213" t="s">
        <v>125</v>
      </c>
    </row>
    <row r="195" spans="2:65" s="1" customFormat="1" ht="16.5" customHeight="1">
      <c r="B195" s="33"/>
      <c r="C195" s="187" t="s">
        <v>255</v>
      </c>
      <c r="D195" s="187" t="s">
        <v>130</v>
      </c>
      <c r="E195" s="188" t="s">
        <v>256</v>
      </c>
      <c r="F195" s="189" t="s">
        <v>257</v>
      </c>
      <c r="G195" s="190" t="s">
        <v>138</v>
      </c>
      <c r="H195" s="191">
        <v>57.143999999999998</v>
      </c>
      <c r="I195" s="192"/>
      <c r="J195" s="193">
        <f>ROUND(I195*H195,0)</f>
        <v>0</v>
      </c>
      <c r="K195" s="189" t="s">
        <v>1</v>
      </c>
      <c r="L195" s="37"/>
      <c r="M195" s="194" t="s">
        <v>1</v>
      </c>
      <c r="N195" s="195" t="s">
        <v>41</v>
      </c>
      <c r="O195" s="65"/>
      <c r="P195" s="196">
        <f>O195*H195</f>
        <v>0</v>
      </c>
      <c r="Q195" s="196">
        <v>0</v>
      </c>
      <c r="R195" s="196">
        <f>Q195*H195</f>
        <v>0</v>
      </c>
      <c r="S195" s="196">
        <v>0</v>
      </c>
      <c r="T195" s="197">
        <f>S195*H195</f>
        <v>0</v>
      </c>
      <c r="AR195" s="198" t="s">
        <v>220</v>
      </c>
      <c r="AT195" s="198" t="s">
        <v>130</v>
      </c>
      <c r="AU195" s="198" t="s">
        <v>85</v>
      </c>
      <c r="AY195" s="16" t="s">
        <v>125</v>
      </c>
      <c r="BE195" s="199">
        <f>IF(N195="základní",J195,0)</f>
        <v>0</v>
      </c>
      <c r="BF195" s="199">
        <f>IF(N195="snížená",J195,0)</f>
        <v>0</v>
      </c>
      <c r="BG195" s="199">
        <f>IF(N195="zákl. přenesená",J195,0)</f>
        <v>0</v>
      </c>
      <c r="BH195" s="199">
        <f>IF(N195="sníž. přenesená",J195,0)</f>
        <v>0</v>
      </c>
      <c r="BI195" s="199">
        <f>IF(N195="nulová",J195,0)</f>
        <v>0</v>
      </c>
      <c r="BJ195" s="16" t="s">
        <v>8</v>
      </c>
      <c r="BK195" s="199">
        <f>ROUND(I195*H195,0)</f>
        <v>0</v>
      </c>
      <c r="BL195" s="16" t="s">
        <v>220</v>
      </c>
      <c r="BM195" s="198" t="s">
        <v>258</v>
      </c>
    </row>
    <row r="196" spans="2:65" s="1" customFormat="1" ht="48.75">
      <c r="B196" s="33"/>
      <c r="C196" s="34"/>
      <c r="D196" s="200" t="s">
        <v>141</v>
      </c>
      <c r="E196" s="34"/>
      <c r="F196" s="201" t="s">
        <v>259</v>
      </c>
      <c r="G196" s="34"/>
      <c r="H196" s="34"/>
      <c r="I196" s="105"/>
      <c r="J196" s="34"/>
      <c r="K196" s="34"/>
      <c r="L196" s="37"/>
      <c r="M196" s="202"/>
      <c r="N196" s="65"/>
      <c r="O196" s="65"/>
      <c r="P196" s="65"/>
      <c r="Q196" s="65"/>
      <c r="R196" s="65"/>
      <c r="S196" s="65"/>
      <c r="T196" s="66"/>
      <c r="AT196" s="16" t="s">
        <v>141</v>
      </c>
      <c r="AU196" s="16" t="s">
        <v>85</v>
      </c>
    </row>
    <row r="197" spans="2:65" s="12" customFormat="1" ht="11.25">
      <c r="B197" s="203"/>
      <c r="C197" s="204"/>
      <c r="D197" s="200" t="s">
        <v>143</v>
      </c>
      <c r="E197" s="205" t="s">
        <v>1</v>
      </c>
      <c r="F197" s="206" t="s">
        <v>260</v>
      </c>
      <c r="G197" s="204"/>
      <c r="H197" s="207">
        <v>57.143999999999998</v>
      </c>
      <c r="I197" s="208"/>
      <c r="J197" s="204"/>
      <c r="K197" s="204"/>
      <c r="L197" s="209"/>
      <c r="M197" s="210"/>
      <c r="N197" s="211"/>
      <c r="O197" s="211"/>
      <c r="P197" s="211"/>
      <c r="Q197" s="211"/>
      <c r="R197" s="211"/>
      <c r="S197" s="211"/>
      <c r="T197" s="212"/>
      <c r="AT197" s="213" t="s">
        <v>143</v>
      </c>
      <c r="AU197" s="213" t="s">
        <v>85</v>
      </c>
      <c r="AV197" s="12" t="s">
        <v>85</v>
      </c>
      <c r="AW197" s="12" t="s">
        <v>32</v>
      </c>
      <c r="AX197" s="12" t="s">
        <v>8</v>
      </c>
      <c r="AY197" s="213" t="s">
        <v>125</v>
      </c>
    </row>
    <row r="198" spans="2:65" s="1" customFormat="1" ht="24" customHeight="1">
      <c r="B198" s="33"/>
      <c r="C198" s="187" t="s">
        <v>261</v>
      </c>
      <c r="D198" s="187" t="s">
        <v>130</v>
      </c>
      <c r="E198" s="188" t="s">
        <v>262</v>
      </c>
      <c r="F198" s="189" t="s">
        <v>263</v>
      </c>
      <c r="G198" s="190" t="s">
        <v>138</v>
      </c>
      <c r="H198" s="191">
        <v>32</v>
      </c>
      <c r="I198" s="192"/>
      <c r="J198" s="193">
        <f>ROUND(I198*H198,0)</f>
        <v>0</v>
      </c>
      <c r="K198" s="189" t="s">
        <v>139</v>
      </c>
      <c r="L198" s="37"/>
      <c r="M198" s="194" t="s">
        <v>1</v>
      </c>
      <c r="N198" s="195" t="s">
        <v>41</v>
      </c>
      <c r="O198" s="65"/>
      <c r="P198" s="196">
        <f>O198*H198</f>
        <v>0</v>
      </c>
      <c r="Q198" s="196">
        <v>0</v>
      </c>
      <c r="R198" s="196">
        <f>Q198*H198</f>
        <v>0</v>
      </c>
      <c r="S198" s="196">
        <v>0</v>
      </c>
      <c r="T198" s="197">
        <f>S198*H198</f>
        <v>0</v>
      </c>
      <c r="AR198" s="198" t="s">
        <v>220</v>
      </c>
      <c r="AT198" s="198" t="s">
        <v>130</v>
      </c>
      <c r="AU198" s="198" t="s">
        <v>85</v>
      </c>
      <c r="AY198" s="16" t="s">
        <v>125</v>
      </c>
      <c r="BE198" s="199">
        <f>IF(N198="základní",J198,0)</f>
        <v>0</v>
      </c>
      <c r="BF198" s="199">
        <f>IF(N198="snížená",J198,0)</f>
        <v>0</v>
      </c>
      <c r="BG198" s="199">
        <f>IF(N198="zákl. přenesená",J198,0)</f>
        <v>0</v>
      </c>
      <c r="BH198" s="199">
        <f>IF(N198="sníž. přenesená",J198,0)</f>
        <v>0</v>
      </c>
      <c r="BI198" s="199">
        <f>IF(N198="nulová",J198,0)</f>
        <v>0</v>
      </c>
      <c r="BJ198" s="16" t="s">
        <v>8</v>
      </c>
      <c r="BK198" s="199">
        <f>ROUND(I198*H198,0)</f>
        <v>0</v>
      </c>
      <c r="BL198" s="16" t="s">
        <v>220</v>
      </c>
      <c r="BM198" s="198" t="s">
        <v>264</v>
      </c>
    </row>
    <row r="199" spans="2:65" s="1" customFormat="1" ht="48.75">
      <c r="B199" s="33"/>
      <c r="C199" s="34"/>
      <c r="D199" s="200" t="s">
        <v>141</v>
      </c>
      <c r="E199" s="34"/>
      <c r="F199" s="201" t="s">
        <v>259</v>
      </c>
      <c r="G199" s="34"/>
      <c r="H199" s="34"/>
      <c r="I199" s="105"/>
      <c r="J199" s="34"/>
      <c r="K199" s="34"/>
      <c r="L199" s="37"/>
      <c r="M199" s="202"/>
      <c r="N199" s="65"/>
      <c r="O199" s="65"/>
      <c r="P199" s="65"/>
      <c r="Q199" s="65"/>
      <c r="R199" s="65"/>
      <c r="S199" s="65"/>
      <c r="T199" s="66"/>
      <c r="AT199" s="16" t="s">
        <v>141</v>
      </c>
      <c r="AU199" s="16" t="s">
        <v>85</v>
      </c>
    </row>
    <row r="200" spans="2:65" s="12" customFormat="1" ht="11.25">
      <c r="B200" s="203"/>
      <c r="C200" s="204"/>
      <c r="D200" s="200" t="s">
        <v>143</v>
      </c>
      <c r="E200" s="205" t="s">
        <v>1</v>
      </c>
      <c r="F200" s="206" t="s">
        <v>265</v>
      </c>
      <c r="G200" s="204"/>
      <c r="H200" s="207">
        <v>32</v>
      </c>
      <c r="I200" s="208"/>
      <c r="J200" s="204"/>
      <c r="K200" s="204"/>
      <c r="L200" s="209"/>
      <c r="M200" s="210"/>
      <c r="N200" s="211"/>
      <c r="O200" s="211"/>
      <c r="P200" s="211"/>
      <c r="Q200" s="211"/>
      <c r="R200" s="211"/>
      <c r="S200" s="211"/>
      <c r="T200" s="212"/>
      <c r="AT200" s="213" t="s">
        <v>143</v>
      </c>
      <c r="AU200" s="213" t="s">
        <v>85</v>
      </c>
      <c r="AV200" s="12" t="s">
        <v>85</v>
      </c>
      <c r="AW200" s="12" t="s">
        <v>32</v>
      </c>
      <c r="AX200" s="12" t="s">
        <v>76</v>
      </c>
      <c r="AY200" s="213" t="s">
        <v>125</v>
      </c>
    </row>
    <row r="201" spans="2:65" s="1" customFormat="1" ht="16.5" customHeight="1">
      <c r="B201" s="33"/>
      <c r="C201" s="225" t="s">
        <v>266</v>
      </c>
      <c r="D201" s="225" t="s">
        <v>267</v>
      </c>
      <c r="E201" s="226" t="s">
        <v>268</v>
      </c>
      <c r="F201" s="227" t="s">
        <v>269</v>
      </c>
      <c r="G201" s="228" t="s">
        <v>250</v>
      </c>
      <c r="H201" s="229">
        <v>2.5499999999999998</v>
      </c>
      <c r="I201" s="230"/>
      <c r="J201" s="231">
        <f>ROUND(I201*H201,0)</f>
        <v>0</v>
      </c>
      <c r="K201" s="227" t="s">
        <v>139</v>
      </c>
      <c r="L201" s="232"/>
      <c r="M201" s="233" t="s">
        <v>1</v>
      </c>
      <c r="N201" s="234" t="s">
        <v>41</v>
      </c>
      <c r="O201" s="65"/>
      <c r="P201" s="196">
        <f>O201*H201</f>
        <v>0</v>
      </c>
      <c r="Q201" s="196">
        <v>0.55000000000000004</v>
      </c>
      <c r="R201" s="196">
        <f>Q201*H201</f>
        <v>1.4025000000000001</v>
      </c>
      <c r="S201" s="196">
        <v>0</v>
      </c>
      <c r="T201" s="197">
        <f>S201*H201</f>
        <v>0</v>
      </c>
      <c r="AR201" s="198" t="s">
        <v>270</v>
      </c>
      <c r="AT201" s="198" t="s">
        <v>267</v>
      </c>
      <c r="AU201" s="198" t="s">
        <v>85</v>
      </c>
      <c r="AY201" s="16" t="s">
        <v>125</v>
      </c>
      <c r="BE201" s="199">
        <f>IF(N201="základní",J201,0)</f>
        <v>0</v>
      </c>
      <c r="BF201" s="199">
        <f>IF(N201="snížená",J201,0)</f>
        <v>0</v>
      </c>
      <c r="BG201" s="199">
        <f>IF(N201="zákl. přenesená",J201,0)</f>
        <v>0</v>
      </c>
      <c r="BH201" s="199">
        <f>IF(N201="sníž. přenesená",J201,0)</f>
        <v>0</v>
      </c>
      <c r="BI201" s="199">
        <f>IF(N201="nulová",J201,0)</f>
        <v>0</v>
      </c>
      <c r="BJ201" s="16" t="s">
        <v>8</v>
      </c>
      <c r="BK201" s="199">
        <f>ROUND(I201*H201,0)</f>
        <v>0</v>
      </c>
      <c r="BL201" s="16" t="s">
        <v>220</v>
      </c>
      <c r="BM201" s="198" t="s">
        <v>271</v>
      </c>
    </row>
    <row r="202" spans="2:65" s="12" customFormat="1" ht="11.25">
      <c r="B202" s="203"/>
      <c r="C202" s="204"/>
      <c r="D202" s="200" t="s">
        <v>143</v>
      </c>
      <c r="E202" s="205" t="s">
        <v>1</v>
      </c>
      <c r="F202" s="206" t="s">
        <v>272</v>
      </c>
      <c r="G202" s="204"/>
      <c r="H202" s="207">
        <v>2.5499999999999998</v>
      </c>
      <c r="I202" s="208"/>
      <c r="J202" s="204"/>
      <c r="K202" s="204"/>
      <c r="L202" s="209"/>
      <c r="M202" s="210"/>
      <c r="N202" s="211"/>
      <c r="O202" s="211"/>
      <c r="P202" s="211"/>
      <c r="Q202" s="211"/>
      <c r="R202" s="211"/>
      <c r="S202" s="211"/>
      <c r="T202" s="212"/>
      <c r="AT202" s="213" t="s">
        <v>143</v>
      </c>
      <c r="AU202" s="213" t="s">
        <v>85</v>
      </c>
      <c r="AV202" s="12" t="s">
        <v>85</v>
      </c>
      <c r="AW202" s="12" t="s">
        <v>32</v>
      </c>
      <c r="AX202" s="12" t="s">
        <v>8</v>
      </c>
      <c r="AY202" s="213" t="s">
        <v>125</v>
      </c>
    </row>
    <row r="203" spans="2:65" s="1" customFormat="1" ht="24" customHeight="1">
      <c r="B203" s="33"/>
      <c r="C203" s="187" t="s">
        <v>273</v>
      </c>
      <c r="D203" s="187" t="s">
        <v>130</v>
      </c>
      <c r="E203" s="188" t="s">
        <v>274</v>
      </c>
      <c r="F203" s="189" t="s">
        <v>275</v>
      </c>
      <c r="G203" s="190" t="s">
        <v>138</v>
      </c>
      <c r="H203" s="191">
        <v>791.85699999999997</v>
      </c>
      <c r="I203" s="192"/>
      <c r="J203" s="193">
        <f>ROUND(I203*H203,0)</f>
        <v>0</v>
      </c>
      <c r="K203" s="189" t="s">
        <v>139</v>
      </c>
      <c r="L203" s="37"/>
      <c r="M203" s="194" t="s">
        <v>1</v>
      </c>
      <c r="N203" s="195" t="s">
        <v>41</v>
      </c>
      <c r="O203" s="65"/>
      <c r="P203" s="196">
        <f>O203*H203</f>
        <v>0</v>
      </c>
      <c r="Q203" s="196">
        <v>0</v>
      </c>
      <c r="R203" s="196">
        <f>Q203*H203</f>
        <v>0</v>
      </c>
      <c r="S203" s="196">
        <v>0</v>
      </c>
      <c r="T203" s="197">
        <f>S203*H203</f>
        <v>0</v>
      </c>
      <c r="AR203" s="198" t="s">
        <v>220</v>
      </c>
      <c r="AT203" s="198" t="s">
        <v>130</v>
      </c>
      <c r="AU203" s="198" t="s">
        <v>85</v>
      </c>
      <c r="AY203" s="16" t="s">
        <v>125</v>
      </c>
      <c r="BE203" s="199">
        <f>IF(N203="základní",J203,0)</f>
        <v>0</v>
      </c>
      <c r="BF203" s="199">
        <f>IF(N203="snížená",J203,0)</f>
        <v>0</v>
      </c>
      <c r="BG203" s="199">
        <f>IF(N203="zákl. přenesená",J203,0)</f>
        <v>0</v>
      </c>
      <c r="BH203" s="199">
        <f>IF(N203="sníž. přenesená",J203,0)</f>
        <v>0</v>
      </c>
      <c r="BI203" s="199">
        <f>IF(N203="nulová",J203,0)</f>
        <v>0</v>
      </c>
      <c r="BJ203" s="16" t="s">
        <v>8</v>
      </c>
      <c r="BK203" s="199">
        <f>ROUND(I203*H203,0)</f>
        <v>0</v>
      </c>
      <c r="BL203" s="16" t="s">
        <v>220</v>
      </c>
      <c r="BM203" s="198" t="s">
        <v>276</v>
      </c>
    </row>
    <row r="204" spans="2:65" s="1" customFormat="1" ht="48.75">
      <c r="B204" s="33"/>
      <c r="C204" s="34"/>
      <c r="D204" s="200" t="s">
        <v>141</v>
      </c>
      <c r="E204" s="34"/>
      <c r="F204" s="201" t="s">
        <v>259</v>
      </c>
      <c r="G204" s="34"/>
      <c r="H204" s="34"/>
      <c r="I204" s="105"/>
      <c r="J204" s="34"/>
      <c r="K204" s="34"/>
      <c r="L204" s="37"/>
      <c r="M204" s="202"/>
      <c r="N204" s="65"/>
      <c r="O204" s="65"/>
      <c r="P204" s="65"/>
      <c r="Q204" s="65"/>
      <c r="R204" s="65"/>
      <c r="S204" s="65"/>
      <c r="T204" s="66"/>
      <c r="AT204" s="16" t="s">
        <v>141</v>
      </c>
      <c r="AU204" s="16" t="s">
        <v>85</v>
      </c>
    </row>
    <row r="205" spans="2:65" s="1" customFormat="1" ht="16.5" customHeight="1">
      <c r="B205" s="33"/>
      <c r="C205" s="225" t="s">
        <v>277</v>
      </c>
      <c r="D205" s="225" t="s">
        <v>267</v>
      </c>
      <c r="E205" s="226" t="s">
        <v>278</v>
      </c>
      <c r="F205" s="227" t="s">
        <v>279</v>
      </c>
      <c r="G205" s="228" t="s">
        <v>250</v>
      </c>
      <c r="H205" s="229">
        <v>8.7539999999999996</v>
      </c>
      <c r="I205" s="230"/>
      <c r="J205" s="231">
        <f>ROUND(I205*H205,0)</f>
        <v>0</v>
      </c>
      <c r="K205" s="227" t="s">
        <v>139</v>
      </c>
      <c r="L205" s="232"/>
      <c r="M205" s="233" t="s">
        <v>1</v>
      </c>
      <c r="N205" s="234" t="s">
        <v>41</v>
      </c>
      <c r="O205" s="65"/>
      <c r="P205" s="196">
        <f>O205*H205</f>
        <v>0</v>
      </c>
      <c r="Q205" s="196">
        <v>0.55000000000000004</v>
      </c>
      <c r="R205" s="196">
        <f>Q205*H205</f>
        <v>4.8147000000000002</v>
      </c>
      <c r="S205" s="196">
        <v>0</v>
      </c>
      <c r="T205" s="197">
        <f>S205*H205</f>
        <v>0</v>
      </c>
      <c r="AR205" s="198" t="s">
        <v>270</v>
      </c>
      <c r="AT205" s="198" t="s">
        <v>267</v>
      </c>
      <c r="AU205" s="198" t="s">
        <v>85</v>
      </c>
      <c r="AY205" s="16" t="s">
        <v>125</v>
      </c>
      <c r="BE205" s="199">
        <f>IF(N205="základní",J205,0)</f>
        <v>0</v>
      </c>
      <c r="BF205" s="199">
        <f>IF(N205="snížená",J205,0)</f>
        <v>0</v>
      </c>
      <c r="BG205" s="199">
        <f>IF(N205="zákl. přenesená",J205,0)</f>
        <v>0</v>
      </c>
      <c r="BH205" s="199">
        <f>IF(N205="sníž. přenesená",J205,0)</f>
        <v>0</v>
      </c>
      <c r="BI205" s="199">
        <f>IF(N205="nulová",J205,0)</f>
        <v>0</v>
      </c>
      <c r="BJ205" s="16" t="s">
        <v>8</v>
      </c>
      <c r="BK205" s="199">
        <f>ROUND(I205*H205,0)</f>
        <v>0</v>
      </c>
      <c r="BL205" s="16" t="s">
        <v>220</v>
      </c>
      <c r="BM205" s="198" t="s">
        <v>280</v>
      </c>
    </row>
    <row r="206" spans="2:65" s="12" customFormat="1" ht="11.25">
      <c r="B206" s="203"/>
      <c r="C206" s="204"/>
      <c r="D206" s="200" t="s">
        <v>143</v>
      </c>
      <c r="E206" s="205" t="s">
        <v>1</v>
      </c>
      <c r="F206" s="206" t="s">
        <v>281</v>
      </c>
      <c r="G206" s="204"/>
      <c r="H206" s="207">
        <v>8.7539999999999996</v>
      </c>
      <c r="I206" s="208"/>
      <c r="J206" s="204"/>
      <c r="K206" s="204"/>
      <c r="L206" s="209"/>
      <c r="M206" s="210"/>
      <c r="N206" s="211"/>
      <c r="O206" s="211"/>
      <c r="P206" s="211"/>
      <c r="Q206" s="211"/>
      <c r="R206" s="211"/>
      <c r="S206" s="211"/>
      <c r="T206" s="212"/>
      <c r="AT206" s="213" t="s">
        <v>143</v>
      </c>
      <c r="AU206" s="213" t="s">
        <v>85</v>
      </c>
      <c r="AV206" s="12" t="s">
        <v>85</v>
      </c>
      <c r="AW206" s="12" t="s">
        <v>32</v>
      </c>
      <c r="AX206" s="12" t="s">
        <v>76</v>
      </c>
      <c r="AY206" s="213" t="s">
        <v>125</v>
      </c>
    </row>
    <row r="207" spans="2:65" s="1" customFormat="1" ht="24" customHeight="1">
      <c r="B207" s="33"/>
      <c r="C207" s="187" t="s">
        <v>282</v>
      </c>
      <c r="D207" s="187" t="s">
        <v>130</v>
      </c>
      <c r="E207" s="188" t="s">
        <v>283</v>
      </c>
      <c r="F207" s="189" t="s">
        <v>284</v>
      </c>
      <c r="G207" s="190" t="s">
        <v>138</v>
      </c>
      <c r="H207" s="191">
        <v>791.85699999999997</v>
      </c>
      <c r="I207" s="192"/>
      <c r="J207" s="193">
        <f>ROUND(I207*H207,0)</f>
        <v>0</v>
      </c>
      <c r="K207" s="189" t="s">
        <v>1</v>
      </c>
      <c r="L207" s="37"/>
      <c r="M207" s="194" t="s">
        <v>1</v>
      </c>
      <c r="N207" s="195" t="s">
        <v>41</v>
      </c>
      <c r="O207" s="65"/>
      <c r="P207" s="196">
        <f>O207*H207</f>
        <v>0</v>
      </c>
      <c r="Q207" s="196">
        <v>0</v>
      </c>
      <c r="R207" s="196">
        <f>Q207*H207</f>
        <v>0</v>
      </c>
      <c r="S207" s="196">
        <v>7.0000000000000001E-3</v>
      </c>
      <c r="T207" s="197">
        <f>S207*H207</f>
        <v>5.542999</v>
      </c>
      <c r="AR207" s="198" t="s">
        <v>220</v>
      </c>
      <c r="AT207" s="198" t="s">
        <v>130</v>
      </c>
      <c r="AU207" s="198" t="s">
        <v>85</v>
      </c>
      <c r="AY207" s="16" t="s">
        <v>125</v>
      </c>
      <c r="BE207" s="199">
        <f>IF(N207="základní",J207,0)</f>
        <v>0</v>
      </c>
      <c r="BF207" s="199">
        <f>IF(N207="snížená",J207,0)</f>
        <v>0</v>
      </c>
      <c r="BG207" s="199">
        <f>IF(N207="zákl. přenesená",J207,0)</f>
        <v>0</v>
      </c>
      <c r="BH207" s="199">
        <f>IF(N207="sníž. přenesená",J207,0)</f>
        <v>0</v>
      </c>
      <c r="BI207" s="199">
        <f>IF(N207="nulová",J207,0)</f>
        <v>0</v>
      </c>
      <c r="BJ207" s="16" t="s">
        <v>8</v>
      </c>
      <c r="BK207" s="199">
        <f>ROUND(I207*H207,0)</f>
        <v>0</v>
      </c>
      <c r="BL207" s="16" t="s">
        <v>220</v>
      </c>
      <c r="BM207" s="198" t="s">
        <v>285</v>
      </c>
    </row>
    <row r="208" spans="2:65" s="1" customFormat="1" ht="16.5" customHeight="1">
      <c r="B208" s="33"/>
      <c r="C208" s="187" t="s">
        <v>286</v>
      </c>
      <c r="D208" s="187" t="s">
        <v>130</v>
      </c>
      <c r="E208" s="188" t="s">
        <v>287</v>
      </c>
      <c r="F208" s="189" t="s">
        <v>288</v>
      </c>
      <c r="G208" s="190" t="s">
        <v>138</v>
      </c>
      <c r="H208" s="191">
        <v>89.144000000000005</v>
      </c>
      <c r="I208" s="192"/>
      <c r="J208" s="193">
        <f>ROUND(I208*H208,0)</f>
        <v>0</v>
      </c>
      <c r="K208" s="189" t="s">
        <v>1</v>
      </c>
      <c r="L208" s="37"/>
      <c r="M208" s="194" t="s">
        <v>1</v>
      </c>
      <c r="N208" s="195" t="s">
        <v>41</v>
      </c>
      <c r="O208" s="65"/>
      <c r="P208" s="196">
        <f>O208*H208</f>
        <v>0</v>
      </c>
      <c r="Q208" s="196">
        <v>0</v>
      </c>
      <c r="R208" s="196">
        <f>Q208*H208</f>
        <v>0</v>
      </c>
      <c r="S208" s="196">
        <v>1.4999999999999999E-2</v>
      </c>
      <c r="T208" s="197">
        <f>S208*H208</f>
        <v>1.3371600000000001</v>
      </c>
      <c r="AR208" s="198" t="s">
        <v>220</v>
      </c>
      <c r="AT208" s="198" t="s">
        <v>130</v>
      </c>
      <c r="AU208" s="198" t="s">
        <v>85</v>
      </c>
      <c r="AY208" s="16" t="s">
        <v>125</v>
      </c>
      <c r="BE208" s="199">
        <f>IF(N208="základní",J208,0)</f>
        <v>0</v>
      </c>
      <c r="BF208" s="199">
        <f>IF(N208="snížená",J208,0)</f>
        <v>0</v>
      </c>
      <c r="BG208" s="199">
        <f>IF(N208="zákl. přenesená",J208,0)</f>
        <v>0</v>
      </c>
      <c r="BH208" s="199">
        <f>IF(N208="sníž. přenesená",J208,0)</f>
        <v>0</v>
      </c>
      <c r="BI208" s="199">
        <f>IF(N208="nulová",J208,0)</f>
        <v>0</v>
      </c>
      <c r="BJ208" s="16" t="s">
        <v>8</v>
      </c>
      <c r="BK208" s="199">
        <f>ROUND(I208*H208,0)</f>
        <v>0</v>
      </c>
      <c r="BL208" s="16" t="s">
        <v>220</v>
      </c>
      <c r="BM208" s="198" t="s">
        <v>289</v>
      </c>
    </row>
    <row r="209" spans="2:65" s="14" customFormat="1" ht="11.25">
      <c r="B209" s="235"/>
      <c r="C209" s="236"/>
      <c r="D209" s="200" t="s">
        <v>143</v>
      </c>
      <c r="E209" s="237" t="s">
        <v>1</v>
      </c>
      <c r="F209" s="238" t="s">
        <v>290</v>
      </c>
      <c r="G209" s="236"/>
      <c r="H209" s="237" t="s">
        <v>1</v>
      </c>
      <c r="I209" s="239"/>
      <c r="J209" s="236"/>
      <c r="K209" s="236"/>
      <c r="L209" s="240"/>
      <c r="M209" s="241"/>
      <c r="N209" s="242"/>
      <c r="O209" s="242"/>
      <c r="P209" s="242"/>
      <c r="Q209" s="242"/>
      <c r="R209" s="242"/>
      <c r="S209" s="242"/>
      <c r="T209" s="243"/>
      <c r="AT209" s="244" t="s">
        <v>143</v>
      </c>
      <c r="AU209" s="244" t="s">
        <v>85</v>
      </c>
      <c r="AV209" s="14" t="s">
        <v>8</v>
      </c>
      <c r="AW209" s="14" t="s">
        <v>32</v>
      </c>
      <c r="AX209" s="14" t="s">
        <v>76</v>
      </c>
      <c r="AY209" s="244" t="s">
        <v>125</v>
      </c>
    </row>
    <row r="210" spans="2:65" s="12" customFormat="1" ht="11.25">
      <c r="B210" s="203"/>
      <c r="C210" s="204"/>
      <c r="D210" s="200" t="s">
        <v>143</v>
      </c>
      <c r="E210" s="205" t="s">
        <v>1</v>
      </c>
      <c r="F210" s="206" t="s">
        <v>291</v>
      </c>
      <c r="G210" s="204"/>
      <c r="H210" s="207">
        <v>57.143999999999998</v>
      </c>
      <c r="I210" s="208"/>
      <c r="J210" s="204"/>
      <c r="K210" s="204"/>
      <c r="L210" s="209"/>
      <c r="M210" s="210"/>
      <c r="N210" s="211"/>
      <c r="O210" s="211"/>
      <c r="P210" s="211"/>
      <c r="Q210" s="211"/>
      <c r="R210" s="211"/>
      <c r="S210" s="211"/>
      <c r="T210" s="212"/>
      <c r="AT210" s="213" t="s">
        <v>143</v>
      </c>
      <c r="AU210" s="213" t="s">
        <v>85</v>
      </c>
      <c r="AV210" s="12" t="s">
        <v>85</v>
      </c>
      <c r="AW210" s="12" t="s">
        <v>32</v>
      </c>
      <c r="AX210" s="12" t="s">
        <v>76</v>
      </c>
      <c r="AY210" s="213" t="s">
        <v>125</v>
      </c>
    </row>
    <row r="211" spans="2:65" s="12" customFormat="1" ht="11.25">
      <c r="B211" s="203"/>
      <c r="C211" s="204"/>
      <c r="D211" s="200" t="s">
        <v>143</v>
      </c>
      <c r="E211" s="205" t="s">
        <v>1</v>
      </c>
      <c r="F211" s="206" t="s">
        <v>265</v>
      </c>
      <c r="G211" s="204"/>
      <c r="H211" s="207">
        <v>32</v>
      </c>
      <c r="I211" s="208"/>
      <c r="J211" s="204"/>
      <c r="K211" s="204"/>
      <c r="L211" s="209"/>
      <c r="M211" s="210"/>
      <c r="N211" s="211"/>
      <c r="O211" s="211"/>
      <c r="P211" s="211"/>
      <c r="Q211" s="211"/>
      <c r="R211" s="211"/>
      <c r="S211" s="211"/>
      <c r="T211" s="212"/>
      <c r="AT211" s="213" t="s">
        <v>143</v>
      </c>
      <c r="AU211" s="213" t="s">
        <v>85</v>
      </c>
      <c r="AV211" s="12" t="s">
        <v>85</v>
      </c>
      <c r="AW211" s="12" t="s">
        <v>32</v>
      </c>
      <c r="AX211" s="12" t="s">
        <v>76</v>
      </c>
      <c r="AY211" s="213" t="s">
        <v>125</v>
      </c>
    </row>
    <row r="212" spans="2:65" s="1" customFormat="1" ht="16.5" customHeight="1">
      <c r="B212" s="33"/>
      <c r="C212" s="187" t="s">
        <v>292</v>
      </c>
      <c r="D212" s="187" t="s">
        <v>130</v>
      </c>
      <c r="E212" s="188" t="s">
        <v>293</v>
      </c>
      <c r="F212" s="189" t="s">
        <v>294</v>
      </c>
      <c r="G212" s="190" t="s">
        <v>214</v>
      </c>
      <c r="H212" s="191">
        <v>1</v>
      </c>
      <c r="I212" s="192"/>
      <c r="J212" s="193">
        <f>ROUND(I212*H212,0)</f>
        <v>0</v>
      </c>
      <c r="K212" s="189" t="s">
        <v>1</v>
      </c>
      <c r="L212" s="37"/>
      <c r="M212" s="194" t="s">
        <v>1</v>
      </c>
      <c r="N212" s="195" t="s">
        <v>41</v>
      </c>
      <c r="O212" s="65"/>
      <c r="P212" s="196">
        <f>O212*H212</f>
        <v>0</v>
      </c>
      <c r="Q212" s="196">
        <v>0</v>
      </c>
      <c r="R212" s="196">
        <f>Q212*H212</f>
        <v>0</v>
      </c>
      <c r="S212" s="196">
        <v>0</v>
      </c>
      <c r="T212" s="197">
        <f>S212*H212</f>
        <v>0</v>
      </c>
      <c r="AR212" s="198" t="s">
        <v>220</v>
      </c>
      <c r="AT212" s="198" t="s">
        <v>130</v>
      </c>
      <c r="AU212" s="198" t="s">
        <v>85</v>
      </c>
      <c r="AY212" s="16" t="s">
        <v>125</v>
      </c>
      <c r="BE212" s="199">
        <f>IF(N212="základní",J212,0)</f>
        <v>0</v>
      </c>
      <c r="BF212" s="199">
        <f>IF(N212="snížená",J212,0)</f>
        <v>0</v>
      </c>
      <c r="BG212" s="199">
        <f>IF(N212="zákl. přenesená",J212,0)</f>
        <v>0</v>
      </c>
      <c r="BH212" s="199">
        <f>IF(N212="sníž. přenesená",J212,0)</f>
        <v>0</v>
      </c>
      <c r="BI212" s="199">
        <f>IF(N212="nulová",J212,0)</f>
        <v>0</v>
      </c>
      <c r="BJ212" s="16" t="s">
        <v>8</v>
      </c>
      <c r="BK212" s="199">
        <f>ROUND(I212*H212,0)</f>
        <v>0</v>
      </c>
      <c r="BL212" s="16" t="s">
        <v>220</v>
      </c>
      <c r="BM212" s="198" t="s">
        <v>295</v>
      </c>
    </row>
    <row r="213" spans="2:65" s="1" customFormat="1" ht="36" customHeight="1">
      <c r="B213" s="33"/>
      <c r="C213" s="187" t="s">
        <v>296</v>
      </c>
      <c r="D213" s="187" t="s">
        <v>130</v>
      </c>
      <c r="E213" s="188" t="s">
        <v>297</v>
      </c>
      <c r="F213" s="189" t="s">
        <v>298</v>
      </c>
      <c r="G213" s="190" t="s">
        <v>214</v>
      </c>
      <c r="H213" s="191">
        <v>1</v>
      </c>
      <c r="I213" s="192"/>
      <c r="J213" s="193">
        <f>ROUND(I213*H213,0)</f>
        <v>0</v>
      </c>
      <c r="K213" s="189" t="s">
        <v>1</v>
      </c>
      <c r="L213" s="37"/>
      <c r="M213" s="194" t="s">
        <v>1</v>
      </c>
      <c r="N213" s="195" t="s">
        <v>41</v>
      </c>
      <c r="O213" s="65"/>
      <c r="P213" s="196">
        <f>O213*H213</f>
        <v>0</v>
      </c>
      <c r="Q213" s="196">
        <v>0</v>
      </c>
      <c r="R213" s="196">
        <f>Q213*H213</f>
        <v>0</v>
      </c>
      <c r="S213" s="196">
        <v>0</v>
      </c>
      <c r="T213" s="197">
        <f>S213*H213</f>
        <v>0</v>
      </c>
      <c r="AR213" s="198" t="s">
        <v>220</v>
      </c>
      <c r="AT213" s="198" t="s">
        <v>130</v>
      </c>
      <c r="AU213" s="198" t="s">
        <v>85</v>
      </c>
      <c r="AY213" s="16" t="s">
        <v>125</v>
      </c>
      <c r="BE213" s="199">
        <f>IF(N213="základní",J213,0)</f>
        <v>0</v>
      </c>
      <c r="BF213" s="199">
        <f>IF(N213="snížená",J213,0)</f>
        <v>0</v>
      </c>
      <c r="BG213" s="199">
        <f>IF(N213="zákl. přenesená",J213,0)</f>
        <v>0</v>
      </c>
      <c r="BH213" s="199">
        <f>IF(N213="sníž. přenesená",J213,0)</f>
        <v>0</v>
      </c>
      <c r="BI213" s="199">
        <f>IF(N213="nulová",J213,0)</f>
        <v>0</v>
      </c>
      <c r="BJ213" s="16" t="s">
        <v>8</v>
      </c>
      <c r="BK213" s="199">
        <f>ROUND(I213*H213,0)</f>
        <v>0</v>
      </c>
      <c r="BL213" s="16" t="s">
        <v>220</v>
      </c>
      <c r="BM213" s="198" t="s">
        <v>299</v>
      </c>
    </row>
    <row r="214" spans="2:65" s="1" customFormat="1" ht="19.5">
      <c r="B214" s="33"/>
      <c r="C214" s="34"/>
      <c r="D214" s="200" t="s">
        <v>300</v>
      </c>
      <c r="E214" s="34"/>
      <c r="F214" s="201" t="s">
        <v>301</v>
      </c>
      <c r="G214" s="34"/>
      <c r="H214" s="34"/>
      <c r="I214" s="105"/>
      <c r="J214" s="34"/>
      <c r="K214" s="34"/>
      <c r="L214" s="37"/>
      <c r="M214" s="202"/>
      <c r="N214" s="65"/>
      <c r="O214" s="65"/>
      <c r="P214" s="65"/>
      <c r="Q214" s="65"/>
      <c r="R214" s="65"/>
      <c r="S214" s="65"/>
      <c r="T214" s="66"/>
      <c r="AT214" s="16" t="s">
        <v>300</v>
      </c>
      <c r="AU214" s="16" t="s">
        <v>85</v>
      </c>
    </row>
    <row r="215" spans="2:65" s="1" customFormat="1" ht="36" customHeight="1">
      <c r="B215" s="33"/>
      <c r="C215" s="187" t="s">
        <v>302</v>
      </c>
      <c r="D215" s="187" t="s">
        <v>130</v>
      </c>
      <c r="E215" s="188" t="s">
        <v>303</v>
      </c>
      <c r="F215" s="189" t="s">
        <v>304</v>
      </c>
      <c r="G215" s="190" t="s">
        <v>214</v>
      </c>
      <c r="H215" s="191">
        <v>1</v>
      </c>
      <c r="I215" s="192"/>
      <c r="J215" s="193">
        <f>ROUND(I215*H215,0)</f>
        <v>0</v>
      </c>
      <c r="K215" s="189" t="s">
        <v>1</v>
      </c>
      <c r="L215" s="37"/>
      <c r="M215" s="194" t="s">
        <v>1</v>
      </c>
      <c r="N215" s="195" t="s">
        <v>41</v>
      </c>
      <c r="O215" s="65"/>
      <c r="P215" s="196">
        <f>O215*H215</f>
        <v>0</v>
      </c>
      <c r="Q215" s="196">
        <v>0</v>
      </c>
      <c r="R215" s="196">
        <f>Q215*H215</f>
        <v>0</v>
      </c>
      <c r="S215" s="196">
        <v>0</v>
      </c>
      <c r="T215" s="197">
        <f>S215*H215</f>
        <v>0</v>
      </c>
      <c r="AR215" s="198" t="s">
        <v>220</v>
      </c>
      <c r="AT215" s="198" t="s">
        <v>130</v>
      </c>
      <c r="AU215" s="198" t="s">
        <v>85</v>
      </c>
      <c r="AY215" s="16" t="s">
        <v>125</v>
      </c>
      <c r="BE215" s="199">
        <f>IF(N215="základní",J215,0)</f>
        <v>0</v>
      </c>
      <c r="BF215" s="199">
        <f>IF(N215="snížená",J215,0)</f>
        <v>0</v>
      </c>
      <c r="BG215" s="199">
        <f>IF(N215="zákl. přenesená",J215,0)</f>
        <v>0</v>
      </c>
      <c r="BH215" s="199">
        <f>IF(N215="sníž. přenesená",J215,0)</f>
        <v>0</v>
      </c>
      <c r="BI215" s="199">
        <f>IF(N215="nulová",J215,0)</f>
        <v>0</v>
      </c>
      <c r="BJ215" s="16" t="s">
        <v>8</v>
      </c>
      <c r="BK215" s="199">
        <f>ROUND(I215*H215,0)</f>
        <v>0</v>
      </c>
      <c r="BL215" s="16" t="s">
        <v>220</v>
      </c>
      <c r="BM215" s="198" t="s">
        <v>305</v>
      </c>
    </row>
    <row r="216" spans="2:65" s="1" customFormat="1" ht="19.5">
      <c r="B216" s="33"/>
      <c r="C216" s="34"/>
      <c r="D216" s="200" t="s">
        <v>300</v>
      </c>
      <c r="E216" s="34"/>
      <c r="F216" s="201" t="s">
        <v>301</v>
      </c>
      <c r="G216" s="34"/>
      <c r="H216" s="34"/>
      <c r="I216" s="105"/>
      <c r="J216" s="34"/>
      <c r="K216" s="34"/>
      <c r="L216" s="37"/>
      <c r="M216" s="202"/>
      <c r="N216" s="65"/>
      <c r="O216" s="65"/>
      <c r="P216" s="65"/>
      <c r="Q216" s="65"/>
      <c r="R216" s="65"/>
      <c r="S216" s="65"/>
      <c r="T216" s="66"/>
      <c r="AT216" s="16" t="s">
        <v>300</v>
      </c>
      <c r="AU216" s="16" t="s">
        <v>85</v>
      </c>
    </row>
    <row r="217" spans="2:65" s="1" customFormat="1" ht="48" customHeight="1">
      <c r="B217" s="33"/>
      <c r="C217" s="187" t="s">
        <v>270</v>
      </c>
      <c r="D217" s="187" t="s">
        <v>130</v>
      </c>
      <c r="E217" s="188" t="s">
        <v>306</v>
      </c>
      <c r="F217" s="189" t="s">
        <v>307</v>
      </c>
      <c r="G217" s="190" t="s">
        <v>214</v>
      </c>
      <c r="H217" s="191">
        <v>1</v>
      </c>
      <c r="I217" s="192"/>
      <c r="J217" s="193">
        <f>ROUND(I217*H217,0)</f>
        <v>0</v>
      </c>
      <c r="K217" s="189" t="s">
        <v>1</v>
      </c>
      <c r="L217" s="37"/>
      <c r="M217" s="194" t="s">
        <v>1</v>
      </c>
      <c r="N217" s="195" t="s">
        <v>41</v>
      </c>
      <c r="O217" s="65"/>
      <c r="P217" s="196">
        <f>O217*H217</f>
        <v>0</v>
      </c>
      <c r="Q217" s="196">
        <v>0</v>
      </c>
      <c r="R217" s="196">
        <f>Q217*H217</f>
        <v>0</v>
      </c>
      <c r="S217" s="196">
        <v>0</v>
      </c>
      <c r="T217" s="197">
        <f>S217*H217</f>
        <v>0</v>
      </c>
      <c r="AR217" s="198" t="s">
        <v>220</v>
      </c>
      <c r="AT217" s="198" t="s">
        <v>130</v>
      </c>
      <c r="AU217" s="198" t="s">
        <v>85</v>
      </c>
      <c r="AY217" s="16" t="s">
        <v>125</v>
      </c>
      <c r="BE217" s="199">
        <f>IF(N217="základní",J217,0)</f>
        <v>0</v>
      </c>
      <c r="BF217" s="199">
        <f>IF(N217="snížená",J217,0)</f>
        <v>0</v>
      </c>
      <c r="BG217" s="199">
        <f>IF(N217="zákl. přenesená",J217,0)</f>
        <v>0</v>
      </c>
      <c r="BH217" s="199">
        <f>IF(N217="sníž. přenesená",J217,0)</f>
        <v>0</v>
      </c>
      <c r="BI217" s="199">
        <f>IF(N217="nulová",J217,0)</f>
        <v>0</v>
      </c>
      <c r="BJ217" s="16" t="s">
        <v>8</v>
      </c>
      <c r="BK217" s="199">
        <f>ROUND(I217*H217,0)</f>
        <v>0</v>
      </c>
      <c r="BL217" s="16" t="s">
        <v>220</v>
      </c>
      <c r="BM217" s="198" t="s">
        <v>308</v>
      </c>
    </row>
    <row r="218" spans="2:65" s="1" customFormat="1" ht="19.5">
      <c r="B218" s="33"/>
      <c r="C218" s="34"/>
      <c r="D218" s="200" t="s">
        <v>300</v>
      </c>
      <c r="E218" s="34"/>
      <c r="F218" s="201" t="s">
        <v>301</v>
      </c>
      <c r="G218" s="34"/>
      <c r="H218" s="34"/>
      <c r="I218" s="105"/>
      <c r="J218" s="34"/>
      <c r="K218" s="34"/>
      <c r="L218" s="37"/>
      <c r="M218" s="202"/>
      <c r="N218" s="65"/>
      <c r="O218" s="65"/>
      <c r="P218" s="65"/>
      <c r="Q218" s="65"/>
      <c r="R218" s="65"/>
      <c r="S218" s="65"/>
      <c r="T218" s="66"/>
      <c r="AT218" s="16" t="s">
        <v>300</v>
      </c>
      <c r="AU218" s="16" t="s">
        <v>85</v>
      </c>
    </row>
    <row r="219" spans="2:65" s="1" customFormat="1" ht="48" customHeight="1">
      <c r="B219" s="33"/>
      <c r="C219" s="187" t="s">
        <v>309</v>
      </c>
      <c r="D219" s="187" t="s">
        <v>130</v>
      </c>
      <c r="E219" s="188" t="s">
        <v>310</v>
      </c>
      <c r="F219" s="189" t="s">
        <v>311</v>
      </c>
      <c r="G219" s="190" t="s">
        <v>214</v>
      </c>
      <c r="H219" s="191">
        <v>1</v>
      </c>
      <c r="I219" s="192"/>
      <c r="J219" s="193">
        <f>ROUND(I219*H219,0)</f>
        <v>0</v>
      </c>
      <c r="K219" s="189" t="s">
        <v>1</v>
      </c>
      <c r="L219" s="37"/>
      <c r="M219" s="194" t="s">
        <v>1</v>
      </c>
      <c r="N219" s="195" t="s">
        <v>41</v>
      </c>
      <c r="O219" s="65"/>
      <c r="P219" s="196">
        <f>O219*H219</f>
        <v>0</v>
      </c>
      <c r="Q219" s="196">
        <v>0</v>
      </c>
      <c r="R219" s="196">
        <f>Q219*H219</f>
        <v>0</v>
      </c>
      <c r="S219" s="196">
        <v>0</v>
      </c>
      <c r="T219" s="197">
        <f>S219*H219</f>
        <v>0</v>
      </c>
      <c r="AR219" s="198" t="s">
        <v>220</v>
      </c>
      <c r="AT219" s="198" t="s">
        <v>130</v>
      </c>
      <c r="AU219" s="198" t="s">
        <v>85</v>
      </c>
      <c r="AY219" s="16" t="s">
        <v>125</v>
      </c>
      <c r="BE219" s="199">
        <f>IF(N219="základní",J219,0)</f>
        <v>0</v>
      </c>
      <c r="BF219" s="199">
        <f>IF(N219="snížená",J219,0)</f>
        <v>0</v>
      </c>
      <c r="BG219" s="199">
        <f>IF(N219="zákl. přenesená",J219,0)</f>
        <v>0</v>
      </c>
      <c r="BH219" s="199">
        <f>IF(N219="sníž. přenesená",J219,0)</f>
        <v>0</v>
      </c>
      <c r="BI219" s="199">
        <f>IF(N219="nulová",J219,0)</f>
        <v>0</v>
      </c>
      <c r="BJ219" s="16" t="s">
        <v>8</v>
      </c>
      <c r="BK219" s="199">
        <f>ROUND(I219*H219,0)</f>
        <v>0</v>
      </c>
      <c r="BL219" s="16" t="s">
        <v>220</v>
      </c>
      <c r="BM219" s="198" t="s">
        <v>312</v>
      </c>
    </row>
    <row r="220" spans="2:65" s="1" customFormat="1" ht="19.5">
      <c r="B220" s="33"/>
      <c r="C220" s="34"/>
      <c r="D220" s="200" t="s">
        <v>300</v>
      </c>
      <c r="E220" s="34"/>
      <c r="F220" s="201" t="s">
        <v>301</v>
      </c>
      <c r="G220" s="34"/>
      <c r="H220" s="34"/>
      <c r="I220" s="105"/>
      <c r="J220" s="34"/>
      <c r="K220" s="34"/>
      <c r="L220" s="37"/>
      <c r="M220" s="202"/>
      <c r="N220" s="65"/>
      <c r="O220" s="65"/>
      <c r="P220" s="65"/>
      <c r="Q220" s="65"/>
      <c r="R220" s="65"/>
      <c r="S220" s="65"/>
      <c r="T220" s="66"/>
      <c r="AT220" s="16" t="s">
        <v>300</v>
      </c>
      <c r="AU220" s="16" t="s">
        <v>85</v>
      </c>
    </row>
    <row r="221" spans="2:65" s="1" customFormat="1" ht="24" customHeight="1">
      <c r="B221" s="33"/>
      <c r="C221" s="187" t="s">
        <v>313</v>
      </c>
      <c r="D221" s="187" t="s">
        <v>130</v>
      </c>
      <c r="E221" s="188" t="s">
        <v>314</v>
      </c>
      <c r="F221" s="189" t="s">
        <v>315</v>
      </c>
      <c r="G221" s="190" t="s">
        <v>214</v>
      </c>
      <c r="H221" s="191">
        <v>1</v>
      </c>
      <c r="I221" s="192"/>
      <c r="J221" s="193">
        <f>ROUND(I221*H221,0)</f>
        <v>0</v>
      </c>
      <c r="K221" s="189" t="s">
        <v>1</v>
      </c>
      <c r="L221" s="37"/>
      <c r="M221" s="194" t="s">
        <v>1</v>
      </c>
      <c r="N221" s="195" t="s">
        <v>41</v>
      </c>
      <c r="O221" s="65"/>
      <c r="P221" s="196">
        <f>O221*H221</f>
        <v>0</v>
      </c>
      <c r="Q221" s="196">
        <v>0</v>
      </c>
      <c r="R221" s="196">
        <f>Q221*H221</f>
        <v>0</v>
      </c>
      <c r="S221" s="196">
        <v>0</v>
      </c>
      <c r="T221" s="197">
        <f>S221*H221</f>
        <v>0</v>
      </c>
      <c r="AR221" s="198" t="s">
        <v>220</v>
      </c>
      <c r="AT221" s="198" t="s">
        <v>130</v>
      </c>
      <c r="AU221" s="198" t="s">
        <v>85</v>
      </c>
      <c r="AY221" s="16" t="s">
        <v>125</v>
      </c>
      <c r="BE221" s="199">
        <f>IF(N221="základní",J221,0)</f>
        <v>0</v>
      </c>
      <c r="BF221" s="199">
        <f>IF(N221="snížená",J221,0)</f>
        <v>0</v>
      </c>
      <c r="BG221" s="199">
        <f>IF(N221="zákl. přenesená",J221,0)</f>
        <v>0</v>
      </c>
      <c r="BH221" s="199">
        <f>IF(N221="sníž. přenesená",J221,0)</f>
        <v>0</v>
      </c>
      <c r="BI221" s="199">
        <f>IF(N221="nulová",J221,0)</f>
        <v>0</v>
      </c>
      <c r="BJ221" s="16" t="s">
        <v>8</v>
      </c>
      <c r="BK221" s="199">
        <f>ROUND(I221*H221,0)</f>
        <v>0</v>
      </c>
      <c r="BL221" s="16" t="s">
        <v>220</v>
      </c>
      <c r="BM221" s="198" t="s">
        <v>316</v>
      </c>
    </row>
    <row r="222" spans="2:65" s="1" customFormat="1" ht="19.5">
      <c r="B222" s="33"/>
      <c r="C222" s="34"/>
      <c r="D222" s="200" t="s">
        <v>300</v>
      </c>
      <c r="E222" s="34"/>
      <c r="F222" s="201" t="s">
        <v>301</v>
      </c>
      <c r="G222" s="34"/>
      <c r="H222" s="34"/>
      <c r="I222" s="105"/>
      <c r="J222" s="34"/>
      <c r="K222" s="34"/>
      <c r="L222" s="37"/>
      <c r="M222" s="202"/>
      <c r="N222" s="65"/>
      <c r="O222" s="65"/>
      <c r="P222" s="65"/>
      <c r="Q222" s="65"/>
      <c r="R222" s="65"/>
      <c r="S222" s="65"/>
      <c r="T222" s="66"/>
      <c r="AT222" s="16" t="s">
        <v>300</v>
      </c>
      <c r="AU222" s="16" t="s">
        <v>85</v>
      </c>
    </row>
    <row r="223" spans="2:65" s="1" customFormat="1" ht="24" customHeight="1">
      <c r="B223" s="33"/>
      <c r="C223" s="187" t="s">
        <v>317</v>
      </c>
      <c r="D223" s="187" t="s">
        <v>130</v>
      </c>
      <c r="E223" s="188" t="s">
        <v>318</v>
      </c>
      <c r="F223" s="189" t="s">
        <v>319</v>
      </c>
      <c r="G223" s="190" t="s">
        <v>214</v>
      </c>
      <c r="H223" s="191">
        <v>1</v>
      </c>
      <c r="I223" s="192"/>
      <c r="J223" s="193">
        <f>ROUND(I223*H223,0)</f>
        <v>0</v>
      </c>
      <c r="K223" s="189" t="s">
        <v>1</v>
      </c>
      <c r="L223" s="37"/>
      <c r="M223" s="194" t="s">
        <v>1</v>
      </c>
      <c r="N223" s="195" t="s">
        <v>41</v>
      </c>
      <c r="O223" s="65"/>
      <c r="P223" s="196">
        <f>O223*H223</f>
        <v>0</v>
      </c>
      <c r="Q223" s="196">
        <v>0</v>
      </c>
      <c r="R223" s="196">
        <f>Q223*H223</f>
        <v>0</v>
      </c>
      <c r="S223" s="196">
        <v>0</v>
      </c>
      <c r="T223" s="197">
        <f>S223*H223</f>
        <v>0</v>
      </c>
      <c r="AR223" s="198" t="s">
        <v>220</v>
      </c>
      <c r="AT223" s="198" t="s">
        <v>130</v>
      </c>
      <c r="AU223" s="198" t="s">
        <v>85</v>
      </c>
      <c r="AY223" s="16" t="s">
        <v>125</v>
      </c>
      <c r="BE223" s="199">
        <f>IF(N223="základní",J223,0)</f>
        <v>0</v>
      </c>
      <c r="BF223" s="199">
        <f>IF(N223="snížená",J223,0)</f>
        <v>0</v>
      </c>
      <c r="BG223" s="199">
        <f>IF(N223="zákl. přenesená",J223,0)</f>
        <v>0</v>
      </c>
      <c r="BH223" s="199">
        <f>IF(N223="sníž. přenesená",J223,0)</f>
        <v>0</v>
      </c>
      <c r="BI223" s="199">
        <f>IF(N223="nulová",J223,0)</f>
        <v>0</v>
      </c>
      <c r="BJ223" s="16" t="s">
        <v>8</v>
      </c>
      <c r="BK223" s="199">
        <f>ROUND(I223*H223,0)</f>
        <v>0</v>
      </c>
      <c r="BL223" s="16" t="s">
        <v>220</v>
      </c>
      <c r="BM223" s="198" t="s">
        <v>320</v>
      </c>
    </row>
    <row r="224" spans="2:65" s="1" customFormat="1" ht="19.5">
      <c r="B224" s="33"/>
      <c r="C224" s="34"/>
      <c r="D224" s="200" t="s">
        <v>300</v>
      </c>
      <c r="E224" s="34"/>
      <c r="F224" s="201" t="s">
        <v>301</v>
      </c>
      <c r="G224" s="34"/>
      <c r="H224" s="34"/>
      <c r="I224" s="105"/>
      <c r="J224" s="34"/>
      <c r="K224" s="34"/>
      <c r="L224" s="37"/>
      <c r="M224" s="202"/>
      <c r="N224" s="65"/>
      <c r="O224" s="65"/>
      <c r="P224" s="65"/>
      <c r="Q224" s="65"/>
      <c r="R224" s="65"/>
      <c r="S224" s="65"/>
      <c r="T224" s="66"/>
      <c r="AT224" s="16" t="s">
        <v>300</v>
      </c>
      <c r="AU224" s="16" t="s">
        <v>85</v>
      </c>
    </row>
    <row r="225" spans="2:65" s="1" customFormat="1" ht="24" customHeight="1">
      <c r="B225" s="33"/>
      <c r="C225" s="187" t="s">
        <v>321</v>
      </c>
      <c r="D225" s="187" t="s">
        <v>130</v>
      </c>
      <c r="E225" s="188" t="s">
        <v>322</v>
      </c>
      <c r="F225" s="189" t="s">
        <v>323</v>
      </c>
      <c r="G225" s="190" t="s">
        <v>214</v>
      </c>
      <c r="H225" s="191">
        <v>1</v>
      </c>
      <c r="I225" s="192"/>
      <c r="J225" s="193">
        <f>ROUND(I225*H225,0)</f>
        <v>0</v>
      </c>
      <c r="K225" s="189" t="s">
        <v>1</v>
      </c>
      <c r="L225" s="37"/>
      <c r="M225" s="194" t="s">
        <v>1</v>
      </c>
      <c r="N225" s="195" t="s">
        <v>41</v>
      </c>
      <c r="O225" s="65"/>
      <c r="P225" s="196">
        <f>O225*H225</f>
        <v>0</v>
      </c>
      <c r="Q225" s="196">
        <v>0</v>
      </c>
      <c r="R225" s="196">
        <f>Q225*H225</f>
        <v>0</v>
      </c>
      <c r="S225" s="196">
        <v>0</v>
      </c>
      <c r="T225" s="197">
        <f>S225*H225</f>
        <v>0</v>
      </c>
      <c r="AR225" s="198" t="s">
        <v>220</v>
      </c>
      <c r="AT225" s="198" t="s">
        <v>130</v>
      </c>
      <c r="AU225" s="198" t="s">
        <v>85</v>
      </c>
      <c r="AY225" s="16" t="s">
        <v>125</v>
      </c>
      <c r="BE225" s="199">
        <f>IF(N225="základní",J225,0)</f>
        <v>0</v>
      </c>
      <c r="BF225" s="199">
        <f>IF(N225="snížená",J225,0)</f>
        <v>0</v>
      </c>
      <c r="BG225" s="199">
        <f>IF(N225="zákl. přenesená",J225,0)</f>
        <v>0</v>
      </c>
      <c r="BH225" s="199">
        <f>IF(N225="sníž. přenesená",J225,0)</f>
        <v>0</v>
      </c>
      <c r="BI225" s="199">
        <f>IF(N225="nulová",J225,0)</f>
        <v>0</v>
      </c>
      <c r="BJ225" s="16" t="s">
        <v>8</v>
      </c>
      <c r="BK225" s="199">
        <f>ROUND(I225*H225,0)</f>
        <v>0</v>
      </c>
      <c r="BL225" s="16" t="s">
        <v>220</v>
      </c>
      <c r="BM225" s="198" t="s">
        <v>324</v>
      </c>
    </row>
    <row r="226" spans="2:65" s="1" customFormat="1" ht="19.5">
      <c r="B226" s="33"/>
      <c r="C226" s="34"/>
      <c r="D226" s="200" t="s">
        <v>300</v>
      </c>
      <c r="E226" s="34"/>
      <c r="F226" s="201" t="s">
        <v>301</v>
      </c>
      <c r="G226" s="34"/>
      <c r="H226" s="34"/>
      <c r="I226" s="105"/>
      <c r="J226" s="34"/>
      <c r="K226" s="34"/>
      <c r="L226" s="37"/>
      <c r="M226" s="202"/>
      <c r="N226" s="65"/>
      <c r="O226" s="65"/>
      <c r="P226" s="65"/>
      <c r="Q226" s="65"/>
      <c r="R226" s="65"/>
      <c r="S226" s="65"/>
      <c r="T226" s="66"/>
      <c r="AT226" s="16" t="s">
        <v>300</v>
      </c>
      <c r="AU226" s="16" t="s">
        <v>85</v>
      </c>
    </row>
    <row r="227" spans="2:65" s="1" customFormat="1" ht="24" customHeight="1">
      <c r="B227" s="33"/>
      <c r="C227" s="187" t="s">
        <v>325</v>
      </c>
      <c r="D227" s="187" t="s">
        <v>130</v>
      </c>
      <c r="E227" s="188" t="s">
        <v>326</v>
      </c>
      <c r="F227" s="189" t="s">
        <v>327</v>
      </c>
      <c r="G227" s="190" t="s">
        <v>214</v>
      </c>
      <c r="H227" s="191">
        <v>1</v>
      </c>
      <c r="I227" s="192"/>
      <c r="J227" s="193">
        <f>ROUND(I227*H227,0)</f>
        <v>0</v>
      </c>
      <c r="K227" s="189" t="s">
        <v>1</v>
      </c>
      <c r="L227" s="37"/>
      <c r="M227" s="194" t="s">
        <v>1</v>
      </c>
      <c r="N227" s="195" t="s">
        <v>41</v>
      </c>
      <c r="O227" s="65"/>
      <c r="P227" s="196">
        <f>O227*H227</f>
        <v>0</v>
      </c>
      <c r="Q227" s="196">
        <v>0</v>
      </c>
      <c r="R227" s="196">
        <f>Q227*H227</f>
        <v>0</v>
      </c>
      <c r="S227" s="196">
        <v>0</v>
      </c>
      <c r="T227" s="197">
        <f>S227*H227</f>
        <v>0</v>
      </c>
      <c r="AR227" s="198" t="s">
        <v>220</v>
      </c>
      <c r="AT227" s="198" t="s">
        <v>130</v>
      </c>
      <c r="AU227" s="198" t="s">
        <v>85</v>
      </c>
      <c r="AY227" s="16" t="s">
        <v>125</v>
      </c>
      <c r="BE227" s="199">
        <f>IF(N227="základní",J227,0)</f>
        <v>0</v>
      </c>
      <c r="BF227" s="199">
        <f>IF(N227="snížená",J227,0)</f>
        <v>0</v>
      </c>
      <c r="BG227" s="199">
        <f>IF(N227="zákl. přenesená",J227,0)</f>
        <v>0</v>
      </c>
      <c r="BH227" s="199">
        <f>IF(N227="sníž. přenesená",J227,0)</f>
        <v>0</v>
      </c>
      <c r="BI227" s="199">
        <f>IF(N227="nulová",J227,0)</f>
        <v>0</v>
      </c>
      <c r="BJ227" s="16" t="s">
        <v>8</v>
      </c>
      <c r="BK227" s="199">
        <f>ROUND(I227*H227,0)</f>
        <v>0</v>
      </c>
      <c r="BL227" s="16" t="s">
        <v>220</v>
      </c>
      <c r="BM227" s="198" t="s">
        <v>328</v>
      </c>
    </row>
    <row r="228" spans="2:65" s="1" customFormat="1" ht="19.5">
      <c r="B228" s="33"/>
      <c r="C228" s="34"/>
      <c r="D228" s="200" t="s">
        <v>300</v>
      </c>
      <c r="E228" s="34"/>
      <c r="F228" s="201" t="s">
        <v>301</v>
      </c>
      <c r="G228" s="34"/>
      <c r="H228" s="34"/>
      <c r="I228" s="105"/>
      <c r="J228" s="34"/>
      <c r="K228" s="34"/>
      <c r="L228" s="37"/>
      <c r="M228" s="202"/>
      <c r="N228" s="65"/>
      <c r="O228" s="65"/>
      <c r="P228" s="65"/>
      <c r="Q228" s="65"/>
      <c r="R228" s="65"/>
      <c r="S228" s="65"/>
      <c r="T228" s="66"/>
      <c r="AT228" s="16" t="s">
        <v>300</v>
      </c>
      <c r="AU228" s="16" t="s">
        <v>85</v>
      </c>
    </row>
    <row r="229" spans="2:65" s="1" customFormat="1" ht="24" customHeight="1">
      <c r="B229" s="33"/>
      <c r="C229" s="187" t="s">
        <v>329</v>
      </c>
      <c r="D229" s="187" t="s">
        <v>130</v>
      </c>
      <c r="E229" s="188" t="s">
        <v>330</v>
      </c>
      <c r="F229" s="189" t="s">
        <v>331</v>
      </c>
      <c r="G229" s="190" t="s">
        <v>214</v>
      </c>
      <c r="H229" s="191">
        <v>1</v>
      </c>
      <c r="I229" s="192"/>
      <c r="J229" s="193">
        <f>ROUND(I229*H229,0)</f>
        <v>0</v>
      </c>
      <c r="K229" s="189" t="s">
        <v>1</v>
      </c>
      <c r="L229" s="37"/>
      <c r="M229" s="194" t="s">
        <v>1</v>
      </c>
      <c r="N229" s="195" t="s">
        <v>41</v>
      </c>
      <c r="O229" s="65"/>
      <c r="P229" s="196">
        <f>O229*H229</f>
        <v>0</v>
      </c>
      <c r="Q229" s="196">
        <v>0</v>
      </c>
      <c r="R229" s="196">
        <f>Q229*H229</f>
        <v>0</v>
      </c>
      <c r="S229" s="196">
        <v>0</v>
      </c>
      <c r="T229" s="197">
        <f>S229*H229</f>
        <v>0</v>
      </c>
      <c r="AR229" s="198" t="s">
        <v>220</v>
      </c>
      <c r="AT229" s="198" t="s">
        <v>130</v>
      </c>
      <c r="AU229" s="198" t="s">
        <v>85</v>
      </c>
      <c r="AY229" s="16" t="s">
        <v>125</v>
      </c>
      <c r="BE229" s="199">
        <f>IF(N229="základní",J229,0)</f>
        <v>0</v>
      </c>
      <c r="BF229" s="199">
        <f>IF(N229="snížená",J229,0)</f>
        <v>0</v>
      </c>
      <c r="BG229" s="199">
        <f>IF(N229="zákl. přenesená",J229,0)</f>
        <v>0</v>
      </c>
      <c r="BH229" s="199">
        <f>IF(N229="sníž. přenesená",J229,0)</f>
        <v>0</v>
      </c>
      <c r="BI229" s="199">
        <f>IF(N229="nulová",J229,0)</f>
        <v>0</v>
      </c>
      <c r="BJ229" s="16" t="s">
        <v>8</v>
      </c>
      <c r="BK229" s="199">
        <f>ROUND(I229*H229,0)</f>
        <v>0</v>
      </c>
      <c r="BL229" s="16" t="s">
        <v>220</v>
      </c>
      <c r="BM229" s="198" t="s">
        <v>332</v>
      </c>
    </row>
    <row r="230" spans="2:65" s="1" customFormat="1" ht="19.5">
      <c r="B230" s="33"/>
      <c r="C230" s="34"/>
      <c r="D230" s="200" t="s">
        <v>300</v>
      </c>
      <c r="E230" s="34"/>
      <c r="F230" s="201" t="s">
        <v>301</v>
      </c>
      <c r="G230" s="34"/>
      <c r="H230" s="34"/>
      <c r="I230" s="105"/>
      <c r="J230" s="34"/>
      <c r="K230" s="34"/>
      <c r="L230" s="37"/>
      <c r="M230" s="202"/>
      <c r="N230" s="65"/>
      <c r="O230" s="65"/>
      <c r="P230" s="65"/>
      <c r="Q230" s="65"/>
      <c r="R230" s="65"/>
      <c r="S230" s="65"/>
      <c r="T230" s="66"/>
      <c r="AT230" s="16" t="s">
        <v>300</v>
      </c>
      <c r="AU230" s="16" t="s">
        <v>85</v>
      </c>
    </row>
    <row r="231" spans="2:65" s="1" customFormat="1" ht="24" customHeight="1">
      <c r="B231" s="33"/>
      <c r="C231" s="187" t="s">
        <v>333</v>
      </c>
      <c r="D231" s="187" t="s">
        <v>130</v>
      </c>
      <c r="E231" s="188" t="s">
        <v>334</v>
      </c>
      <c r="F231" s="189" t="s">
        <v>335</v>
      </c>
      <c r="G231" s="190" t="s">
        <v>214</v>
      </c>
      <c r="H231" s="191">
        <v>1</v>
      </c>
      <c r="I231" s="192"/>
      <c r="J231" s="193">
        <f>ROUND(I231*H231,0)</f>
        <v>0</v>
      </c>
      <c r="K231" s="189" t="s">
        <v>1</v>
      </c>
      <c r="L231" s="37"/>
      <c r="M231" s="194" t="s">
        <v>1</v>
      </c>
      <c r="N231" s="195" t="s">
        <v>41</v>
      </c>
      <c r="O231" s="65"/>
      <c r="P231" s="196">
        <f>O231*H231</f>
        <v>0</v>
      </c>
      <c r="Q231" s="196">
        <v>0</v>
      </c>
      <c r="R231" s="196">
        <f>Q231*H231</f>
        <v>0</v>
      </c>
      <c r="S231" s="196">
        <v>0</v>
      </c>
      <c r="T231" s="197">
        <f>S231*H231</f>
        <v>0</v>
      </c>
      <c r="AR231" s="198" t="s">
        <v>220</v>
      </c>
      <c r="AT231" s="198" t="s">
        <v>130</v>
      </c>
      <c r="AU231" s="198" t="s">
        <v>85</v>
      </c>
      <c r="AY231" s="16" t="s">
        <v>125</v>
      </c>
      <c r="BE231" s="199">
        <f>IF(N231="základní",J231,0)</f>
        <v>0</v>
      </c>
      <c r="BF231" s="199">
        <f>IF(N231="snížená",J231,0)</f>
        <v>0</v>
      </c>
      <c r="BG231" s="199">
        <f>IF(N231="zákl. přenesená",J231,0)</f>
        <v>0</v>
      </c>
      <c r="BH231" s="199">
        <f>IF(N231="sníž. přenesená",J231,0)</f>
        <v>0</v>
      </c>
      <c r="BI231" s="199">
        <f>IF(N231="nulová",J231,0)</f>
        <v>0</v>
      </c>
      <c r="BJ231" s="16" t="s">
        <v>8</v>
      </c>
      <c r="BK231" s="199">
        <f>ROUND(I231*H231,0)</f>
        <v>0</v>
      </c>
      <c r="BL231" s="16" t="s">
        <v>220</v>
      </c>
      <c r="BM231" s="198" t="s">
        <v>336</v>
      </c>
    </row>
    <row r="232" spans="2:65" s="1" customFormat="1" ht="19.5">
      <c r="B232" s="33"/>
      <c r="C232" s="34"/>
      <c r="D232" s="200" t="s">
        <v>300</v>
      </c>
      <c r="E232" s="34"/>
      <c r="F232" s="201" t="s">
        <v>301</v>
      </c>
      <c r="G232" s="34"/>
      <c r="H232" s="34"/>
      <c r="I232" s="105"/>
      <c r="J232" s="34"/>
      <c r="K232" s="34"/>
      <c r="L232" s="37"/>
      <c r="M232" s="202"/>
      <c r="N232" s="65"/>
      <c r="O232" s="65"/>
      <c r="P232" s="65"/>
      <c r="Q232" s="65"/>
      <c r="R232" s="65"/>
      <c r="S232" s="65"/>
      <c r="T232" s="66"/>
      <c r="AT232" s="16" t="s">
        <v>300</v>
      </c>
      <c r="AU232" s="16" t="s">
        <v>85</v>
      </c>
    </row>
    <row r="233" spans="2:65" s="1" customFormat="1" ht="24" customHeight="1">
      <c r="B233" s="33"/>
      <c r="C233" s="187" t="s">
        <v>337</v>
      </c>
      <c r="D233" s="187" t="s">
        <v>130</v>
      </c>
      <c r="E233" s="188" t="s">
        <v>338</v>
      </c>
      <c r="F233" s="189" t="s">
        <v>339</v>
      </c>
      <c r="G233" s="190" t="s">
        <v>214</v>
      </c>
      <c r="H233" s="191">
        <v>1</v>
      </c>
      <c r="I233" s="192"/>
      <c r="J233" s="193">
        <f>ROUND(I233*H233,0)</f>
        <v>0</v>
      </c>
      <c r="K233" s="189" t="s">
        <v>1</v>
      </c>
      <c r="L233" s="37"/>
      <c r="M233" s="194" t="s">
        <v>1</v>
      </c>
      <c r="N233" s="195" t="s">
        <v>41</v>
      </c>
      <c r="O233" s="65"/>
      <c r="P233" s="196">
        <f>O233*H233</f>
        <v>0</v>
      </c>
      <c r="Q233" s="196">
        <v>0</v>
      </c>
      <c r="R233" s="196">
        <f>Q233*H233</f>
        <v>0</v>
      </c>
      <c r="S233" s="196">
        <v>0</v>
      </c>
      <c r="T233" s="197">
        <f>S233*H233</f>
        <v>0</v>
      </c>
      <c r="AR233" s="198" t="s">
        <v>220</v>
      </c>
      <c r="AT233" s="198" t="s">
        <v>130</v>
      </c>
      <c r="AU233" s="198" t="s">
        <v>85</v>
      </c>
      <c r="AY233" s="16" t="s">
        <v>125</v>
      </c>
      <c r="BE233" s="199">
        <f>IF(N233="základní",J233,0)</f>
        <v>0</v>
      </c>
      <c r="BF233" s="199">
        <f>IF(N233="snížená",J233,0)</f>
        <v>0</v>
      </c>
      <c r="BG233" s="199">
        <f>IF(N233="zákl. přenesená",J233,0)</f>
        <v>0</v>
      </c>
      <c r="BH233" s="199">
        <f>IF(N233="sníž. přenesená",J233,0)</f>
        <v>0</v>
      </c>
      <c r="BI233" s="199">
        <f>IF(N233="nulová",J233,0)</f>
        <v>0</v>
      </c>
      <c r="BJ233" s="16" t="s">
        <v>8</v>
      </c>
      <c r="BK233" s="199">
        <f>ROUND(I233*H233,0)</f>
        <v>0</v>
      </c>
      <c r="BL233" s="16" t="s">
        <v>220</v>
      </c>
      <c r="BM233" s="198" t="s">
        <v>340</v>
      </c>
    </row>
    <row r="234" spans="2:65" s="1" customFormat="1" ht="19.5">
      <c r="B234" s="33"/>
      <c r="C234" s="34"/>
      <c r="D234" s="200" t="s">
        <v>300</v>
      </c>
      <c r="E234" s="34"/>
      <c r="F234" s="201" t="s">
        <v>301</v>
      </c>
      <c r="G234" s="34"/>
      <c r="H234" s="34"/>
      <c r="I234" s="105"/>
      <c r="J234" s="34"/>
      <c r="K234" s="34"/>
      <c r="L234" s="37"/>
      <c r="M234" s="202"/>
      <c r="N234" s="65"/>
      <c r="O234" s="65"/>
      <c r="P234" s="65"/>
      <c r="Q234" s="65"/>
      <c r="R234" s="65"/>
      <c r="S234" s="65"/>
      <c r="T234" s="66"/>
      <c r="AT234" s="16" t="s">
        <v>300</v>
      </c>
      <c r="AU234" s="16" t="s">
        <v>85</v>
      </c>
    </row>
    <row r="235" spans="2:65" s="1" customFormat="1" ht="24" customHeight="1">
      <c r="B235" s="33"/>
      <c r="C235" s="187" t="s">
        <v>341</v>
      </c>
      <c r="D235" s="187" t="s">
        <v>130</v>
      </c>
      <c r="E235" s="188" t="s">
        <v>342</v>
      </c>
      <c r="F235" s="189" t="s">
        <v>343</v>
      </c>
      <c r="G235" s="190" t="s">
        <v>214</v>
      </c>
      <c r="H235" s="191">
        <v>1</v>
      </c>
      <c r="I235" s="192"/>
      <c r="J235" s="193">
        <f>ROUND(I235*H235,0)</f>
        <v>0</v>
      </c>
      <c r="K235" s="189" t="s">
        <v>1</v>
      </c>
      <c r="L235" s="37"/>
      <c r="M235" s="194" t="s">
        <v>1</v>
      </c>
      <c r="N235" s="195" t="s">
        <v>41</v>
      </c>
      <c r="O235" s="65"/>
      <c r="P235" s="196">
        <f>O235*H235</f>
        <v>0</v>
      </c>
      <c r="Q235" s="196">
        <v>0</v>
      </c>
      <c r="R235" s="196">
        <f>Q235*H235</f>
        <v>0</v>
      </c>
      <c r="S235" s="196">
        <v>0</v>
      </c>
      <c r="T235" s="197">
        <f>S235*H235</f>
        <v>0</v>
      </c>
      <c r="AR235" s="198" t="s">
        <v>220</v>
      </c>
      <c r="AT235" s="198" t="s">
        <v>130</v>
      </c>
      <c r="AU235" s="198" t="s">
        <v>85</v>
      </c>
      <c r="AY235" s="16" t="s">
        <v>125</v>
      </c>
      <c r="BE235" s="199">
        <f>IF(N235="základní",J235,0)</f>
        <v>0</v>
      </c>
      <c r="BF235" s="199">
        <f>IF(N235="snížená",J235,0)</f>
        <v>0</v>
      </c>
      <c r="BG235" s="199">
        <f>IF(N235="zákl. přenesená",J235,0)</f>
        <v>0</v>
      </c>
      <c r="BH235" s="199">
        <f>IF(N235="sníž. přenesená",J235,0)</f>
        <v>0</v>
      </c>
      <c r="BI235" s="199">
        <f>IF(N235="nulová",J235,0)</f>
        <v>0</v>
      </c>
      <c r="BJ235" s="16" t="s">
        <v>8</v>
      </c>
      <c r="BK235" s="199">
        <f>ROUND(I235*H235,0)</f>
        <v>0</v>
      </c>
      <c r="BL235" s="16" t="s">
        <v>220</v>
      </c>
      <c r="BM235" s="198" t="s">
        <v>344</v>
      </c>
    </row>
    <row r="236" spans="2:65" s="1" customFormat="1" ht="19.5">
      <c r="B236" s="33"/>
      <c r="C236" s="34"/>
      <c r="D236" s="200" t="s">
        <v>300</v>
      </c>
      <c r="E236" s="34"/>
      <c r="F236" s="201" t="s">
        <v>301</v>
      </c>
      <c r="G236" s="34"/>
      <c r="H236" s="34"/>
      <c r="I236" s="105"/>
      <c r="J236" s="34"/>
      <c r="K236" s="34"/>
      <c r="L236" s="37"/>
      <c r="M236" s="202"/>
      <c r="N236" s="65"/>
      <c r="O236" s="65"/>
      <c r="P236" s="65"/>
      <c r="Q236" s="65"/>
      <c r="R236" s="65"/>
      <c r="S236" s="65"/>
      <c r="T236" s="66"/>
      <c r="AT236" s="16" t="s">
        <v>300</v>
      </c>
      <c r="AU236" s="16" t="s">
        <v>85</v>
      </c>
    </row>
    <row r="237" spans="2:65" s="1" customFormat="1" ht="16.5" customHeight="1">
      <c r="B237" s="33"/>
      <c r="C237" s="187" t="s">
        <v>345</v>
      </c>
      <c r="D237" s="187" t="s">
        <v>130</v>
      </c>
      <c r="E237" s="188" t="s">
        <v>346</v>
      </c>
      <c r="F237" s="189" t="s">
        <v>347</v>
      </c>
      <c r="G237" s="190" t="s">
        <v>348</v>
      </c>
      <c r="H237" s="191">
        <v>5</v>
      </c>
      <c r="I237" s="192"/>
      <c r="J237" s="193">
        <f>ROUND(I237*H237,0)</f>
        <v>0</v>
      </c>
      <c r="K237" s="189" t="s">
        <v>1</v>
      </c>
      <c r="L237" s="37"/>
      <c r="M237" s="194" t="s">
        <v>1</v>
      </c>
      <c r="N237" s="195" t="s">
        <v>41</v>
      </c>
      <c r="O237" s="65"/>
      <c r="P237" s="196">
        <f>O237*H237</f>
        <v>0</v>
      </c>
      <c r="Q237" s="196">
        <v>0</v>
      </c>
      <c r="R237" s="196">
        <f>Q237*H237</f>
        <v>0</v>
      </c>
      <c r="S237" s="196">
        <v>0</v>
      </c>
      <c r="T237" s="197">
        <f>S237*H237</f>
        <v>0</v>
      </c>
      <c r="AR237" s="198" t="s">
        <v>220</v>
      </c>
      <c r="AT237" s="198" t="s">
        <v>130</v>
      </c>
      <c r="AU237" s="198" t="s">
        <v>85</v>
      </c>
      <c r="AY237" s="16" t="s">
        <v>125</v>
      </c>
      <c r="BE237" s="199">
        <f>IF(N237="základní",J237,0)</f>
        <v>0</v>
      </c>
      <c r="BF237" s="199">
        <f>IF(N237="snížená",J237,0)</f>
        <v>0</v>
      </c>
      <c r="BG237" s="199">
        <f>IF(N237="zákl. přenesená",J237,0)</f>
        <v>0</v>
      </c>
      <c r="BH237" s="199">
        <f>IF(N237="sníž. přenesená",J237,0)</f>
        <v>0</v>
      </c>
      <c r="BI237" s="199">
        <f>IF(N237="nulová",J237,0)</f>
        <v>0</v>
      </c>
      <c r="BJ237" s="16" t="s">
        <v>8</v>
      </c>
      <c r="BK237" s="199">
        <f>ROUND(I237*H237,0)</f>
        <v>0</v>
      </c>
      <c r="BL237" s="16" t="s">
        <v>220</v>
      </c>
      <c r="BM237" s="198" t="s">
        <v>349</v>
      </c>
    </row>
    <row r="238" spans="2:65" s="1" customFormat="1" ht="16.5" customHeight="1">
      <c r="B238" s="33"/>
      <c r="C238" s="187" t="s">
        <v>350</v>
      </c>
      <c r="D238" s="187" t="s">
        <v>130</v>
      </c>
      <c r="E238" s="188" t="s">
        <v>351</v>
      </c>
      <c r="F238" s="189" t="s">
        <v>352</v>
      </c>
      <c r="G238" s="190" t="s">
        <v>175</v>
      </c>
      <c r="H238" s="191">
        <v>156.29499999999999</v>
      </c>
      <c r="I238" s="192"/>
      <c r="J238" s="193">
        <f>ROUND(I238*H238,0)</f>
        <v>0</v>
      </c>
      <c r="K238" s="189" t="s">
        <v>1</v>
      </c>
      <c r="L238" s="37"/>
      <c r="M238" s="194" t="s">
        <v>1</v>
      </c>
      <c r="N238" s="195" t="s">
        <v>41</v>
      </c>
      <c r="O238" s="65"/>
      <c r="P238" s="196">
        <f>O238*H238</f>
        <v>0</v>
      </c>
      <c r="Q238" s="196">
        <v>0</v>
      </c>
      <c r="R238" s="196">
        <f>Q238*H238</f>
        <v>0</v>
      </c>
      <c r="S238" s="196">
        <v>0</v>
      </c>
      <c r="T238" s="197">
        <f>S238*H238</f>
        <v>0</v>
      </c>
      <c r="AR238" s="198" t="s">
        <v>220</v>
      </c>
      <c r="AT238" s="198" t="s">
        <v>130</v>
      </c>
      <c r="AU238" s="198" t="s">
        <v>85</v>
      </c>
      <c r="AY238" s="16" t="s">
        <v>125</v>
      </c>
      <c r="BE238" s="199">
        <f>IF(N238="základní",J238,0)</f>
        <v>0</v>
      </c>
      <c r="BF238" s="199">
        <f>IF(N238="snížená",J238,0)</f>
        <v>0</v>
      </c>
      <c r="BG238" s="199">
        <f>IF(N238="zákl. přenesená",J238,0)</f>
        <v>0</v>
      </c>
      <c r="BH238" s="199">
        <f>IF(N238="sníž. přenesená",J238,0)</f>
        <v>0</v>
      </c>
      <c r="BI238" s="199">
        <f>IF(N238="nulová",J238,0)</f>
        <v>0</v>
      </c>
      <c r="BJ238" s="16" t="s">
        <v>8</v>
      </c>
      <c r="BK238" s="199">
        <f>ROUND(I238*H238,0)</f>
        <v>0</v>
      </c>
      <c r="BL238" s="16" t="s">
        <v>220</v>
      </c>
      <c r="BM238" s="198" t="s">
        <v>353</v>
      </c>
    </row>
    <row r="239" spans="2:65" s="12" customFormat="1" ht="22.5">
      <c r="B239" s="203"/>
      <c r="C239" s="204"/>
      <c r="D239" s="200" t="s">
        <v>143</v>
      </c>
      <c r="E239" s="205" t="s">
        <v>1</v>
      </c>
      <c r="F239" s="206" t="s">
        <v>354</v>
      </c>
      <c r="G239" s="204"/>
      <c r="H239" s="207">
        <v>126.295</v>
      </c>
      <c r="I239" s="208"/>
      <c r="J239" s="204"/>
      <c r="K239" s="204"/>
      <c r="L239" s="209"/>
      <c r="M239" s="210"/>
      <c r="N239" s="211"/>
      <c r="O239" s="211"/>
      <c r="P239" s="211"/>
      <c r="Q239" s="211"/>
      <c r="R239" s="211"/>
      <c r="S239" s="211"/>
      <c r="T239" s="212"/>
      <c r="AT239" s="213" t="s">
        <v>143</v>
      </c>
      <c r="AU239" s="213" t="s">
        <v>85</v>
      </c>
      <c r="AV239" s="12" t="s">
        <v>85</v>
      </c>
      <c r="AW239" s="12" t="s">
        <v>32</v>
      </c>
      <c r="AX239" s="12" t="s">
        <v>76</v>
      </c>
      <c r="AY239" s="213" t="s">
        <v>125</v>
      </c>
    </row>
    <row r="240" spans="2:65" s="12" customFormat="1" ht="11.25">
      <c r="B240" s="203"/>
      <c r="C240" s="204"/>
      <c r="D240" s="200" t="s">
        <v>143</v>
      </c>
      <c r="E240" s="205" t="s">
        <v>1</v>
      </c>
      <c r="F240" s="206" t="s">
        <v>355</v>
      </c>
      <c r="G240" s="204"/>
      <c r="H240" s="207">
        <v>30</v>
      </c>
      <c r="I240" s="208"/>
      <c r="J240" s="204"/>
      <c r="K240" s="204"/>
      <c r="L240" s="209"/>
      <c r="M240" s="210"/>
      <c r="N240" s="211"/>
      <c r="O240" s="211"/>
      <c r="P240" s="211"/>
      <c r="Q240" s="211"/>
      <c r="R240" s="211"/>
      <c r="S240" s="211"/>
      <c r="T240" s="212"/>
      <c r="AT240" s="213" t="s">
        <v>143</v>
      </c>
      <c r="AU240" s="213" t="s">
        <v>85</v>
      </c>
      <c r="AV240" s="12" t="s">
        <v>85</v>
      </c>
      <c r="AW240" s="12" t="s">
        <v>32</v>
      </c>
      <c r="AX240" s="12" t="s">
        <v>76</v>
      </c>
      <c r="AY240" s="213" t="s">
        <v>125</v>
      </c>
    </row>
    <row r="241" spans="2:65" s="1" customFormat="1" ht="16.5" customHeight="1">
      <c r="B241" s="33"/>
      <c r="C241" s="225" t="s">
        <v>356</v>
      </c>
      <c r="D241" s="225" t="s">
        <v>267</v>
      </c>
      <c r="E241" s="226" t="s">
        <v>357</v>
      </c>
      <c r="F241" s="227" t="s">
        <v>358</v>
      </c>
      <c r="G241" s="228" t="s">
        <v>250</v>
      </c>
      <c r="H241" s="229">
        <v>14.327</v>
      </c>
      <c r="I241" s="230"/>
      <c r="J241" s="231">
        <f>ROUND(I241*H241,0)</f>
        <v>0</v>
      </c>
      <c r="K241" s="227" t="s">
        <v>1</v>
      </c>
      <c r="L241" s="232"/>
      <c r="M241" s="233" t="s">
        <v>1</v>
      </c>
      <c r="N241" s="234" t="s">
        <v>41</v>
      </c>
      <c r="O241" s="65"/>
      <c r="P241" s="196">
        <f>O241*H241</f>
        <v>0</v>
      </c>
      <c r="Q241" s="196">
        <v>0.55000000000000004</v>
      </c>
      <c r="R241" s="196">
        <f>Q241*H241</f>
        <v>7.8798500000000002</v>
      </c>
      <c r="S241" s="196">
        <v>0</v>
      </c>
      <c r="T241" s="197">
        <f>S241*H241</f>
        <v>0</v>
      </c>
      <c r="AR241" s="198" t="s">
        <v>270</v>
      </c>
      <c r="AT241" s="198" t="s">
        <v>267</v>
      </c>
      <c r="AU241" s="198" t="s">
        <v>85</v>
      </c>
      <c r="AY241" s="16" t="s">
        <v>125</v>
      </c>
      <c r="BE241" s="199">
        <f>IF(N241="základní",J241,0)</f>
        <v>0</v>
      </c>
      <c r="BF241" s="199">
        <f>IF(N241="snížená",J241,0)</f>
        <v>0</v>
      </c>
      <c r="BG241" s="199">
        <f>IF(N241="zákl. přenesená",J241,0)</f>
        <v>0</v>
      </c>
      <c r="BH241" s="199">
        <f>IF(N241="sníž. přenesená",J241,0)</f>
        <v>0</v>
      </c>
      <c r="BI241" s="199">
        <f>IF(N241="nulová",J241,0)</f>
        <v>0</v>
      </c>
      <c r="BJ241" s="16" t="s">
        <v>8</v>
      </c>
      <c r="BK241" s="199">
        <f>ROUND(I241*H241,0)</f>
        <v>0</v>
      </c>
      <c r="BL241" s="16" t="s">
        <v>220</v>
      </c>
      <c r="BM241" s="198" t="s">
        <v>359</v>
      </c>
    </row>
    <row r="242" spans="2:65" s="12" customFormat="1" ht="11.25">
      <c r="B242" s="203"/>
      <c r="C242" s="204"/>
      <c r="D242" s="200" t="s">
        <v>143</v>
      </c>
      <c r="E242" s="205" t="s">
        <v>1</v>
      </c>
      <c r="F242" s="206" t="s">
        <v>360</v>
      </c>
      <c r="G242" s="204"/>
      <c r="H242" s="207">
        <v>14.327</v>
      </c>
      <c r="I242" s="208"/>
      <c r="J242" s="204"/>
      <c r="K242" s="204"/>
      <c r="L242" s="209"/>
      <c r="M242" s="210"/>
      <c r="N242" s="211"/>
      <c r="O242" s="211"/>
      <c r="P242" s="211"/>
      <c r="Q242" s="211"/>
      <c r="R242" s="211"/>
      <c r="S242" s="211"/>
      <c r="T242" s="212"/>
      <c r="AT242" s="213" t="s">
        <v>143</v>
      </c>
      <c r="AU242" s="213" t="s">
        <v>85</v>
      </c>
      <c r="AV242" s="12" t="s">
        <v>85</v>
      </c>
      <c r="AW242" s="12" t="s">
        <v>32</v>
      </c>
      <c r="AX242" s="12" t="s">
        <v>76</v>
      </c>
      <c r="AY242" s="213" t="s">
        <v>125</v>
      </c>
    </row>
    <row r="243" spans="2:65" s="1" customFormat="1" ht="24" customHeight="1">
      <c r="B243" s="33"/>
      <c r="C243" s="187" t="s">
        <v>361</v>
      </c>
      <c r="D243" s="187" t="s">
        <v>130</v>
      </c>
      <c r="E243" s="188" t="s">
        <v>362</v>
      </c>
      <c r="F243" s="189" t="s">
        <v>363</v>
      </c>
      <c r="G243" s="190" t="s">
        <v>138</v>
      </c>
      <c r="H243" s="191">
        <v>50</v>
      </c>
      <c r="I243" s="192"/>
      <c r="J243" s="193">
        <f>ROUND(I243*H243,0)</f>
        <v>0</v>
      </c>
      <c r="K243" s="189" t="s">
        <v>1</v>
      </c>
      <c r="L243" s="37"/>
      <c r="M243" s="194" t="s">
        <v>1</v>
      </c>
      <c r="N243" s="195" t="s">
        <v>41</v>
      </c>
      <c r="O243" s="65"/>
      <c r="P243" s="196">
        <f>O243*H243</f>
        <v>0</v>
      </c>
      <c r="Q243" s="196">
        <v>0</v>
      </c>
      <c r="R243" s="196">
        <f>Q243*H243</f>
        <v>0</v>
      </c>
      <c r="S243" s="196">
        <v>0</v>
      </c>
      <c r="T243" s="197">
        <f>S243*H243</f>
        <v>0</v>
      </c>
      <c r="AR243" s="198" t="s">
        <v>220</v>
      </c>
      <c r="AT243" s="198" t="s">
        <v>130</v>
      </c>
      <c r="AU243" s="198" t="s">
        <v>85</v>
      </c>
      <c r="AY243" s="16" t="s">
        <v>125</v>
      </c>
      <c r="BE243" s="199">
        <f>IF(N243="základní",J243,0)</f>
        <v>0</v>
      </c>
      <c r="BF243" s="199">
        <f>IF(N243="snížená",J243,0)</f>
        <v>0</v>
      </c>
      <c r="BG243" s="199">
        <f>IF(N243="zákl. přenesená",J243,0)</f>
        <v>0</v>
      </c>
      <c r="BH243" s="199">
        <f>IF(N243="sníž. přenesená",J243,0)</f>
        <v>0</v>
      </c>
      <c r="BI243" s="199">
        <f>IF(N243="nulová",J243,0)</f>
        <v>0</v>
      </c>
      <c r="BJ243" s="16" t="s">
        <v>8</v>
      </c>
      <c r="BK243" s="199">
        <f>ROUND(I243*H243,0)</f>
        <v>0</v>
      </c>
      <c r="BL243" s="16" t="s">
        <v>220</v>
      </c>
      <c r="BM243" s="198" t="s">
        <v>364</v>
      </c>
    </row>
    <row r="244" spans="2:65" s="1" customFormat="1" ht="24" customHeight="1">
      <c r="B244" s="33"/>
      <c r="C244" s="187" t="s">
        <v>365</v>
      </c>
      <c r="D244" s="187" t="s">
        <v>130</v>
      </c>
      <c r="E244" s="188" t="s">
        <v>366</v>
      </c>
      <c r="F244" s="189" t="s">
        <v>367</v>
      </c>
      <c r="G244" s="190" t="s">
        <v>250</v>
      </c>
      <c r="H244" s="191">
        <v>10.276</v>
      </c>
      <c r="I244" s="192"/>
      <c r="J244" s="193">
        <f>ROUND(I244*H244,0)</f>
        <v>0</v>
      </c>
      <c r="K244" s="189" t="s">
        <v>1</v>
      </c>
      <c r="L244" s="37"/>
      <c r="M244" s="194" t="s">
        <v>1</v>
      </c>
      <c r="N244" s="195" t="s">
        <v>41</v>
      </c>
      <c r="O244" s="65"/>
      <c r="P244" s="196">
        <f>O244*H244</f>
        <v>0</v>
      </c>
      <c r="Q244" s="196">
        <v>2.4309999999999998E-2</v>
      </c>
      <c r="R244" s="196">
        <f>Q244*H244</f>
        <v>0.24980955999999999</v>
      </c>
      <c r="S244" s="196">
        <v>0</v>
      </c>
      <c r="T244" s="197">
        <f>S244*H244</f>
        <v>0</v>
      </c>
      <c r="AR244" s="198" t="s">
        <v>220</v>
      </c>
      <c r="AT244" s="198" t="s">
        <v>130</v>
      </c>
      <c r="AU244" s="198" t="s">
        <v>85</v>
      </c>
      <c r="AY244" s="16" t="s">
        <v>125</v>
      </c>
      <c r="BE244" s="199">
        <f>IF(N244="základní",J244,0)</f>
        <v>0</v>
      </c>
      <c r="BF244" s="199">
        <f>IF(N244="snížená",J244,0)</f>
        <v>0</v>
      </c>
      <c r="BG244" s="199">
        <f>IF(N244="zákl. přenesená",J244,0)</f>
        <v>0</v>
      </c>
      <c r="BH244" s="199">
        <f>IF(N244="sníž. přenesená",J244,0)</f>
        <v>0</v>
      </c>
      <c r="BI244" s="199">
        <f>IF(N244="nulová",J244,0)</f>
        <v>0</v>
      </c>
      <c r="BJ244" s="16" t="s">
        <v>8</v>
      </c>
      <c r="BK244" s="199">
        <f>ROUND(I244*H244,0)</f>
        <v>0</v>
      </c>
      <c r="BL244" s="16" t="s">
        <v>220</v>
      </c>
      <c r="BM244" s="198" t="s">
        <v>368</v>
      </c>
    </row>
    <row r="245" spans="2:65" s="12" customFormat="1" ht="11.25">
      <c r="B245" s="203"/>
      <c r="C245" s="204"/>
      <c r="D245" s="200" t="s">
        <v>143</v>
      </c>
      <c r="E245" s="205" t="s">
        <v>1</v>
      </c>
      <c r="F245" s="206" t="s">
        <v>369</v>
      </c>
      <c r="G245" s="204"/>
      <c r="H245" s="207">
        <v>10.276</v>
      </c>
      <c r="I245" s="208"/>
      <c r="J245" s="204"/>
      <c r="K245" s="204"/>
      <c r="L245" s="209"/>
      <c r="M245" s="210"/>
      <c r="N245" s="211"/>
      <c r="O245" s="211"/>
      <c r="P245" s="211"/>
      <c r="Q245" s="211"/>
      <c r="R245" s="211"/>
      <c r="S245" s="211"/>
      <c r="T245" s="212"/>
      <c r="AT245" s="213" t="s">
        <v>143</v>
      </c>
      <c r="AU245" s="213" t="s">
        <v>85</v>
      </c>
      <c r="AV245" s="12" t="s">
        <v>85</v>
      </c>
      <c r="AW245" s="12" t="s">
        <v>32</v>
      </c>
      <c r="AX245" s="12" t="s">
        <v>8</v>
      </c>
      <c r="AY245" s="213" t="s">
        <v>125</v>
      </c>
    </row>
    <row r="246" spans="2:65" s="1" customFormat="1" ht="24" customHeight="1">
      <c r="B246" s="33"/>
      <c r="C246" s="187" t="s">
        <v>370</v>
      </c>
      <c r="D246" s="187" t="s">
        <v>130</v>
      </c>
      <c r="E246" s="188" t="s">
        <v>371</v>
      </c>
      <c r="F246" s="189" t="s">
        <v>372</v>
      </c>
      <c r="G246" s="190" t="s">
        <v>194</v>
      </c>
      <c r="H246" s="191">
        <v>12.843999999999999</v>
      </c>
      <c r="I246" s="192"/>
      <c r="J246" s="193">
        <f>ROUND(I246*H246,0)</f>
        <v>0</v>
      </c>
      <c r="K246" s="189" t="s">
        <v>1</v>
      </c>
      <c r="L246" s="37"/>
      <c r="M246" s="194" t="s">
        <v>1</v>
      </c>
      <c r="N246" s="195" t="s">
        <v>41</v>
      </c>
      <c r="O246" s="65"/>
      <c r="P246" s="196">
        <f>O246*H246</f>
        <v>0</v>
      </c>
      <c r="Q246" s="196">
        <v>0</v>
      </c>
      <c r="R246" s="196">
        <f>Q246*H246</f>
        <v>0</v>
      </c>
      <c r="S246" s="196">
        <v>0</v>
      </c>
      <c r="T246" s="197">
        <f>S246*H246</f>
        <v>0</v>
      </c>
      <c r="AR246" s="198" t="s">
        <v>220</v>
      </c>
      <c r="AT246" s="198" t="s">
        <v>130</v>
      </c>
      <c r="AU246" s="198" t="s">
        <v>85</v>
      </c>
      <c r="AY246" s="16" t="s">
        <v>125</v>
      </c>
      <c r="BE246" s="199">
        <f>IF(N246="základní",J246,0)</f>
        <v>0</v>
      </c>
      <c r="BF246" s="199">
        <f>IF(N246="snížená",J246,0)</f>
        <v>0</v>
      </c>
      <c r="BG246" s="199">
        <f>IF(N246="zákl. přenesená",J246,0)</f>
        <v>0</v>
      </c>
      <c r="BH246" s="199">
        <f>IF(N246="sníž. přenesená",J246,0)</f>
        <v>0</v>
      </c>
      <c r="BI246" s="199">
        <f>IF(N246="nulová",J246,0)</f>
        <v>0</v>
      </c>
      <c r="BJ246" s="16" t="s">
        <v>8</v>
      </c>
      <c r="BK246" s="199">
        <f>ROUND(I246*H246,0)</f>
        <v>0</v>
      </c>
      <c r="BL246" s="16" t="s">
        <v>220</v>
      </c>
      <c r="BM246" s="198" t="s">
        <v>373</v>
      </c>
    </row>
    <row r="247" spans="2:65" s="1" customFormat="1" ht="107.25">
      <c r="B247" s="33"/>
      <c r="C247" s="34"/>
      <c r="D247" s="200" t="s">
        <v>141</v>
      </c>
      <c r="E247" s="34"/>
      <c r="F247" s="201" t="s">
        <v>374</v>
      </c>
      <c r="G247" s="34"/>
      <c r="H247" s="34"/>
      <c r="I247" s="105"/>
      <c r="J247" s="34"/>
      <c r="K247" s="34"/>
      <c r="L247" s="37"/>
      <c r="M247" s="202"/>
      <c r="N247" s="65"/>
      <c r="O247" s="65"/>
      <c r="P247" s="65"/>
      <c r="Q247" s="65"/>
      <c r="R247" s="65"/>
      <c r="S247" s="65"/>
      <c r="T247" s="66"/>
      <c r="AT247" s="16" t="s">
        <v>141</v>
      </c>
      <c r="AU247" s="16" t="s">
        <v>85</v>
      </c>
    </row>
    <row r="248" spans="2:65" s="11" customFormat="1" ht="22.9" customHeight="1">
      <c r="B248" s="171"/>
      <c r="C248" s="172"/>
      <c r="D248" s="173" t="s">
        <v>75</v>
      </c>
      <c r="E248" s="185" t="s">
        <v>375</v>
      </c>
      <c r="F248" s="185" t="s">
        <v>376</v>
      </c>
      <c r="G248" s="172"/>
      <c r="H248" s="172"/>
      <c r="I248" s="175"/>
      <c r="J248" s="186">
        <f>BK248</f>
        <v>0</v>
      </c>
      <c r="K248" s="172"/>
      <c r="L248" s="177"/>
      <c r="M248" s="178"/>
      <c r="N248" s="179"/>
      <c r="O248" s="179"/>
      <c r="P248" s="180">
        <f>SUM(P249:P263)</f>
        <v>0</v>
      </c>
      <c r="Q248" s="179"/>
      <c r="R248" s="180">
        <f>SUM(R249:R263)</f>
        <v>0.18084</v>
      </c>
      <c r="S248" s="179"/>
      <c r="T248" s="181">
        <f>SUM(T249:T263)</f>
        <v>0.88737576000000007</v>
      </c>
      <c r="AR248" s="182" t="s">
        <v>85</v>
      </c>
      <c r="AT248" s="183" t="s">
        <v>75</v>
      </c>
      <c r="AU248" s="183" t="s">
        <v>8</v>
      </c>
      <c r="AY248" s="182" t="s">
        <v>125</v>
      </c>
      <c r="BK248" s="184">
        <f>SUM(BK249:BK263)</f>
        <v>0</v>
      </c>
    </row>
    <row r="249" spans="2:65" s="1" customFormat="1" ht="16.5" customHeight="1">
      <c r="B249" s="33"/>
      <c r="C249" s="187" t="s">
        <v>377</v>
      </c>
      <c r="D249" s="187" t="s">
        <v>130</v>
      </c>
      <c r="E249" s="188" t="s">
        <v>378</v>
      </c>
      <c r="F249" s="189" t="s">
        <v>379</v>
      </c>
      <c r="G249" s="190" t="s">
        <v>138</v>
      </c>
      <c r="H249" s="191">
        <v>44</v>
      </c>
      <c r="I249" s="192"/>
      <c r="J249" s="193">
        <f>ROUND(I249*H249,0)</f>
        <v>0</v>
      </c>
      <c r="K249" s="189" t="s">
        <v>139</v>
      </c>
      <c r="L249" s="37"/>
      <c r="M249" s="194" t="s">
        <v>1</v>
      </c>
      <c r="N249" s="195" t="s">
        <v>41</v>
      </c>
      <c r="O249" s="65"/>
      <c r="P249" s="196">
        <f>O249*H249</f>
        <v>0</v>
      </c>
      <c r="Q249" s="196">
        <v>0</v>
      </c>
      <c r="R249" s="196">
        <f>Q249*H249</f>
        <v>0</v>
      </c>
      <c r="S249" s="196">
        <v>5.94E-3</v>
      </c>
      <c r="T249" s="197">
        <f>S249*H249</f>
        <v>0.26135999999999998</v>
      </c>
      <c r="AR249" s="198" t="s">
        <v>220</v>
      </c>
      <c r="AT249" s="198" t="s">
        <v>130</v>
      </c>
      <c r="AU249" s="198" t="s">
        <v>85</v>
      </c>
      <c r="AY249" s="16" t="s">
        <v>125</v>
      </c>
      <c r="BE249" s="199">
        <f>IF(N249="základní",J249,0)</f>
        <v>0</v>
      </c>
      <c r="BF249" s="199">
        <f>IF(N249="snížená",J249,0)</f>
        <v>0</v>
      </c>
      <c r="BG249" s="199">
        <f>IF(N249="zákl. přenesená",J249,0)</f>
        <v>0</v>
      </c>
      <c r="BH249" s="199">
        <f>IF(N249="sníž. přenesená",J249,0)</f>
        <v>0</v>
      </c>
      <c r="BI249" s="199">
        <f>IF(N249="nulová",J249,0)</f>
        <v>0</v>
      </c>
      <c r="BJ249" s="16" t="s">
        <v>8</v>
      </c>
      <c r="BK249" s="199">
        <f>ROUND(I249*H249,0)</f>
        <v>0</v>
      </c>
      <c r="BL249" s="16" t="s">
        <v>220</v>
      </c>
      <c r="BM249" s="198" t="s">
        <v>380</v>
      </c>
    </row>
    <row r="250" spans="2:65" s="12" customFormat="1" ht="11.25">
      <c r="B250" s="203"/>
      <c r="C250" s="204"/>
      <c r="D250" s="200" t="s">
        <v>143</v>
      </c>
      <c r="E250" s="205" t="s">
        <v>1</v>
      </c>
      <c r="F250" s="206" t="s">
        <v>381</v>
      </c>
      <c r="G250" s="204"/>
      <c r="H250" s="207">
        <v>44</v>
      </c>
      <c r="I250" s="208"/>
      <c r="J250" s="204"/>
      <c r="K250" s="204"/>
      <c r="L250" s="209"/>
      <c r="M250" s="210"/>
      <c r="N250" s="211"/>
      <c r="O250" s="211"/>
      <c r="P250" s="211"/>
      <c r="Q250" s="211"/>
      <c r="R250" s="211"/>
      <c r="S250" s="211"/>
      <c r="T250" s="212"/>
      <c r="AT250" s="213" t="s">
        <v>143</v>
      </c>
      <c r="AU250" s="213" t="s">
        <v>85</v>
      </c>
      <c r="AV250" s="12" t="s">
        <v>85</v>
      </c>
      <c r="AW250" s="12" t="s">
        <v>32</v>
      </c>
      <c r="AX250" s="12" t="s">
        <v>76</v>
      </c>
      <c r="AY250" s="213" t="s">
        <v>125</v>
      </c>
    </row>
    <row r="251" spans="2:65" s="1" customFormat="1" ht="16.5" customHeight="1">
      <c r="B251" s="33"/>
      <c r="C251" s="187" t="s">
        <v>382</v>
      </c>
      <c r="D251" s="187" t="s">
        <v>130</v>
      </c>
      <c r="E251" s="188" t="s">
        <v>383</v>
      </c>
      <c r="F251" s="189" t="s">
        <v>384</v>
      </c>
      <c r="G251" s="190" t="s">
        <v>175</v>
      </c>
      <c r="H251" s="191">
        <v>47.161999999999999</v>
      </c>
      <c r="I251" s="192"/>
      <c r="J251" s="193">
        <f>ROUND(I251*H251,0)</f>
        <v>0</v>
      </c>
      <c r="K251" s="189" t="s">
        <v>139</v>
      </c>
      <c r="L251" s="37"/>
      <c r="M251" s="194" t="s">
        <v>1</v>
      </c>
      <c r="N251" s="195" t="s">
        <v>41</v>
      </c>
      <c r="O251" s="65"/>
      <c r="P251" s="196">
        <f>O251*H251</f>
        <v>0</v>
      </c>
      <c r="Q251" s="196">
        <v>0</v>
      </c>
      <c r="R251" s="196">
        <f>Q251*H251</f>
        <v>0</v>
      </c>
      <c r="S251" s="196">
        <v>3.48E-3</v>
      </c>
      <c r="T251" s="197">
        <f>S251*H251</f>
        <v>0.16412376000000001</v>
      </c>
      <c r="AR251" s="198" t="s">
        <v>220</v>
      </c>
      <c r="AT251" s="198" t="s">
        <v>130</v>
      </c>
      <c r="AU251" s="198" t="s">
        <v>85</v>
      </c>
      <c r="AY251" s="16" t="s">
        <v>125</v>
      </c>
      <c r="BE251" s="199">
        <f>IF(N251="základní",J251,0)</f>
        <v>0</v>
      </c>
      <c r="BF251" s="199">
        <f>IF(N251="snížená",J251,0)</f>
        <v>0</v>
      </c>
      <c r="BG251" s="199">
        <f>IF(N251="zákl. přenesená",J251,0)</f>
        <v>0</v>
      </c>
      <c r="BH251" s="199">
        <f>IF(N251="sníž. přenesená",J251,0)</f>
        <v>0</v>
      </c>
      <c r="BI251" s="199">
        <f>IF(N251="nulová",J251,0)</f>
        <v>0</v>
      </c>
      <c r="BJ251" s="16" t="s">
        <v>8</v>
      </c>
      <c r="BK251" s="199">
        <f>ROUND(I251*H251,0)</f>
        <v>0</v>
      </c>
      <c r="BL251" s="16" t="s">
        <v>220</v>
      </c>
      <c r="BM251" s="198" t="s">
        <v>385</v>
      </c>
    </row>
    <row r="252" spans="2:65" s="12" customFormat="1" ht="11.25">
      <c r="B252" s="203"/>
      <c r="C252" s="204"/>
      <c r="D252" s="200" t="s">
        <v>143</v>
      </c>
      <c r="E252" s="205" t="s">
        <v>1</v>
      </c>
      <c r="F252" s="206" t="s">
        <v>386</v>
      </c>
      <c r="G252" s="204"/>
      <c r="H252" s="207">
        <v>47.161999999999999</v>
      </c>
      <c r="I252" s="208"/>
      <c r="J252" s="204"/>
      <c r="K252" s="204"/>
      <c r="L252" s="209"/>
      <c r="M252" s="210"/>
      <c r="N252" s="211"/>
      <c r="O252" s="211"/>
      <c r="P252" s="211"/>
      <c r="Q252" s="211"/>
      <c r="R252" s="211"/>
      <c r="S252" s="211"/>
      <c r="T252" s="212"/>
      <c r="AT252" s="213" t="s">
        <v>143</v>
      </c>
      <c r="AU252" s="213" t="s">
        <v>85</v>
      </c>
      <c r="AV252" s="12" t="s">
        <v>85</v>
      </c>
      <c r="AW252" s="12" t="s">
        <v>32</v>
      </c>
      <c r="AX252" s="12" t="s">
        <v>76</v>
      </c>
      <c r="AY252" s="213" t="s">
        <v>125</v>
      </c>
    </row>
    <row r="253" spans="2:65" s="1" customFormat="1" ht="16.5" customHeight="1">
      <c r="B253" s="33"/>
      <c r="C253" s="187" t="s">
        <v>387</v>
      </c>
      <c r="D253" s="187" t="s">
        <v>130</v>
      </c>
      <c r="E253" s="188" t="s">
        <v>388</v>
      </c>
      <c r="F253" s="189" t="s">
        <v>389</v>
      </c>
      <c r="G253" s="190" t="s">
        <v>175</v>
      </c>
      <c r="H253" s="191">
        <v>56.365000000000002</v>
      </c>
      <c r="I253" s="192"/>
      <c r="J253" s="193">
        <f>ROUND(I253*H253,0)</f>
        <v>0</v>
      </c>
      <c r="K253" s="189" t="s">
        <v>139</v>
      </c>
      <c r="L253" s="37"/>
      <c r="M253" s="194" t="s">
        <v>1</v>
      </c>
      <c r="N253" s="195" t="s">
        <v>41</v>
      </c>
      <c r="O253" s="65"/>
      <c r="P253" s="196">
        <f>O253*H253</f>
        <v>0</v>
      </c>
      <c r="Q253" s="196">
        <v>0</v>
      </c>
      <c r="R253" s="196">
        <f>Q253*H253</f>
        <v>0</v>
      </c>
      <c r="S253" s="196">
        <v>2E-3</v>
      </c>
      <c r="T253" s="197">
        <f>S253*H253</f>
        <v>0.11273000000000001</v>
      </c>
      <c r="AR253" s="198" t="s">
        <v>220</v>
      </c>
      <c r="AT253" s="198" t="s">
        <v>130</v>
      </c>
      <c r="AU253" s="198" t="s">
        <v>85</v>
      </c>
      <c r="AY253" s="16" t="s">
        <v>125</v>
      </c>
      <c r="BE253" s="199">
        <f>IF(N253="základní",J253,0)</f>
        <v>0</v>
      </c>
      <c r="BF253" s="199">
        <f>IF(N253="snížená",J253,0)</f>
        <v>0</v>
      </c>
      <c r="BG253" s="199">
        <f>IF(N253="zákl. přenesená",J253,0)</f>
        <v>0</v>
      </c>
      <c r="BH253" s="199">
        <f>IF(N253="sníž. přenesená",J253,0)</f>
        <v>0</v>
      </c>
      <c r="BI253" s="199">
        <f>IF(N253="nulová",J253,0)</f>
        <v>0</v>
      </c>
      <c r="BJ253" s="16" t="s">
        <v>8</v>
      </c>
      <c r="BK253" s="199">
        <f>ROUND(I253*H253,0)</f>
        <v>0</v>
      </c>
      <c r="BL253" s="16" t="s">
        <v>220</v>
      </c>
      <c r="BM253" s="198" t="s">
        <v>390</v>
      </c>
    </row>
    <row r="254" spans="2:65" s="1" customFormat="1" ht="16.5" customHeight="1">
      <c r="B254" s="33"/>
      <c r="C254" s="187" t="s">
        <v>391</v>
      </c>
      <c r="D254" s="187" t="s">
        <v>130</v>
      </c>
      <c r="E254" s="188" t="s">
        <v>392</v>
      </c>
      <c r="F254" s="189" t="s">
        <v>393</v>
      </c>
      <c r="G254" s="190" t="s">
        <v>138</v>
      </c>
      <c r="H254" s="191">
        <v>9.6</v>
      </c>
      <c r="I254" s="192"/>
      <c r="J254" s="193">
        <f>ROUND(I254*H254,0)</f>
        <v>0</v>
      </c>
      <c r="K254" s="189" t="s">
        <v>139</v>
      </c>
      <c r="L254" s="37"/>
      <c r="M254" s="194" t="s">
        <v>1</v>
      </c>
      <c r="N254" s="195" t="s">
        <v>41</v>
      </c>
      <c r="O254" s="65"/>
      <c r="P254" s="196">
        <f>O254*H254</f>
        <v>0</v>
      </c>
      <c r="Q254" s="196">
        <v>0</v>
      </c>
      <c r="R254" s="196">
        <f>Q254*H254</f>
        <v>0</v>
      </c>
      <c r="S254" s="196">
        <v>5.8399999999999997E-3</v>
      </c>
      <c r="T254" s="197">
        <f>S254*H254</f>
        <v>5.6063999999999996E-2</v>
      </c>
      <c r="AR254" s="198" t="s">
        <v>220</v>
      </c>
      <c r="AT254" s="198" t="s">
        <v>130</v>
      </c>
      <c r="AU254" s="198" t="s">
        <v>85</v>
      </c>
      <c r="AY254" s="16" t="s">
        <v>125</v>
      </c>
      <c r="BE254" s="199">
        <f>IF(N254="základní",J254,0)</f>
        <v>0</v>
      </c>
      <c r="BF254" s="199">
        <f>IF(N254="snížená",J254,0)</f>
        <v>0</v>
      </c>
      <c r="BG254" s="199">
        <f>IF(N254="zákl. přenesená",J254,0)</f>
        <v>0</v>
      </c>
      <c r="BH254" s="199">
        <f>IF(N254="sníž. přenesená",J254,0)</f>
        <v>0</v>
      </c>
      <c r="BI254" s="199">
        <f>IF(N254="nulová",J254,0)</f>
        <v>0</v>
      </c>
      <c r="BJ254" s="16" t="s">
        <v>8</v>
      </c>
      <c r="BK254" s="199">
        <f>ROUND(I254*H254,0)</f>
        <v>0</v>
      </c>
      <c r="BL254" s="16" t="s">
        <v>220</v>
      </c>
      <c r="BM254" s="198" t="s">
        <v>394</v>
      </c>
    </row>
    <row r="255" spans="2:65" s="12" customFormat="1" ht="11.25">
      <c r="B255" s="203"/>
      <c r="C255" s="204"/>
      <c r="D255" s="200" t="s">
        <v>143</v>
      </c>
      <c r="E255" s="205" t="s">
        <v>1</v>
      </c>
      <c r="F255" s="206" t="s">
        <v>395</v>
      </c>
      <c r="G255" s="204"/>
      <c r="H255" s="207">
        <v>9.6</v>
      </c>
      <c r="I255" s="208"/>
      <c r="J255" s="204"/>
      <c r="K255" s="204"/>
      <c r="L255" s="209"/>
      <c r="M255" s="210"/>
      <c r="N255" s="211"/>
      <c r="O255" s="211"/>
      <c r="P255" s="211"/>
      <c r="Q255" s="211"/>
      <c r="R255" s="211"/>
      <c r="S255" s="211"/>
      <c r="T255" s="212"/>
      <c r="AT255" s="213" t="s">
        <v>143</v>
      </c>
      <c r="AU255" s="213" t="s">
        <v>85</v>
      </c>
      <c r="AV255" s="12" t="s">
        <v>85</v>
      </c>
      <c r="AW255" s="12" t="s">
        <v>32</v>
      </c>
      <c r="AX255" s="12" t="s">
        <v>76</v>
      </c>
      <c r="AY255" s="213" t="s">
        <v>125</v>
      </c>
    </row>
    <row r="256" spans="2:65" s="1" customFormat="1" ht="16.5" customHeight="1">
      <c r="B256" s="33"/>
      <c r="C256" s="187" t="s">
        <v>396</v>
      </c>
      <c r="D256" s="187" t="s">
        <v>130</v>
      </c>
      <c r="E256" s="188" t="s">
        <v>397</v>
      </c>
      <c r="F256" s="189" t="s">
        <v>398</v>
      </c>
      <c r="G256" s="190" t="s">
        <v>175</v>
      </c>
      <c r="H256" s="191">
        <v>56.365000000000002</v>
      </c>
      <c r="I256" s="192"/>
      <c r="J256" s="193">
        <f>ROUND(I256*H256,0)</f>
        <v>0</v>
      </c>
      <c r="K256" s="189" t="s">
        <v>139</v>
      </c>
      <c r="L256" s="37"/>
      <c r="M256" s="194" t="s">
        <v>1</v>
      </c>
      <c r="N256" s="195" t="s">
        <v>41</v>
      </c>
      <c r="O256" s="65"/>
      <c r="P256" s="196">
        <f>O256*H256</f>
        <v>0</v>
      </c>
      <c r="Q256" s="196">
        <v>0</v>
      </c>
      <c r="R256" s="196">
        <f>Q256*H256</f>
        <v>0</v>
      </c>
      <c r="S256" s="196">
        <v>2.5999999999999999E-3</v>
      </c>
      <c r="T256" s="197">
        <f>S256*H256</f>
        <v>0.14654899999999998</v>
      </c>
      <c r="AR256" s="198" t="s">
        <v>220</v>
      </c>
      <c r="AT256" s="198" t="s">
        <v>130</v>
      </c>
      <c r="AU256" s="198" t="s">
        <v>85</v>
      </c>
      <c r="AY256" s="16" t="s">
        <v>125</v>
      </c>
      <c r="BE256" s="199">
        <f>IF(N256="základní",J256,0)</f>
        <v>0</v>
      </c>
      <c r="BF256" s="199">
        <f>IF(N256="snížená",J256,0)</f>
        <v>0</v>
      </c>
      <c r="BG256" s="199">
        <f>IF(N256="zákl. přenesená",J256,0)</f>
        <v>0</v>
      </c>
      <c r="BH256" s="199">
        <f>IF(N256="sníž. přenesená",J256,0)</f>
        <v>0</v>
      </c>
      <c r="BI256" s="199">
        <f>IF(N256="nulová",J256,0)</f>
        <v>0</v>
      </c>
      <c r="BJ256" s="16" t="s">
        <v>8</v>
      </c>
      <c r="BK256" s="199">
        <f>ROUND(I256*H256,0)</f>
        <v>0</v>
      </c>
      <c r="BL256" s="16" t="s">
        <v>220</v>
      </c>
      <c r="BM256" s="198" t="s">
        <v>399</v>
      </c>
    </row>
    <row r="257" spans="2:65" s="12" customFormat="1" ht="11.25">
      <c r="B257" s="203"/>
      <c r="C257" s="204"/>
      <c r="D257" s="200" t="s">
        <v>143</v>
      </c>
      <c r="E257" s="205" t="s">
        <v>1</v>
      </c>
      <c r="F257" s="206" t="s">
        <v>400</v>
      </c>
      <c r="G257" s="204"/>
      <c r="H257" s="207">
        <v>56.365000000000002</v>
      </c>
      <c r="I257" s="208"/>
      <c r="J257" s="204"/>
      <c r="K257" s="204"/>
      <c r="L257" s="209"/>
      <c r="M257" s="210"/>
      <c r="N257" s="211"/>
      <c r="O257" s="211"/>
      <c r="P257" s="211"/>
      <c r="Q257" s="211"/>
      <c r="R257" s="211"/>
      <c r="S257" s="211"/>
      <c r="T257" s="212"/>
      <c r="AT257" s="213" t="s">
        <v>143</v>
      </c>
      <c r="AU257" s="213" t="s">
        <v>85</v>
      </c>
      <c r="AV257" s="12" t="s">
        <v>85</v>
      </c>
      <c r="AW257" s="12" t="s">
        <v>32</v>
      </c>
      <c r="AX257" s="12" t="s">
        <v>76</v>
      </c>
      <c r="AY257" s="213" t="s">
        <v>125</v>
      </c>
    </row>
    <row r="258" spans="2:65" s="1" customFormat="1" ht="24" customHeight="1">
      <c r="B258" s="33"/>
      <c r="C258" s="187" t="s">
        <v>401</v>
      </c>
      <c r="D258" s="187" t="s">
        <v>130</v>
      </c>
      <c r="E258" s="188" t="s">
        <v>402</v>
      </c>
      <c r="F258" s="189" t="s">
        <v>403</v>
      </c>
      <c r="G258" s="190" t="s">
        <v>138</v>
      </c>
      <c r="H258" s="191">
        <v>44</v>
      </c>
      <c r="I258" s="192"/>
      <c r="J258" s="193">
        <f>ROUND(I258*H258,0)</f>
        <v>0</v>
      </c>
      <c r="K258" s="189" t="s">
        <v>139</v>
      </c>
      <c r="L258" s="37"/>
      <c r="M258" s="194" t="s">
        <v>1</v>
      </c>
      <c r="N258" s="195" t="s">
        <v>41</v>
      </c>
      <c r="O258" s="65"/>
      <c r="P258" s="196">
        <f>O258*H258</f>
        <v>0</v>
      </c>
      <c r="Q258" s="196">
        <v>4.1099999999999999E-3</v>
      </c>
      <c r="R258" s="196">
        <f>Q258*H258</f>
        <v>0.18084</v>
      </c>
      <c r="S258" s="196">
        <v>0</v>
      </c>
      <c r="T258" s="197">
        <f>S258*H258</f>
        <v>0</v>
      </c>
      <c r="AR258" s="198" t="s">
        <v>220</v>
      </c>
      <c r="AT258" s="198" t="s">
        <v>130</v>
      </c>
      <c r="AU258" s="198" t="s">
        <v>85</v>
      </c>
      <c r="AY258" s="16" t="s">
        <v>125</v>
      </c>
      <c r="BE258" s="199">
        <f>IF(N258="základní",J258,0)</f>
        <v>0</v>
      </c>
      <c r="BF258" s="199">
        <f>IF(N258="snížená",J258,0)</f>
        <v>0</v>
      </c>
      <c r="BG258" s="199">
        <f>IF(N258="zákl. přenesená",J258,0)</f>
        <v>0</v>
      </c>
      <c r="BH258" s="199">
        <f>IF(N258="sníž. přenesená",J258,0)</f>
        <v>0</v>
      </c>
      <c r="BI258" s="199">
        <f>IF(N258="nulová",J258,0)</f>
        <v>0</v>
      </c>
      <c r="BJ258" s="16" t="s">
        <v>8</v>
      </c>
      <c r="BK258" s="199">
        <f>ROUND(I258*H258,0)</f>
        <v>0</v>
      </c>
      <c r="BL258" s="16" t="s">
        <v>220</v>
      </c>
      <c r="BM258" s="198" t="s">
        <v>404</v>
      </c>
    </row>
    <row r="259" spans="2:65" s="1" customFormat="1" ht="29.25">
      <c r="B259" s="33"/>
      <c r="C259" s="34"/>
      <c r="D259" s="200" t="s">
        <v>141</v>
      </c>
      <c r="E259" s="34"/>
      <c r="F259" s="201" t="s">
        <v>405</v>
      </c>
      <c r="G259" s="34"/>
      <c r="H259" s="34"/>
      <c r="I259" s="105"/>
      <c r="J259" s="34"/>
      <c r="K259" s="34"/>
      <c r="L259" s="37"/>
      <c r="M259" s="202"/>
      <c r="N259" s="65"/>
      <c r="O259" s="65"/>
      <c r="P259" s="65"/>
      <c r="Q259" s="65"/>
      <c r="R259" s="65"/>
      <c r="S259" s="65"/>
      <c r="T259" s="66"/>
      <c r="AT259" s="16" t="s">
        <v>141</v>
      </c>
      <c r="AU259" s="16" t="s">
        <v>85</v>
      </c>
    </row>
    <row r="260" spans="2:65" s="12" customFormat="1" ht="11.25">
      <c r="B260" s="203"/>
      <c r="C260" s="204"/>
      <c r="D260" s="200" t="s">
        <v>143</v>
      </c>
      <c r="E260" s="205" t="s">
        <v>1</v>
      </c>
      <c r="F260" s="206" t="s">
        <v>381</v>
      </c>
      <c r="G260" s="204"/>
      <c r="H260" s="207">
        <v>44</v>
      </c>
      <c r="I260" s="208"/>
      <c r="J260" s="204"/>
      <c r="K260" s="204"/>
      <c r="L260" s="209"/>
      <c r="M260" s="210"/>
      <c r="N260" s="211"/>
      <c r="O260" s="211"/>
      <c r="P260" s="211"/>
      <c r="Q260" s="211"/>
      <c r="R260" s="211"/>
      <c r="S260" s="211"/>
      <c r="T260" s="212"/>
      <c r="AT260" s="213" t="s">
        <v>143</v>
      </c>
      <c r="AU260" s="213" t="s">
        <v>85</v>
      </c>
      <c r="AV260" s="12" t="s">
        <v>85</v>
      </c>
      <c r="AW260" s="12" t="s">
        <v>32</v>
      </c>
      <c r="AX260" s="12" t="s">
        <v>76</v>
      </c>
      <c r="AY260" s="213" t="s">
        <v>125</v>
      </c>
    </row>
    <row r="261" spans="2:65" s="1" customFormat="1" ht="16.5" customHeight="1">
      <c r="B261" s="33"/>
      <c r="C261" s="187" t="s">
        <v>406</v>
      </c>
      <c r="D261" s="187" t="s">
        <v>130</v>
      </c>
      <c r="E261" s="188" t="s">
        <v>407</v>
      </c>
      <c r="F261" s="189" t="s">
        <v>408</v>
      </c>
      <c r="G261" s="190" t="s">
        <v>175</v>
      </c>
      <c r="H261" s="191">
        <v>56.365000000000002</v>
      </c>
      <c r="I261" s="192"/>
      <c r="J261" s="193">
        <f>ROUND(I261*H261,0)</f>
        <v>0</v>
      </c>
      <c r="K261" s="189" t="s">
        <v>139</v>
      </c>
      <c r="L261" s="37"/>
      <c r="M261" s="194" t="s">
        <v>1</v>
      </c>
      <c r="N261" s="195" t="s">
        <v>41</v>
      </c>
      <c r="O261" s="65"/>
      <c r="P261" s="196">
        <f>O261*H261</f>
        <v>0</v>
      </c>
      <c r="Q261" s="196">
        <v>0</v>
      </c>
      <c r="R261" s="196">
        <f>Q261*H261</f>
        <v>0</v>
      </c>
      <c r="S261" s="196">
        <v>2.5999999999999999E-3</v>
      </c>
      <c r="T261" s="197">
        <f>S261*H261</f>
        <v>0.14654899999999998</v>
      </c>
      <c r="AR261" s="198" t="s">
        <v>220</v>
      </c>
      <c r="AT261" s="198" t="s">
        <v>130</v>
      </c>
      <c r="AU261" s="198" t="s">
        <v>85</v>
      </c>
      <c r="AY261" s="16" t="s">
        <v>125</v>
      </c>
      <c r="BE261" s="199">
        <f>IF(N261="základní",J261,0)</f>
        <v>0</v>
      </c>
      <c r="BF261" s="199">
        <f>IF(N261="snížená",J261,0)</f>
        <v>0</v>
      </c>
      <c r="BG261" s="199">
        <f>IF(N261="zákl. přenesená",J261,0)</f>
        <v>0</v>
      </c>
      <c r="BH261" s="199">
        <f>IF(N261="sníž. přenesená",J261,0)</f>
        <v>0</v>
      </c>
      <c r="BI261" s="199">
        <f>IF(N261="nulová",J261,0)</f>
        <v>0</v>
      </c>
      <c r="BJ261" s="16" t="s">
        <v>8</v>
      </c>
      <c r="BK261" s="199">
        <f>ROUND(I261*H261,0)</f>
        <v>0</v>
      </c>
      <c r="BL261" s="16" t="s">
        <v>220</v>
      </c>
      <c r="BM261" s="198" t="s">
        <v>409</v>
      </c>
    </row>
    <row r="262" spans="2:65" s="1" customFormat="1" ht="24" customHeight="1">
      <c r="B262" s="33"/>
      <c r="C262" s="187" t="s">
        <v>410</v>
      </c>
      <c r="D262" s="187" t="s">
        <v>130</v>
      </c>
      <c r="E262" s="188" t="s">
        <v>411</v>
      </c>
      <c r="F262" s="189" t="s">
        <v>412</v>
      </c>
      <c r="G262" s="190" t="s">
        <v>194</v>
      </c>
      <c r="H262" s="191">
        <v>0.18099999999999999</v>
      </c>
      <c r="I262" s="192"/>
      <c r="J262" s="193">
        <f>ROUND(I262*H262,0)</f>
        <v>0</v>
      </c>
      <c r="K262" s="189" t="s">
        <v>139</v>
      </c>
      <c r="L262" s="37"/>
      <c r="M262" s="194" t="s">
        <v>1</v>
      </c>
      <c r="N262" s="195" t="s">
        <v>41</v>
      </c>
      <c r="O262" s="65"/>
      <c r="P262" s="196">
        <f>O262*H262</f>
        <v>0</v>
      </c>
      <c r="Q262" s="196">
        <v>0</v>
      </c>
      <c r="R262" s="196">
        <f>Q262*H262</f>
        <v>0</v>
      </c>
      <c r="S262" s="196">
        <v>0</v>
      </c>
      <c r="T262" s="197">
        <f>S262*H262</f>
        <v>0</v>
      </c>
      <c r="AR262" s="198" t="s">
        <v>220</v>
      </c>
      <c r="AT262" s="198" t="s">
        <v>130</v>
      </c>
      <c r="AU262" s="198" t="s">
        <v>85</v>
      </c>
      <c r="AY262" s="16" t="s">
        <v>125</v>
      </c>
      <c r="BE262" s="199">
        <f>IF(N262="základní",J262,0)</f>
        <v>0</v>
      </c>
      <c r="BF262" s="199">
        <f>IF(N262="snížená",J262,0)</f>
        <v>0</v>
      </c>
      <c r="BG262" s="199">
        <f>IF(N262="zákl. přenesená",J262,0)</f>
        <v>0</v>
      </c>
      <c r="BH262" s="199">
        <f>IF(N262="sníž. přenesená",J262,0)</f>
        <v>0</v>
      </c>
      <c r="BI262" s="199">
        <f>IF(N262="nulová",J262,0)</f>
        <v>0</v>
      </c>
      <c r="BJ262" s="16" t="s">
        <v>8</v>
      </c>
      <c r="BK262" s="199">
        <f>ROUND(I262*H262,0)</f>
        <v>0</v>
      </c>
      <c r="BL262" s="16" t="s">
        <v>220</v>
      </c>
      <c r="BM262" s="198" t="s">
        <v>413</v>
      </c>
    </row>
    <row r="263" spans="2:65" s="1" customFormat="1" ht="107.25">
      <c r="B263" s="33"/>
      <c r="C263" s="34"/>
      <c r="D263" s="200" t="s">
        <v>141</v>
      </c>
      <c r="E263" s="34"/>
      <c r="F263" s="201" t="s">
        <v>414</v>
      </c>
      <c r="G263" s="34"/>
      <c r="H263" s="34"/>
      <c r="I263" s="105"/>
      <c r="J263" s="34"/>
      <c r="K263" s="34"/>
      <c r="L263" s="37"/>
      <c r="M263" s="202"/>
      <c r="N263" s="65"/>
      <c r="O263" s="65"/>
      <c r="P263" s="65"/>
      <c r="Q263" s="65"/>
      <c r="R263" s="65"/>
      <c r="S263" s="65"/>
      <c r="T263" s="66"/>
      <c r="AT263" s="16" t="s">
        <v>141</v>
      </c>
      <c r="AU263" s="16" t="s">
        <v>85</v>
      </c>
    </row>
    <row r="264" spans="2:65" s="11" customFormat="1" ht="22.9" customHeight="1">
      <c r="B264" s="171"/>
      <c r="C264" s="172"/>
      <c r="D264" s="173" t="s">
        <v>75</v>
      </c>
      <c r="E264" s="185" t="s">
        <v>415</v>
      </c>
      <c r="F264" s="185" t="s">
        <v>416</v>
      </c>
      <c r="G264" s="172"/>
      <c r="H264" s="172"/>
      <c r="I264" s="175"/>
      <c r="J264" s="186">
        <f>BK264</f>
        <v>0</v>
      </c>
      <c r="K264" s="172"/>
      <c r="L264" s="177"/>
      <c r="M264" s="178"/>
      <c r="N264" s="179"/>
      <c r="O264" s="179"/>
      <c r="P264" s="180">
        <f>SUM(P265:P332)</f>
        <v>0</v>
      </c>
      <c r="Q264" s="179"/>
      <c r="R264" s="180">
        <f>SUM(R265:R332)</f>
        <v>59.841738449999987</v>
      </c>
      <c r="S264" s="179"/>
      <c r="T264" s="181">
        <f>SUM(T265:T332)</f>
        <v>55.669301829999995</v>
      </c>
      <c r="AR264" s="182" t="s">
        <v>8</v>
      </c>
      <c r="AT264" s="183" t="s">
        <v>75</v>
      </c>
      <c r="AU264" s="183" t="s">
        <v>8</v>
      </c>
      <c r="AY264" s="182" t="s">
        <v>125</v>
      </c>
      <c r="BK264" s="184">
        <f>SUM(BK265:BK332)</f>
        <v>0</v>
      </c>
    </row>
    <row r="265" spans="2:65" s="1" customFormat="1" ht="24" customHeight="1">
      <c r="B265" s="33"/>
      <c r="C265" s="187" t="s">
        <v>417</v>
      </c>
      <c r="D265" s="187" t="s">
        <v>130</v>
      </c>
      <c r="E265" s="188" t="s">
        <v>418</v>
      </c>
      <c r="F265" s="189" t="s">
        <v>419</v>
      </c>
      <c r="G265" s="190" t="s">
        <v>138</v>
      </c>
      <c r="H265" s="191">
        <v>791.85699999999997</v>
      </c>
      <c r="I265" s="192"/>
      <c r="J265" s="193">
        <f>ROUND(I265*H265,0)</f>
        <v>0</v>
      </c>
      <c r="K265" s="189" t="s">
        <v>1</v>
      </c>
      <c r="L265" s="37"/>
      <c r="M265" s="194" t="s">
        <v>1</v>
      </c>
      <c r="N265" s="195" t="s">
        <v>41</v>
      </c>
      <c r="O265" s="65"/>
      <c r="P265" s="196">
        <f>O265*H265</f>
        <v>0</v>
      </c>
      <c r="Q265" s="196">
        <v>0</v>
      </c>
      <c r="R265" s="196">
        <f>Q265*H265</f>
        <v>0</v>
      </c>
      <c r="S265" s="196">
        <v>0</v>
      </c>
      <c r="T265" s="197">
        <f>S265*H265</f>
        <v>0</v>
      </c>
      <c r="AR265" s="198" t="s">
        <v>134</v>
      </c>
      <c r="AT265" s="198" t="s">
        <v>130</v>
      </c>
      <c r="AU265" s="198" t="s">
        <v>85</v>
      </c>
      <c r="AY265" s="16" t="s">
        <v>125</v>
      </c>
      <c r="BE265" s="199">
        <f>IF(N265="základní",J265,0)</f>
        <v>0</v>
      </c>
      <c r="BF265" s="199">
        <f>IF(N265="snížená",J265,0)</f>
        <v>0</v>
      </c>
      <c r="BG265" s="199">
        <f>IF(N265="zákl. přenesená",J265,0)</f>
        <v>0</v>
      </c>
      <c r="BH265" s="199">
        <f>IF(N265="sníž. přenesená",J265,0)</f>
        <v>0</v>
      </c>
      <c r="BI265" s="199">
        <f>IF(N265="nulová",J265,0)</f>
        <v>0</v>
      </c>
      <c r="BJ265" s="16" t="s">
        <v>8</v>
      </c>
      <c r="BK265" s="199">
        <f>ROUND(I265*H265,0)</f>
        <v>0</v>
      </c>
      <c r="BL265" s="16" t="s">
        <v>134</v>
      </c>
      <c r="BM265" s="198" t="s">
        <v>420</v>
      </c>
    </row>
    <row r="266" spans="2:65" s="12" customFormat="1" ht="22.5">
      <c r="B266" s="203"/>
      <c r="C266" s="204"/>
      <c r="D266" s="200" t="s">
        <v>143</v>
      </c>
      <c r="E266" s="205" t="s">
        <v>1</v>
      </c>
      <c r="F266" s="206" t="s">
        <v>421</v>
      </c>
      <c r="G266" s="204"/>
      <c r="H266" s="207">
        <v>605.33000000000004</v>
      </c>
      <c r="I266" s="208"/>
      <c r="J266" s="204"/>
      <c r="K266" s="204"/>
      <c r="L266" s="209"/>
      <c r="M266" s="210"/>
      <c r="N266" s="211"/>
      <c r="O266" s="211"/>
      <c r="P266" s="211"/>
      <c r="Q266" s="211"/>
      <c r="R266" s="211"/>
      <c r="S266" s="211"/>
      <c r="T266" s="212"/>
      <c r="AT266" s="213" t="s">
        <v>143</v>
      </c>
      <c r="AU266" s="213" t="s">
        <v>85</v>
      </c>
      <c r="AV266" s="12" t="s">
        <v>85</v>
      </c>
      <c r="AW266" s="12" t="s">
        <v>32</v>
      </c>
      <c r="AX266" s="12" t="s">
        <v>76</v>
      </c>
      <c r="AY266" s="213" t="s">
        <v>125</v>
      </c>
    </row>
    <row r="267" spans="2:65" s="12" customFormat="1" ht="11.25">
      <c r="B267" s="203"/>
      <c r="C267" s="204"/>
      <c r="D267" s="200" t="s">
        <v>143</v>
      </c>
      <c r="E267" s="205" t="s">
        <v>1</v>
      </c>
      <c r="F267" s="206" t="s">
        <v>422</v>
      </c>
      <c r="G267" s="204"/>
      <c r="H267" s="207">
        <v>98.54</v>
      </c>
      <c r="I267" s="208"/>
      <c r="J267" s="204"/>
      <c r="K267" s="204"/>
      <c r="L267" s="209"/>
      <c r="M267" s="210"/>
      <c r="N267" s="211"/>
      <c r="O267" s="211"/>
      <c r="P267" s="211"/>
      <c r="Q267" s="211"/>
      <c r="R267" s="211"/>
      <c r="S267" s="211"/>
      <c r="T267" s="212"/>
      <c r="AT267" s="213" t="s">
        <v>143</v>
      </c>
      <c r="AU267" s="213" t="s">
        <v>85</v>
      </c>
      <c r="AV267" s="12" t="s">
        <v>85</v>
      </c>
      <c r="AW267" s="12" t="s">
        <v>32</v>
      </c>
      <c r="AX267" s="12" t="s">
        <v>76</v>
      </c>
      <c r="AY267" s="213" t="s">
        <v>125</v>
      </c>
    </row>
    <row r="268" spans="2:65" s="12" customFormat="1" ht="11.25">
      <c r="B268" s="203"/>
      <c r="C268" s="204"/>
      <c r="D268" s="200" t="s">
        <v>143</v>
      </c>
      <c r="E268" s="205" t="s">
        <v>1</v>
      </c>
      <c r="F268" s="206" t="s">
        <v>423</v>
      </c>
      <c r="G268" s="204"/>
      <c r="H268" s="207">
        <v>16</v>
      </c>
      <c r="I268" s="208"/>
      <c r="J268" s="204"/>
      <c r="K268" s="204"/>
      <c r="L268" s="209"/>
      <c r="M268" s="210"/>
      <c r="N268" s="211"/>
      <c r="O268" s="211"/>
      <c r="P268" s="211"/>
      <c r="Q268" s="211"/>
      <c r="R268" s="211"/>
      <c r="S268" s="211"/>
      <c r="T268" s="212"/>
      <c r="AT268" s="213" t="s">
        <v>143</v>
      </c>
      <c r="AU268" s="213" t="s">
        <v>85</v>
      </c>
      <c r="AV268" s="12" t="s">
        <v>85</v>
      </c>
      <c r="AW268" s="12" t="s">
        <v>32</v>
      </c>
      <c r="AX268" s="12" t="s">
        <v>76</v>
      </c>
      <c r="AY268" s="213" t="s">
        <v>125</v>
      </c>
    </row>
    <row r="269" spans="2:65" s="13" customFormat="1" ht="11.25">
      <c r="B269" s="214"/>
      <c r="C269" s="215"/>
      <c r="D269" s="200" t="s">
        <v>143</v>
      </c>
      <c r="E269" s="216" t="s">
        <v>1</v>
      </c>
      <c r="F269" s="217" t="s">
        <v>153</v>
      </c>
      <c r="G269" s="215"/>
      <c r="H269" s="218">
        <v>719.87</v>
      </c>
      <c r="I269" s="219"/>
      <c r="J269" s="215"/>
      <c r="K269" s="215"/>
      <c r="L269" s="220"/>
      <c r="M269" s="221"/>
      <c r="N269" s="222"/>
      <c r="O269" s="222"/>
      <c r="P269" s="222"/>
      <c r="Q269" s="222"/>
      <c r="R269" s="222"/>
      <c r="S269" s="222"/>
      <c r="T269" s="223"/>
      <c r="AT269" s="224" t="s">
        <v>143</v>
      </c>
      <c r="AU269" s="224" t="s">
        <v>85</v>
      </c>
      <c r="AV269" s="13" t="s">
        <v>134</v>
      </c>
      <c r="AW269" s="13" t="s">
        <v>32</v>
      </c>
      <c r="AX269" s="13" t="s">
        <v>8</v>
      </c>
      <c r="AY269" s="224" t="s">
        <v>125</v>
      </c>
    </row>
    <row r="270" spans="2:65" s="12" customFormat="1" ht="11.25">
      <c r="B270" s="203"/>
      <c r="C270" s="204"/>
      <c r="D270" s="200" t="s">
        <v>143</v>
      </c>
      <c r="E270" s="204"/>
      <c r="F270" s="206" t="s">
        <v>424</v>
      </c>
      <c r="G270" s="204"/>
      <c r="H270" s="207">
        <v>791.85699999999997</v>
      </c>
      <c r="I270" s="208"/>
      <c r="J270" s="204"/>
      <c r="K270" s="204"/>
      <c r="L270" s="209"/>
      <c r="M270" s="210"/>
      <c r="N270" s="211"/>
      <c r="O270" s="211"/>
      <c r="P270" s="211"/>
      <c r="Q270" s="211"/>
      <c r="R270" s="211"/>
      <c r="S270" s="211"/>
      <c r="T270" s="212"/>
      <c r="AT270" s="213" t="s">
        <v>143</v>
      </c>
      <c r="AU270" s="213" t="s">
        <v>85</v>
      </c>
      <c r="AV270" s="12" t="s">
        <v>85</v>
      </c>
      <c r="AW270" s="12" t="s">
        <v>4</v>
      </c>
      <c r="AX270" s="12" t="s">
        <v>8</v>
      </c>
      <c r="AY270" s="213" t="s">
        <v>125</v>
      </c>
    </row>
    <row r="271" spans="2:65" s="1" customFormat="1" ht="16.5" customHeight="1">
      <c r="B271" s="33"/>
      <c r="C271" s="225" t="s">
        <v>425</v>
      </c>
      <c r="D271" s="225" t="s">
        <v>267</v>
      </c>
      <c r="E271" s="226" t="s">
        <v>426</v>
      </c>
      <c r="F271" s="227" t="s">
        <v>427</v>
      </c>
      <c r="G271" s="228" t="s">
        <v>348</v>
      </c>
      <c r="H271" s="229">
        <v>21534.550999999999</v>
      </c>
      <c r="I271" s="230"/>
      <c r="J271" s="231">
        <f>ROUND(I271*H271,0)</f>
        <v>0</v>
      </c>
      <c r="K271" s="227" t="s">
        <v>139</v>
      </c>
      <c r="L271" s="232"/>
      <c r="M271" s="233" t="s">
        <v>1</v>
      </c>
      <c r="N271" s="234" t="s">
        <v>41</v>
      </c>
      <c r="O271" s="65"/>
      <c r="P271" s="196">
        <f>O271*H271</f>
        <v>0</v>
      </c>
      <c r="Q271" s="196">
        <v>1.6999999999999999E-3</v>
      </c>
      <c r="R271" s="196">
        <f>Q271*H271</f>
        <v>36.608736699999994</v>
      </c>
      <c r="S271" s="196">
        <v>0</v>
      </c>
      <c r="T271" s="197">
        <f>S271*H271</f>
        <v>0</v>
      </c>
      <c r="AR271" s="198" t="s">
        <v>270</v>
      </c>
      <c r="AT271" s="198" t="s">
        <v>267</v>
      </c>
      <c r="AU271" s="198" t="s">
        <v>85</v>
      </c>
      <c r="AY271" s="16" t="s">
        <v>125</v>
      </c>
      <c r="BE271" s="199">
        <f>IF(N271="základní",J271,0)</f>
        <v>0</v>
      </c>
      <c r="BF271" s="199">
        <f>IF(N271="snížená",J271,0)</f>
        <v>0</v>
      </c>
      <c r="BG271" s="199">
        <f>IF(N271="zákl. přenesená",J271,0)</f>
        <v>0</v>
      </c>
      <c r="BH271" s="199">
        <f>IF(N271="sníž. přenesená",J271,0)</f>
        <v>0</v>
      </c>
      <c r="BI271" s="199">
        <f>IF(N271="nulová",J271,0)</f>
        <v>0</v>
      </c>
      <c r="BJ271" s="16" t="s">
        <v>8</v>
      </c>
      <c r="BK271" s="199">
        <f>ROUND(I271*H271,0)</f>
        <v>0</v>
      </c>
      <c r="BL271" s="16" t="s">
        <v>220</v>
      </c>
      <c r="BM271" s="198" t="s">
        <v>428</v>
      </c>
    </row>
    <row r="272" spans="2:65" s="1" customFormat="1" ht="19.5">
      <c r="B272" s="33"/>
      <c r="C272" s="34"/>
      <c r="D272" s="200" t="s">
        <v>300</v>
      </c>
      <c r="E272" s="34"/>
      <c r="F272" s="201" t="s">
        <v>429</v>
      </c>
      <c r="G272" s="34"/>
      <c r="H272" s="34"/>
      <c r="I272" s="105"/>
      <c r="J272" s="34"/>
      <c r="K272" s="34"/>
      <c r="L272" s="37"/>
      <c r="M272" s="202"/>
      <c r="N272" s="65"/>
      <c r="O272" s="65"/>
      <c r="P272" s="65"/>
      <c r="Q272" s="65"/>
      <c r="R272" s="65"/>
      <c r="S272" s="65"/>
      <c r="T272" s="66"/>
      <c r="AT272" s="16" t="s">
        <v>300</v>
      </c>
      <c r="AU272" s="16" t="s">
        <v>85</v>
      </c>
    </row>
    <row r="273" spans="2:65" s="12" customFormat="1" ht="11.25">
      <c r="B273" s="203"/>
      <c r="C273" s="204"/>
      <c r="D273" s="200" t="s">
        <v>143</v>
      </c>
      <c r="E273" s="205" t="s">
        <v>1</v>
      </c>
      <c r="F273" s="206" t="s">
        <v>430</v>
      </c>
      <c r="G273" s="204"/>
      <c r="H273" s="207">
        <v>20509.096000000001</v>
      </c>
      <c r="I273" s="208"/>
      <c r="J273" s="204"/>
      <c r="K273" s="204"/>
      <c r="L273" s="209"/>
      <c r="M273" s="210"/>
      <c r="N273" s="211"/>
      <c r="O273" s="211"/>
      <c r="P273" s="211"/>
      <c r="Q273" s="211"/>
      <c r="R273" s="211"/>
      <c r="S273" s="211"/>
      <c r="T273" s="212"/>
      <c r="AT273" s="213" t="s">
        <v>143</v>
      </c>
      <c r="AU273" s="213" t="s">
        <v>85</v>
      </c>
      <c r="AV273" s="12" t="s">
        <v>85</v>
      </c>
      <c r="AW273" s="12" t="s">
        <v>32</v>
      </c>
      <c r="AX273" s="12" t="s">
        <v>76</v>
      </c>
      <c r="AY273" s="213" t="s">
        <v>125</v>
      </c>
    </row>
    <row r="274" spans="2:65" s="12" customFormat="1" ht="11.25">
      <c r="B274" s="203"/>
      <c r="C274" s="204"/>
      <c r="D274" s="200" t="s">
        <v>143</v>
      </c>
      <c r="E274" s="204"/>
      <c r="F274" s="206" t="s">
        <v>431</v>
      </c>
      <c r="G274" s="204"/>
      <c r="H274" s="207">
        <v>21534.550999999999</v>
      </c>
      <c r="I274" s="208"/>
      <c r="J274" s="204"/>
      <c r="K274" s="204"/>
      <c r="L274" s="209"/>
      <c r="M274" s="210"/>
      <c r="N274" s="211"/>
      <c r="O274" s="211"/>
      <c r="P274" s="211"/>
      <c r="Q274" s="211"/>
      <c r="R274" s="211"/>
      <c r="S274" s="211"/>
      <c r="T274" s="212"/>
      <c r="AT274" s="213" t="s">
        <v>143</v>
      </c>
      <c r="AU274" s="213" t="s">
        <v>85</v>
      </c>
      <c r="AV274" s="12" t="s">
        <v>85</v>
      </c>
      <c r="AW274" s="12" t="s">
        <v>4</v>
      </c>
      <c r="AX274" s="12" t="s">
        <v>8</v>
      </c>
      <c r="AY274" s="213" t="s">
        <v>125</v>
      </c>
    </row>
    <row r="275" spans="2:65" s="1" customFormat="1" ht="24" customHeight="1">
      <c r="B275" s="33"/>
      <c r="C275" s="225" t="s">
        <v>432</v>
      </c>
      <c r="D275" s="225" t="s">
        <v>267</v>
      </c>
      <c r="E275" s="226" t="s">
        <v>433</v>
      </c>
      <c r="F275" s="227" t="s">
        <v>434</v>
      </c>
      <c r="G275" s="228" t="s">
        <v>348</v>
      </c>
      <c r="H275" s="229">
        <v>9229.0939999999991</v>
      </c>
      <c r="I275" s="230"/>
      <c r="J275" s="231">
        <f>ROUND(I275*H275,0)</f>
        <v>0</v>
      </c>
      <c r="K275" s="227" t="s">
        <v>1</v>
      </c>
      <c r="L275" s="232"/>
      <c r="M275" s="233" t="s">
        <v>1</v>
      </c>
      <c r="N275" s="234" t="s">
        <v>41</v>
      </c>
      <c r="O275" s="65"/>
      <c r="P275" s="196">
        <f>O275*H275</f>
        <v>0</v>
      </c>
      <c r="Q275" s="196">
        <v>1.6999999999999999E-3</v>
      </c>
      <c r="R275" s="196">
        <f>Q275*H275</f>
        <v>15.689459799999998</v>
      </c>
      <c r="S275" s="196">
        <v>0</v>
      </c>
      <c r="T275" s="197">
        <f>S275*H275</f>
        <v>0</v>
      </c>
      <c r="AR275" s="198" t="s">
        <v>270</v>
      </c>
      <c r="AT275" s="198" t="s">
        <v>267</v>
      </c>
      <c r="AU275" s="198" t="s">
        <v>85</v>
      </c>
      <c r="AY275" s="16" t="s">
        <v>125</v>
      </c>
      <c r="BE275" s="199">
        <f>IF(N275="základní",J275,0)</f>
        <v>0</v>
      </c>
      <c r="BF275" s="199">
        <f>IF(N275="snížená",J275,0)</f>
        <v>0</v>
      </c>
      <c r="BG275" s="199">
        <f>IF(N275="zákl. přenesená",J275,0)</f>
        <v>0</v>
      </c>
      <c r="BH275" s="199">
        <f>IF(N275="sníž. přenesená",J275,0)</f>
        <v>0</v>
      </c>
      <c r="BI275" s="199">
        <f>IF(N275="nulová",J275,0)</f>
        <v>0</v>
      </c>
      <c r="BJ275" s="16" t="s">
        <v>8</v>
      </c>
      <c r="BK275" s="199">
        <f>ROUND(I275*H275,0)</f>
        <v>0</v>
      </c>
      <c r="BL275" s="16" t="s">
        <v>220</v>
      </c>
      <c r="BM275" s="198" t="s">
        <v>435</v>
      </c>
    </row>
    <row r="276" spans="2:65" s="12" customFormat="1" ht="11.25">
      <c r="B276" s="203"/>
      <c r="C276" s="204"/>
      <c r="D276" s="200" t="s">
        <v>143</v>
      </c>
      <c r="E276" s="205" t="s">
        <v>1</v>
      </c>
      <c r="F276" s="206" t="s">
        <v>436</v>
      </c>
      <c r="G276" s="204"/>
      <c r="H276" s="207">
        <v>8789.6129999999994</v>
      </c>
      <c r="I276" s="208"/>
      <c r="J276" s="204"/>
      <c r="K276" s="204"/>
      <c r="L276" s="209"/>
      <c r="M276" s="210"/>
      <c r="N276" s="211"/>
      <c r="O276" s="211"/>
      <c r="P276" s="211"/>
      <c r="Q276" s="211"/>
      <c r="R276" s="211"/>
      <c r="S276" s="211"/>
      <c r="T276" s="212"/>
      <c r="AT276" s="213" t="s">
        <v>143</v>
      </c>
      <c r="AU276" s="213" t="s">
        <v>85</v>
      </c>
      <c r="AV276" s="12" t="s">
        <v>85</v>
      </c>
      <c r="AW276" s="12" t="s">
        <v>32</v>
      </c>
      <c r="AX276" s="12" t="s">
        <v>76</v>
      </c>
      <c r="AY276" s="213" t="s">
        <v>125</v>
      </c>
    </row>
    <row r="277" spans="2:65" s="12" customFormat="1" ht="11.25">
      <c r="B277" s="203"/>
      <c r="C277" s="204"/>
      <c r="D277" s="200" t="s">
        <v>143</v>
      </c>
      <c r="E277" s="204"/>
      <c r="F277" s="206" t="s">
        <v>437</v>
      </c>
      <c r="G277" s="204"/>
      <c r="H277" s="207">
        <v>9229.0939999999991</v>
      </c>
      <c r="I277" s="208"/>
      <c r="J277" s="204"/>
      <c r="K277" s="204"/>
      <c r="L277" s="209"/>
      <c r="M277" s="210"/>
      <c r="N277" s="211"/>
      <c r="O277" s="211"/>
      <c r="P277" s="211"/>
      <c r="Q277" s="211"/>
      <c r="R277" s="211"/>
      <c r="S277" s="211"/>
      <c r="T277" s="212"/>
      <c r="AT277" s="213" t="s">
        <v>143</v>
      </c>
      <c r="AU277" s="213" t="s">
        <v>85</v>
      </c>
      <c r="AV277" s="12" t="s">
        <v>85</v>
      </c>
      <c r="AW277" s="12" t="s">
        <v>4</v>
      </c>
      <c r="AX277" s="12" t="s">
        <v>8</v>
      </c>
      <c r="AY277" s="213" t="s">
        <v>125</v>
      </c>
    </row>
    <row r="278" spans="2:65" s="1" customFormat="1" ht="16.5" customHeight="1">
      <c r="B278" s="33"/>
      <c r="C278" s="187" t="s">
        <v>438</v>
      </c>
      <c r="D278" s="187" t="s">
        <v>130</v>
      </c>
      <c r="E278" s="188" t="s">
        <v>439</v>
      </c>
      <c r="F278" s="189" t="s">
        <v>440</v>
      </c>
      <c r="G278" s="190" t="s">
        <v>175</v>
      </c>
      <c r="H278" s="191">
        <v>57.62</v>
      </c>
      <c r="I278" s="192"/>
      <c r="J278" s="193">
        <f>ROUND(I278*H278,0)</f>
        <v>0</v>
      </c>
      <c r="K278" s="189" t="s">
        <v>1</v>
      </c>
      <c r="L278" s="37"/>
      <c r="M278" s="194" t="s">
        <v>1</v>
      </c>
      <c r="N278" s="195" t="s">
        <v>41</v>
      </c>
      <c r="O278" s="65"/>
      <c r="P278" s="196">
        <f>O278*H278</f>
        <v>0</v>
      </c>
      <c r="Q278" s="196">
        <v>7.9999999999999996E-6</v>
      </c>
      <c r="R278" s="196">
        <f>Q278*H278</f>
        <v>4.6095999999999995E-4</v>
      </c>
      <c r="S278" s="196">
        <v>0</v>
      </c>
      <c r="T278" s="197">
        <f>S278*H278</f>
        <v>0</v>
      </c>
      <c r="AR278" s="198" t="s">
        <v>134</v>
      </c>
      <c r="AT278" s="198" t="s">
        <v>130</v>
      </c>
      <c r="AU278" s="198" t="s">
        <v>85</v>
      </c>
      <c r="AY278" s="16" t="s">
        <v>125</v>
      </c>
      <c r="BE278" s="199">
        <f>IF(N278="základní",J278,0)</f>
        <v>0</v>
      </c>
      <c r="BF278" s="199">
        <f>IF(N278="snížená",J278,0)</f>
        <v>0</v>
      </c>
      <c r="BG278" s="199">
        <f>IF(N278="zákl. přenesená",J278,0)</f>
        <v>0</v>
      </c>
      <c r="BH278" s="199">
        <f>IF(N278="sníž. přenesená",J278,0)</f>
        <v>0</v>
      </c>
      <c r="BI278" s="199">
        <f>IF(N278="nulová",J278,0)</f>
        <v>0</v>
      </c>
      <c r="BJ278" s="16" t="s">
        <v>8</v>
      </c>
      <c r="BK278" s="199">
        <f>ROUND(I278*H278,0)</f>
        <v>0</v>
      </c>
      <c r="BL278" s="16" t="s">
        <v>134</v>
      </c>
      <c r="BM278" s="198" t="s">
        <v>441</v>
      </c>
    </row>
    <row r="279" spans="2:65" s="1" customFormat="1" ht="58.5">
      <c r="B279" s="33"/>
      <c r="C279" s="34"/>
      <c r="D279" s="200" t="s">
        <v>141</v>
      </c>
      <c r="E279" s="34"/>
      <c r="F279" s="201" t="s">
        <v>442</v>
      </c>
      <c r="G279" s="34"/>
      <c r="H279" s="34"/>
      <c r="I279" s="105"/>
      <c r="J279" s="34"/>
      <c r="K279" s="34"/>
      <c r="L279" s="37"/>
      <c r="M279" s="202"/>
      <c r="N279" s="65"/>
      <c r="O279" s="65"/>
      <c r="P279" s="65"/>
      <c r="Q279" s="65"/>
      <c r="R279" s="65"/>
      <c r="S279" s="65"/>
      <c r="T279" s="66"/>
      <c r="AT279" s="16" t="s">
        <v>141</v>
      </c>
      <c r="AU279" s="16" t="s">
        <v>85</v>
      </c>
    </row>
    <row r="280" spans="2:65" s="12" customFormat="1" ht="11.25">
      <c r="B280" s="203"/>
      <c r="C280" s="204"/>
      <c r="D280" s="200" t="s">
        <v>143</v>
      </c>
      <c r="E280" s="205" t="s">
        <v>1</v>
      </c>
      <c r="F280" s="206" t="s">
        <v>443</v>
      </c>
      <c r="G280" s="204"/>
      <c r="H280" s="207">
        <v>57.62</v>
      </c>
      <c r="I280" s="208"/>
      <c r="J280" s="204"/>
      <c r="K280" s="204"/>
      <c r="L280" s="209"/>
      <c r="M280" s="210"/>
      <c r="N280" s="211"/>
      <c r="O280" s="211"/>
      <c r="P280" s="211"/>
      <c r="Q280" s="211"/>
      <c r="R280" s="211"/>
      <c r="S280" s="211"/>
      <c r="T280" s="212"/>
      <c r="AT280" s="213" t="s">
        <v>143</v>
      </c>
      <c r="AU280" s="213" t="s">
        <v>85</v>
      </c>
      <c r="AV280" s="12" t="s">
        <v>85</v>
      </c>
      <c r="AW280" s="12" t="s">
        <v>32</v>
      </c>
      <c r="AX280" s="12" t="s">
        <v>8</v>
      </c>
      <c r="AY280" s="213" t="s">
        <v>125</v>
      </c>
    </row>
    <row r="281" spans="2:65" s="1" customFormat="1" ht="16.5" customHeight="1">
      <c r="B281" s="33"/>
      <c r="C281" s="187" t="s">
        <v>444</v>
      </c>
      <c r="D281" s="187" t="s">
        <v>130</v>
      </c>
      <c r="E281" s="188" t="s">
        <v>445</v>
      </c>
      <c r="F281" s="189" t="s">
        <v>446</v>
      </c>
      <c r="G281" s="190" t="s">
        <v>175</v>
      </c>
      <c r="H281" s="191">
        <v>25.094999999999999</v>
      </c>
      <c r="I281" s="192"/>
      <c r="J281" s="193">
        <f>ROUND(I281*H281,0)</f>
        <v>0</v>
      </c>
      <c r="K281" s="189" t="s">
        <v>1</v>
      </c>
      <c r="L281" s="37"/>
      <c r="M281" s="194" t="s">
        <v>1</v>
      </c>
      <c r="N281" s="195" t="s">
        <v>41</v>
      </c>
      <c r="O281" s="65"/>
      <c r="P281" s="196">
        <f>O281*H281</f>
        <v>0</v>
      </c>
      <c r="Q281" s="196">
        <v>8.0000000000000002E-3</v>
      </c>
      <c r="R281" s="196">
        <f>Q281*H281</f>
        <v>0.20075999999999999</v>
      </c>
      <c r="S281" s="196">
        <v>0</v>
      </c>
      <c r="T281" s="197">
        <f>S281*H281</f>
        <v>0</v>
      </c>
      <c r="AR281" s="198" t="s">
        <v>134</v>
      </c>
      <c r="AT281" s="198" t="s">
        <v>130</v>
      </c>
      <c r="AU281" s="198" t="s">
        <v>85</v>
      </c>
      <c r="AY281" s="16" t="s">
        <v>125</v>
      </c>
      <c r="BE281" s="199">
        <f>IF(N281="základní",J281,0)</f>
        <v>0</v>
      </c>
      <c r="BF281" s="199">
        <f>IF(N281="snížená",J281,0)</f>
        <v>0</v>
      </c>
      <c r="BG281" s="199">
        <f>IF(N281="zákl. přenesená",J281,0)</f>
        <v>0</v>
      </c>
      <c r="BH281" s="199">
        <f>IF(N281="sníž. přenesená",J281,0)</f>
        <v>0</v>
      </c>
      <c r="BI281" s="199">
        <f>IF(N281="nulová",J281,0)</f>
        <v>0</v>
      </c>
      <c r="BJ281" s="16" t="s">
        <v>8</v>
      </c>
      <c r="BK281" s="199">
        <f>ROUND(I281*H281,0)</f>
        <v>0</v>
      </c>
      <c r="BL281" s="16" t="s">
        <v>134</v>
      </c>
      <c r="BM281" s="198" t="s">
        <v>447</v>
      </c>
    </row>
    <row r="282" spans="2:65" s="1" customFormat="1" ht="58.5">
      <c r="B282" s="33"/>
      <c r="C282" s="34"/>
      <c r="D282" s="200" t="s">
        <v>141</v>
      </c>
      <c r="E282" s="34"/>
      <c r="F282" s="201" t="s">
        <v>442</v>
      </c>
      <c r="G282" s="34"/>
      <c r="H282" s="34"/>
      <c r="I282" s="105"/>
      <c r="J282" s="34"/>
      <c r="K282" s="34"/>
      <c r="L282" s="37"/>
      <c r="M282" s="202"/>
      <c r="N282" s="65"/>
      <c r="O282" s="65"/>
      <c r="P282" s="65"/>
      <c r="Q282" s="65"/>
      <c r="R282" s="65"/>
      <c r="S282" s="65"/>
      <c r="T282" s="66"/>
      <c r="AT282" s="16" t="s">
        <v>141</v>
      </c>
      <c r="AU282" s="16" t="s">
        <v>85</v>
      </c>
    </row>
    <row r="283" spans="2:65" s="12" customFormat="1" ht="11.25">
      <c r="B283" s="203"/>
      <c r="C283" s="204"/>
      <c r="D283" s="200" t="s">
        <v>143</v>
      </c>
      <c r="E283" s="205" t="s">
        <v>1</v>
      </c>
      <c r="F283" s="206" t="s">
        <v>448</v>
      </c>
      <c r="G283" s="204"/>
      <c r="H283" s="207">
        <v>21.094999999999999</v>
      </c>
      <c r="I283" s="208"/>
      <c r="J283" s="204"/>
      <c r="K283" s="204"/>
      <c r="L283" s="209"/>
      <c r="M283" s="210"/>
      <c r="N283" s="211"/>
      <c r="O283" s="211"/>
      <c r="P283" s="211"/>
      <c r="Q283" s="211"/>
      <c r="R283" s="211"/>
      <c r="S283" s="211"/>
      <c r="T283" s="212"/>
      <c r="AT283" s="213" t="s">
        <v>143</v>
      </c>
      <c r="AU283" s="213" t="s">
        <v>85</v>
      </c>
      <c r="AV283" s="12" t="s">
        <v>85</v>
      </c>
      <c r="AW283" s="12" t="s">
        <v>32</v>
      </c>
      <c r="AX283" s="12" t="s">
        <v>76</v>
      </c>
      <c r="AY283" s="213" t="s">
        <v>125</v>
      </c>
    </row>
    <row r="284" spans="2:65" s="12" customFormat="1" ht="11.25">
      <c r="B284" s="203"/>
      <c r="C284" s="204"/>
      <c r="D284" s="200" t="s">
        <v>143</v>
      </c>
      <c r="E284" s="205" t="s">
        <v>1</v>
      </c>
      <c r="F284" s="206" t="s">
        <v>449</v>
      </c>
      <c r="G284" s="204"/>
      <c r="H284" s="207">
        <v>4</v>
      </c>
      <c r="I284" s="208"/>
      <c r="J284" s="204"/>
      <c r="K284" s="204"/>
      <c r="L284" s="209"/>
      <c r="M284" s="210"/>
      <c r="N284" s="211"/>
      <c r="O284" s="211"/>
      <c r="P284" s="211"/>
      <c r="Q284" s="211"/>
      <c r="R284" s="211"/>
      <c r="S284" s="211"/>
      <c r="T284" s="212"/>
      <c r="AT284" s="213" t="s">
        <v>143</v>
      </c>
      <c r="AU284" s="213" t="s">
        <v>85</v>
      </c>
      <c r="AV284" s="12" t="s">
        <v>85</v>
      </c>
      <c r="AW284" s="12" t="s">
        <v>32</v>
      </c>
      <c r="AX284" s="12" t="s">
        <v>76</v>
      </c>
      <c r="AY284" s="213" t="s">
        <v>125</v>
      </c>
    </row>
    <row r="285" spans="2:65" s="1" customFormat="1" ht="16.5" customHeight="1">
      <c r="B285" s="33"/>
      <c r="C285" s="187" t="s">
        <v>450</v>
      </c>
      <c r="D285" s="187" t="s">
        <v>130</v>
      </c>
      <c r="E285" s="188" t="s">
        <v>451</v>
      </c>
      <c r="F285" s="189" t="s">
        <v>452</v>
      </c>
      <c r="G285" s="190" t="s">
        <v>175</v>
      </c>
      <c r="H285" s="191">
        <v>48.734999999999999</v>
      </c>
      <c r="I285" s="192"/>
      <c r="J285" s="193">
        <f>ROUND(I285*H285,0)</f>
        <v>0</v>
      </c>
      <c r="K285" s="189" t="s">
        <v>1</v>
      </c>
      <c r="L285" s="37"/>
      <c r="M285" s="194" t="s">
        <v>1</v>
      </c>
      <c r="N285" s="195" t="s">
        <v>41</v>
      </c>
      <c r="O285" s="65"/>
      <c r="P285" s="196">
        <f>O285*H285</f>
        <v>0</v>
      </c>
      <c r="Q285" s="196">
        <v>8.0000000000000002E-3</v>
      </c>
      <c r="R285" s="196">
        <f>Q285*H285</f>
        <v>0.38988</v>
      </c>
      <c r="S285" s="196">
        <v>0</v>
      </c>
      <c r="T285" s="197">
        <f>S285*H285</f>
        <v>0</v>
      </c>
      <c r="AR285" s="198" t="s">
        <v>134</v>
      </c>
      <c r="AT285" s="198" t="s">
        <v>130</v>
      </c>
      <c r="AU285" s="198" t="s">
        <v>85</v>
      </c>
      <c r="AY285" s="16" t="s">
        <v>125</v>
      </c>
      <c r="BE285" s="199">
        <f>IF(N285="základní",J285,0)</f>
        <v>0</v>
      </c>
      <c r="BF285" s="199">
        <f>IF(N285="snížená",J285,0)</f>
        <v>0</v>
      </c>
      <c r="BG285" s="199">
        <f>IF(N285="zákl. přenesená",J285,0)</f>
        <v>0</v>
      </c>
      <c r="BH285" s="199">
        <f>IF(N285="sníž. přenesená",J285,0)</f>
        <v>0</v>
      </c>
      <c r="BI285" s="199">
        <f>IF(N285="nulová",J285,0)</f>
        <v>0</v>
      </c>
      <c r="BJ285" s="16" t="s">
        <v>8</v>
      </c>
      <c r="BK285" s="199">
        <f>ROUND(I285*H285,0)</f>
        <v>0</v>
      </c>
      <c r="BL285" s="16" t="s">
        <v>134</v>
      </c>
      <c r="BM285" s="198" t="s">
        <v>453</v>
      </c>
    </row>
    <row r="286" spans="2:65" s="1" customFormat="1" ht="58.5">
      <c r="B286" s="33"/>
      <c r="C286" s="34"/>
      <c r="D286" s="200" t="s">
        <v>141</v>
      </c>
      <c r="E286" s="34"/>
      <c r="F286" s="201" t="s">
        <v>442</v>
      </c>
      <c r="G286" s="34"/>
      <c r="H286" s="34"/>
      <c r="I286" s="105"/>
      <c r="J286" s="34"/>
      <c r="K286" s="34"/>
      <c r="L286" s="37"/>
      <c r="M286" s="202"/>
      <c r="N286" s="65"/>
      <c r="O286" s="65"/>
      <c r="P286" s="65"/>
      <c r="Q286" s="65"/>
      <c r="R286" s="65"/>
      <c r="S286" s="65"/>
      <c r="T286" s="66"/>
      <c r="AT286" s="16" t="s">
        <v>141</v>
      </c>
      <c r="AU286" s="16" t="s">
        <v>85</v>
      </c>
    </row>
    <row r="287" spans="2:65" s="12" customFormat="1" ht="11.25">
      <c r="B287" s="203"/>
      <c r="C287" s="204"/>
      <c r="D287" s="200" t="s">
        <v>143</v>
      </c>
      <c r="E287" s="205" t="s">
        <v>1</v>
      </c>
      <c r="F287" s="206" t="s">
        <v>454</v>
      </c>
      <c r="G287" s="204"/>
      <c r="H287" s="207">
        <v>44.734999999999999</v>
      </c>
      <c r="I287" s="208"/>
      <c r="J287" s="204"/>
      <c r="K287" s="204"/>
      <c r="L287" s="209"/>
      <c r="M287" s="210"/>
      <c r="N287" s="211"/>
      <c r="O287" s="211"/>
      <c r="P287" s="211"/>
      <c r="Q287" s="211"/>
      <c r="R287" s="211"/>
      <c r="S287" s="211"/>
      <c r="T287" s="212"/>
      <c r="AT287" s="213" t="s">
        <v>143</v>
      </c>
      <c r="AU287" s="213" t="s">
        <v>85</v>
      </c>
      <c r="AV287" s="12" t="s">
        <v>85</v>
      </c>
      <c r="AW287" s="12" t="s">
        <v>32</v>
      </c>
      <c r="AX287" s="12" t="s">
        <v>76</v>
      </c>
      <c r="AY287" s="213" t="s">
        <v>125</v>
      </c>
    </row>
    <row r="288" spans="2:65" s="12" customFormat="1" ht="11.25">
      <c r="B288" s="203"/>
      <c r="C288" s="204"/>
      <c r="D288" s="200" t="s">
        <v>143</v>
      </c>
      <c r="E288" s="205" t="s">
        <v>1</v>
      </c>
      <c r="F288" s="206" t="s">
        <v>455</v>
      </c>
      <c r="G288" s="204"/>
      <c r="H288" s="207">
        <v>4</v>
      </c>
      <c r="I288" s="208"/>
      <c r="J288" s="204"/>
      <c r="K288" s="204"/>
      <c r="L288" s="209"/>
      <c r="M288" s="210"/>
      <c r="N288" s="211"/>
      <c r="O288" s="211"/>
      <c r="P288" s="211"/>
      <c r="Q288" s="211"/>
      <c r="R288" s="211"/>
      <c r="S288" s="211"/>
      <c r="T288" s="212"/>
      <c r="AT288" s="213" t="s">
        <v>143</v>
      </c>
      <c r="AU288" s="213" t="s">
        <v>85</v>
      </c>
      <c r="AV288" s="12" t="s">
        <v>85</v>
      </c>
      <c r="AW288" s="12" t="s">
        <v>32</v>
      </c>
      <c r="AX288" s="12" t="s">
        <v>76</v>
      </c>
      <c r="AY288" s="213" t="s">
        <v>125</v>
      </c>
    </row>
    <row r="289" spans="2:65" s="1" customFormat="1" ht="16.5" customHeight="1">
      <c r="B289" s="33"/>
      <c r="C289" s="225" t="s">
        <v>456</v>
      </c>
      <c r="D289" s="225" t="s">
        <v>267</v>
      </c>
      <c r="E289" s="226" t="s">
        <v>457</v>
      </c>
      <c r="F289" s="227" t="s">
        <v>458</v>
      </c>
      <c r="G289" s="228" t="s">
        <v>348</v>
      </c>
      <c r="H289" s="229">
        <v>232.565</v>
      </c>
      <c r="I289" s="230"/>
      <c r="J289" s="231">
        <f>ROUND(I289*H289,0)</f>
        <v>0</v>
      </c>
      <c r="K289" s="227" t="s">
        <v>139</v>
      </c>
      <c r="L289" s="232"/>
      <c r="M289" s="233" t="s">
        <v>1</v>
      </c>
      <c r="N289" s="234" t="s">
        <v>41</v>
      </c>
      <c r="O289" s="65"/>
      <c r="P289" s="196">
        <f>O289*H289</f>
        <v>0</v>
      </c>
      <c r="Q289" s="196">
        <v>3.2000000000000002E-3</v>
      </c>
      <c r="R289" s="196">
        <f>Q289*H289</f>
        <v>0.74420799999999998</v>
      </c>
      <c r="S289" s="196">
        <v>0</v>
      </c>
      <c r="T289" s="197">
        <f>S289*H289</f>
        <v>0</v>
      </c>
      <c r="AR289" s="198" t="s">
        <v>172</v>
      </c>
      <c r="AT289" s="198" t="s">
        <v>267</v>
      </c>
      <c r="AU289" s="198" t="s">
        <v>85</v>
      </c>
      <c r="AY289" s="16" t="s">
        <v>125</v>
      </c>
      <c r="BE289" s="199">
        <f>IF(N289="základní",J289,0)</f>
        <v>0</v>
      </c>
      <c r="BF289" s="199">
        <f>IF(N289="snížená",J289,0)</f>
        <v>0</v>
      </c>
      <c r="BG289" s="199">
        <f>IF(N289="zákl. přenesená",J289,0)</f>
        <v>0</v>
      </c>
      <c r="BH289" s="199">
        <f>IF(N289="sníž. přenesená",J289,0)</f>
        <v>0</v>
      </c>
      <c r="BI289" s="199">
        <f>IF(N289="nulová",J289,0)</f>
        <v>0</v>
      </c>
      <c r="BJ289" s="16" t="s">
        <v>8</v>
      </c>
      <c r="BK289" s="199">
        <f>ROUND(I289*H289,0)</f>
        <v>0</v>
      </c>
      <c r="BL289" s="16" t="s">
        <v>134</v>
      </c>
      <c r="BM289" s="198" t="s">
        <v>459</v>
      </c>
    </row>
    <row r="290" spans="2:65" s="12" customFormat="1" ht="11.25">
      <c r="B290" s="203"/>
      <c r="C290" s="204"/>
      <c r="D290" s="200" t="s">
        <v>143</v>
      </c>
      <c r="E290" s="205" t="s">
        <v>1</v>
      </c>
      <c r="F290" s="206" t="s">
        <v>460</v>
      </c>
      <c r="G290" s="204"/>
      <c r="H290" s="207">
        <v>221.49</v>
      </c>
      <c r="I290" s="208"/>
      <c r="J290" s="204"/>
      <c r="K290" s="204"/>
      <c r="L290" s="209"/>
      <c r="M290" s="210"/>
      <c r="N290" s="211"/>
      <c r="O290" s="211"/>
      <c r="P290" s="211"/>
      <c r="Q290" s="211"/>
      <c r="R290" s="211"/>
      <c r="S290" s="211"/>
      <c r="T290" s="212"/>
      <c r="AT290" s="213" t="s">
        <v>143</v>
      </c>
      <c r="AU290" s="213" t="s">
        <v>85</v>
      </c>
      <c r="AV290" s="12" t="s">
        <v>85</v>
      </c>
      <c r="AW290" s="12" t="s">
        <v>32</v>
      </c>
      <c r="AX290" s="12" t="s">
        <v>76</v>
      </c>
      <c r="AY290" s="213" t="s">
        <v>125</v>
      </c>
    </row>
    <row r="291" spans="2:65" s="12" customFormat="1" ht="11.25">
      <c r="B291" s="203"/>
      <c r="C291" s="204"/>
      <c r="D291" s="200" t="s">
        <v>143</v>
      </c>
      <c r="E291" s="204"/>
      <c r="F291" s="206" t="s">
        <v>461</v>
      </c>
      <c r="G291" s="204"/>
      <c r="H291" s="207">
        <v>232.565</v>
      </c>
      <c r="I291" s="208"/>
      <c r="J291" s="204"/>
      <c r="K291" s="204"/>
      <c r="L291" s="209"/>
      <c r="M291" s="210"/>
      <c r="N291" s="211"/>
      <c r="O291" s="211"/>
      <c r="P291" s="211"/>
      <c r="Q291" s="211"/>
      <c r="R291" s="211"/>
      <c r="S291" s="211"/>
      <c r="T291" s="212"/>
      <c r="AT291" s="213" t="s">
        <v>143</v>
      </c>
      <c r="AU291" s="213" t="s">
        <v>85</v>
      </c>
      <c r="AV291" s="12" t="s">
        <v>85</v>
      </c>
      <c r="AW291" s="12" t="s">
        <v>4</v>
      </c>
      <c r="AX291" s="12" t="s">
        <v>8</v>
      </c>
      <c r="AY291" s="213" t="s">
        <v>125</v>
      </c>
    </row>
    <row r="292" spans="2:65" s="1" customFormat="1" ht="24" customHeight="1">
      <c r="B292" s="33"/>
      <c r="C292" s="187" t="s">
        <v>462</v>
      </c>
      <c r="D292" s="187" t="s">
        <v>130</v>
      </c>
      <c r="E292" s="188" t="s">
        <v>463</v>
      </c>
      <c r="F292" s="189" t="s">
        <v>464</v>
      </c>
      <c r="G292" s="190" t="s">
        <v>138</v>
      </c>
      <c r="H292" s="191">
        <v>791.85699999999997</v>
      </c>
      <c r="I292" s="192"/>
      <c r="J292" s="193">
        <f>ROUND(I292*H292,0)</f>
        <v>0</v>
      </c>
      <c r="K292" s="189" t="s">
        <v>1</v>
      </c>
      <c r="L292" s="37"/>
      <c r="M292" s="194" t="s">
        <v>1</v>
      </c>
      <c r="N292" s="195" t="s">
        <v>41</v>
      </c>
      <c r="O292" s="65"/>
      <c r="P292" s="196">
        <f>O292*H292</f>
        <v>0</v>
      </c>
      <c r="Q292" s="196">
        <v>1.2E-4</v>
      </c>
      <c r="R292" s="196">
        <f>Q292*H292</f>
        <v>9.5022839999999997E-2</v>
      </c>
      <c r="S292" s="196">
        <v>0</v>
      </c>
      <c r="T292" s="197">
        <f>S292*H292</f>
        <v>0</v>
      </c>
      <c r="AR292" s="198" t="s">
        <v>134</v>
      </c>
      <c r="AT292" s="198" t="s">
        <v>130</v>
      </c>
      <c r="AU292" s="198" t="s">
        <v>85</v>
      </c>
      <c r="AY292" s="16" t="s">
        <v>125</v>
      </c>
      <c r="BE292" s="199">
        <f>IF(N292="základní",J292,0)</f>
        <v>0</v>
      </c>
      <c r="BF292" s="199">
        <f>IF(N292="snížená",J292,0)</f>
        <v>0</v>
      </c>
      <c r="BG292" s="199">
        <f>IF(N292="zákl. přenesená",J292,0)</f>
        <v>0</v>
      </c>
      <c r="BH292" s="199">
        <f>IF(N292="sníž. přenesená",J292,0)</f>
        <v>0</v>
      </c>
      <c r="BI292" s="199">
        <f>IF(N292="nulová",J292,0)</f>
        <v>0</v>
      </c>
      <c r="BJ292" s="16" t="s">
        <v>8</v>
      </c>
      <c r="BK292" s="199">
        <f>ROUND(I292*H292,0)</f>
        <v>0</v>
      </c>
      <c r="BL292" s="16" t="s">
        <v>134</v>
      </c>
      <c r="BM292" s="198" t="s">
        <v>465</v>
      </c>
    </row>
    <row r="293" spans="2:65" s="1" customFormat="1" ht="58.5">
      <c r="B293" s="33"/>
      <c r="C293" s="34"/>
      <c r="D293" s="200" t="s">
        <v>141</v>
      </c>
      <c r="E293" s="34"/>
      <c r="F293" s="201" t="s">
        <v>442</v>
      </c>
      <c r="G293" s="34"/>
      <c r="H293" s="34"/>
      <c r="I293" s="105"/>
      <c r="J293" s="34"/>
      <c r="K293" s="34"/>
      <c r="L293" s="37"/>
      <c r="M293" s="202"/>
      <c r="N293" s="65"/>
      <c r="O293" s="65"/>
      <c r="P293" s="65"/>
      <c r="Q293" s="65"/>
      <c r="R293" s="65"/>
      <c r="S293" s="65"/>
      <c r="T293" s="66"/>
      <c r="AT293" s="16" t="s">
        <v>141</v>
      </c>
      <c r="AU293" s="16" t="s">
        <v>85</v>
      </c>
    </row>
    <row r="294" spans="2:65" s="1" customFormat="1" ht="24" customHeight="1">
      <c r="B294" s="33"/>
      <c r="C294" s="187" t="s">
        <v>466</v>
      </c>
      <c r="D294" s="187" t="s">
        <v>130</v>
      </c>
      <c r="E294" s="188" t="s">
        <v>467</v>
      </c>
      <c r="F294" s="189" t="s">
        <v>468</v>
      </c>
      <c r="G294" s="190" t="s">
        <v>138</v>
      </c>
      <c r="H294" s="191">
        <v>791.85699999999997</v>
      </c>
      <c r="I294" s="192"/>
      <c r="J294" s="193">
        <f>ROUND(I294*H294,0)</f>
        <v>0</v>
      </c>
      <c r="K294" s="189" t="s">
        <v>139</v>
      </c>
      <c r="L294" s="37"/>
      <c r="M294" s="194" t="s">
        <v>1</v>
      </c>
      <c r="N294" s="195" t="s">
        <v>41</v>
      </c>
      <c r="O294" s="65"/>
      <c r="P294" s="196">
        <f>O294*H294</f>
        <v>0</v>
      </c>
      <c r="Q294" s="196">
        <v>0</v>
      </c>
      <c r="R294" s="196">
        <f>Q294*H294</f>
        <v>0</v>
      </c>
      <c r="S294" s="196">
        <v>6.6400000000000001E-2</v>
      </c>
      <c r="T294" s="197">
        <f>S294*H294</f>
        <v>52.579304799999996</v>
      </c>
      <c r="AR294" s="198" t="s">
        <v>134</v>
      </c>
      <c r="AT294" s="198" t="s">
        <v>130</v>
      </c>
      <c r="AU294" s="198" t="s">
        <v>85</v>
      </c>
      <c r="AY294" s="16" t="s">
        <v>125</v>
      </c>
      <c r="BE294" s="199">
        <f>IF(N294="základní",J294,0)</f>
        <v>0</v>
      </c>
      <c r="BF294" s="199">
        <f>IF(N294="snížená",J294,0)</f>
        <v>0</v>
      </c>
      <c r="BG294" s="199">
        <f>IF(N294="zákl. přenesená",J294,0)</f>
        <v>0</v>
      </c>
      <c r="BH294" s="199">
        <f>IF(N294="sníž. přenesená",J294,0)</f>
        <v>0</v>
      </c>
      <c r="BI294" s="199">
        <f>IF(N294="nulová",J294,0)</f>
        <v>0</v>
      </c>
      <c r="BJ294" s="16" t="s">
        <v>8</v>
      </c>
      <c r="BK294" s="199">
        <f>ROUND(I294*H294,0)</f>
        <v>0</v>
      </c>
      <c r="BL294" s="16" t="s">
        <v>134</v>
      </c>
      <c r="BM294" s="198" t="s">
        <v>469</v>
      </c>
    </row>
    <row r="295" spans="2:65" s="1" customFormat="1" ht="24" customHeight="1">
      <c r="B295" s="33"/>
      <c r="C295" s="187" t="s">
        <v>470</v>
      </c>
      <c r="D295" s="187" t="s">
        <v>130</v>
      </c>
      <c r="E295" s="188" t="s">
        <v>471</v>
      </c>
      <c r="F295" s="189" t="s">
        <v>472</v>
      </c>
      <c r="G295" s="190" t="s">
        <v>138</v>
      </c>
      <c r="H295" s="191">
        <v>791.85699999999997</v>
      </c>
      <c r="I295" s="192"/>
      <c r="J295" s="193">
        <f>ROUND(I295*H295,0)</f>
        <v>0</v>
      </c>
      <c r="K295" s="189" t="s">
        <v>139</v>
      </c>
      <c r="L295" s="37"/>
      <c r="M295" s="194" t="s">
        <v>1</v>
      </c>
      <c r="N295" s="195" t="s">
        <v>41</v>
      </c>
      <c r="O295" s="65"/>
      <c r="P295" s="196">
        <f>O295*H295</f>
        <v>0</v>
      </c>
      <c r="Q295" s="196">
        <v>0</v>
      </c>
      <c r="R295" s="196">
        <f>Q295*H295</f>
        <v>0</v>
      </c>
      <c r="S295" s="196">
        <v>0</v>
      </c>
      <c r="T295" s="197">
        <f>S295*H295</f>
        <v>0</v>
      </c>
      <c r="AR295" s="198" t="s">
        <v>134</v>
      </c>
      <c r="AT295" s="198" t="s">
        <v>130</v>
      </c>
      <c r="AU295" s="198" t="s">
        <v>85</v>
      </c>
      <c r="AY295" s="16" t="s">
        <v>125</v>
      </c>
      <c r="BE295" s="199">
        <f>IF(N295="základní",J295,0)</f>
        <v>0</v>
      </c>
      <c r="BF295" s="199">
        <f>IF(N295="snížená",J295,0)</f>
        <v>0</v>
      </c>
      <c r="BG295" s="199">
        <f>IF(N295="zákl. přenesená",J295,0)</f>
        <v>0</v>
      </c>
      <c r="BH295" s="199">
        <f>IF(N295="sníž. přenesená",J295,0)</f>
        <v>0</v>
      </c>
      <c r="BI295" s="199">
        <f>IF(N295="nulová",J295,0)</f>
        <v>0</v>
      </c>
      <c r="BJ295" s="16" t="s">
        <v>8</v>
      </c>
      <c r="BK295" s="199">
        <f>ROUND(I295*H295,0)</f>
        <v>0</v>
      </c>
      <c r="BL295" s="16" t="s">
        <v>134</v>
      </c>
      <c r="BM295" s="198" t="s">
        <v>473</v>
      </c>
    </row>
    <row r="296" spans="2:65" s="1" customFormat="1" ht="24" customHeight="1">
      <c r="B296" s="33"/>
      <c r="C296" s="187" t="s">
        <v>474</v>
      </c>
      <c r="D296" s="187" t="s">
        <v>130</v>
      </c>
      <c r="E296" s="188" t="s">
        <v>475</v>
      </c>
      <c r="F296" s="189" t="s">
        <v>476</v>
      </c>
      <c r="G296" s="190" t="s">
        <v>175</v>
      </c>
      <c r="H296" s="191">
        <v>73.83</v>
      </c>
      <c r="I296" s="192"/>
      <c r="J296" s="193">
        <f>ROUND(I296*H296,0)</f>
        <v>0</v>
      </c>
      <c r="K296" s="189" t="s">
        <v>139</v>
      </c>
      <c r="L296" s="37"/>
      <c r="M296" s="194" t="s">
        <v>1</v>
      </c>
      <c r="N296" s="195" t="s">
        <v>41</v>
      </c>
      <c r="O296" s="65"/>
      <c r="P296" s="196">
        <f>O296*H296</f>
        <v>0</v>
      </c>
      <c r="Q296" s="196">
        <v>0</v>
      </c>
      <c r="R296" s="196">
        <f>Q296*H296</f>
        <v>0</v>
      </c>
      <c r="S296" s="196">
        <v>1.8079999999999999E-2</v>
      </c>
      <c r="T296" s="197">
        <f>S296*H296</f>
        <v>1.3348464</v>
      </c>
      <c r="AR296" s="198" t="s">
        <v>134</v>
      </c>
      <c r="AT296" s="198" t="s">
        <v>130</v>
      </c>
      <c r="AU296" s="198" t="s">
        <v>85</v>
      </c>
      <c r="AY296" s="16" t="s">
        <v>125</v>
      </c>
      <c r="BE296" s="199">
        <f>IF(N296="základní",J296,0)</f>
        <v>0</v>
      </c>
      <c r="BF296" s="199">
        <f>IF(N296="snížená",J296,0)</f>
        <v>0</v>
      </c>
      <c r="BG296" s="199">
        <f>IF(N296="zákl. přenesená",J296,0)</f>
        <v>0</v>
      </c>
      <c r="BH296" s="199">
        <f>IF(N296="sníž. přenesená",J296,0)</f>
        <v>0</v>
      </c>
      <c r="BI296" s="199">
        <f>IF(N296="nulová",J296,0)</f>
        <v>0</v>
      </c>
      <c r="BJ296" s="16" t="s">
        <v>8</v>
      </c>
      <c r="BK296" s="199">
        <f>ROUND(I296*H296,0)</f>
        <v>0</v>
      </c>
      <c r="BL296" s="16" t="s">
        <v>134</v>
      </c>
      <c r="BM296" s="198" t="s">
        <v>477</v>
      </c>
    </row>
    <row r="297" spans="2:65" s="12" customFormat="1" ht="11.25">
      <c r="B297" s="203"/>
      <c r="C297" s="204"/>
      <c r="D297" s="200" t="s">
        <v>143</v>
      </c>
      <c r="E297" s="205" t="s">
        <v>1</v>
      </c>
      <c r="F297" s="206" t="s">
        <v>454</v>
      </c>
      <c r="G297" s="204"/>
      <c r="H297" s="207">
        <v>44.734999999999999</v>
      </c>
      <c r="I297" s="208"/>
      <c r="J297" s="204"/>
      <c r="K297" s="204"/>
      <c r="L297" s="209"/>
      <c r="M297" s="210"/>
      <c r="N297" s="211"/>
      <c r="O297" s="211"/>
      <c r="P297" s="211"/>
      <c r="Q297" s="211"/>
      <c r="R297" s="211"/>
      <c r="S297" s="211"/>
      <c r="T297" s="212"/>
      <c r="AT297" s="213" t="s">
        <v>143</v>
      </c>
      <c r="AU297" s="213" t="s">
        <v>85</v>
      </c>
      <c r="AV297" s="12" t="s">
        <v>85</v>
      </c>
      <c r="AW297" s="12" t="s">
        <v>32</v>
      </c>
      <c r="AX297" s="12" t="s">
        <v>76</v>
      </c>
      <c r="AY297" s="213" t="s">
        <v>125</v>
      </c>
    </row>
    <row r="298" spans="2:65" s="12" customFormat="1" ht="11.25">
      <c r="B298" s="203"/>
      <c r="C298" s="204"/>
      <c r="D298" s="200" t="s">
        <v>143</v>
      </c>
      <c r="E298" s="205" t="s">
        <v>1</v>
      </c>
      <c r="F298" s="206" t="s">
        <v>448</v>
      </c>
      <c r="G298" s="204"/>
      <c r="H298" s="207">
        <v>21.094999999999999</v>
      </c>
      <c r="I298" s="208"/>
      <c r="J298" s="204"/>
      <c r="K298" s="204"/>
      <c r="L298" s="209"/>
      <c r="M298" s="210"/>
      <c r="N298" s="211"/>
      <c r="O298" s="211"/>
      <c r="P298" s="211"/>
      <c r="Q298" s="211"/>
      <c r="R298" s="211"/>
      <c r="S298" s="211"/>
      <c r="T298" s="212"/>
      <c r="AT298" s="213" t="s">
        <v>143</v>
      </c>
      <c r="AU298" s="213" t="s">
        <v>85</v>
      </c>
      <c r="AV298" s="12" t="s">
        <v>85</v>
      </c>
      <c r="AW298" s="12" t="s">
        <v>32</v>
      </c>
      <c r="AX298" s="12" t="s">
        <v>76</v>
      </c>
      <c r="AY298" s="213" t="s">
        <v>125</v>
      </c>
    </row>
    <row r="299" spans="2:65" s="12" customFormat="1" ht="11.25">
      <c r="B299" s="203"/>
      <c r="C299" s="204"/>
      <c r="D299" s="200" t="s">
        <v>143</v>
      </c>
      <c r="E299" s="205" t="s">
        <v>1</v>
      </c>
      <c r="F299" s="206" t="s">
        <v>478</v>
      </c>
      <c r="G299" s="204"/>
      <c r="H299" s="207">
        <v>8</v>
      </c>
      <c r="I299" s="208"/>
      <c r="J299" s="204"/>
      <c r="K299" s="204"/>
      <c r="L299" s="209"/>
      <c r="M299" s="210"/>
      <c r="N299" s="211"/>
      <c r="O299" s="211"/>
      <c r="P299" s="211"/>
      <c r="Q299" s="211"/>
      <c r="R299" s="211"/>
      <c r="S299" s="211"/>
      <c r="T299" s="212"/>
      <c r="AT299" s="213" t="s">
        <v>143</v>
      </c>
      <c r="AU299" s="213" t="s">
        <v>85</v>
      </c>
      <c r="AV299" s="12" t="s">
        <v>85</v>
      </c>
      <c r="AW299" s="12" t="s">
        <v>32</v>
      </c>
      <c r="AX299" s="12" t="s">
        <v>76</v>
      </c>
      <c r="AY299" s="213" t="s">
        <v>125</v>
      </c>
    </row>
    <row r="300" spans="2:65" s="1" customFormat="1" ht="24" customHeight="1">
      <c r="B300" s="33"/>
      <c r="C300" s="187" t="s">
        <v>479</v>
      </c>
      <c r="D300" s="187" t="s">
        <v>130</v>
      </c>
      <c r="E300" s="188" t="s">
        <v>475</v>
      </c>
      <c r="F300" s="189" t="s">
        <v>476</v>
      </c>
      <c r="G300" s="190" t="s">
        <v>175</v>
      </c>
      <c r="H300" s="191">
        <v>73.83</v>
      </c>
      <c r="I300" s="192"/>
      <c r="J300" s="193">
        <f>ROUND(I300*H300,0)</f>
        <v>0</v>
      </c>
      <c r="K300" s="189" t="s">
        <v>139</v>
      </c>
      <c r="L300" s="37"/>
      <c r="M300" s="194" t="s">
        <v>1</v>
      </c>
      <c r="N300" s="195" t="s">
        <v>41</v>
      </c>
      <c r="O300" s="65"/>
      <c r="P300" s="196">
        <f>O300*H300</f>
        <v>0</v>
      </c>
      <c r="Q300" s="196">
        <v>0</v>
      </c>
      <c r="R300" s="196">
        <f>Q300*H300</f>
        <v>0</v>
      </c>
      <c r="S300" s="196">
        <v>1.8079999999999999E-2</v>
      </c>
      <c r="T300" s="197">
        <f>S300*H300</f>
        <v>1.3348464</v>
      </c>
      <c r="AR300" s="198" t="s">
        <v>134</v>
      </c>
      <c r="AT300" s="198" t="s">
        <v>130</v>
      </c>
      <c r="AU300" s="198" t="s">
        <v>85</v>
      </c>
      <c r="AY300" s="16" t="s">
        <v>125</v>
      </c>
      <c r="BE300" s="199">
        <f>IF(N300="základní",J300,0)</f>
        <v>0</v>
      </c>
      <c r="BF300" s="199">
        <f>IF(N300="snížená",J300,0)</f>
        <v>0</v>
      </c>
      <c r="BG300" s="199">
        <f>IF(N300="zákl. přenesená",J300,0)</f>
        <v>0</v>
      </c>
      <c r="BH300" s="199">
        <f>IF(N300="sníž. přenesená",J300,0)</f>
        <v>0</v>
      </c>
      <c r="BI300" s="199">
        <f>IF(N300="nulová",J300,0)</f>
        <v>0</v>
      </c>
      <c r="BJ300" s="16" t="s">
        <v>8</v>
      </c>
      <c r="BK300" s="199">
        <f>ROUND(I300*H300,0)</f>
        <v>0</v>
      </c>
      <c r="BL300" s="16" t="s">
        <v>134</v>
      </c>
      <c r="BM300" s="198" t="s">
        <v>480</v>
      </c>
    </row>
    <row r="301" spans="2:65" s="1" customFormat="1" ht="24" customHeight="1">
      <c r="B301" s="33"/>
      <c r="C301" s="187" t="s">
        <v>481</v>
      </c>
      <c r="D301" s="187" t="s">
        <v>130</v>
      </c>
      <c r="E301" s="188" t="s">
        <v>482</v>
      </c>
      <c r="F301" s="189" t="s">
        <v>483</v>
      </c>
      <c r="G301" s="190" t="s">
        <v>175</v>
      </c>
      <c r="H301" s="191">
        <v>50</v>
      </c>
      <c r="I301" s="192"/>
      <c r="J301" s="193">
        <f>ROUND(I301*H301,0)</f>
        <v>0</v>
      </c>
      <c r="K301" s="189" t="s">
        <v>1</v>
      </c>
      <c r="L301" s="37"/>
      <c r="M301" s="194" t="s">
        <v>1</v>
      </c>
      <c r="N301" s="195" t="s">
        <v>41</v>
      </c>
      <c r="O301" s="65"/>
      <c r="P301" s="196">
        <f>O301*H301</f>
        <v>0</v>
      </c>
      <c r="Q301" s="196">
        <v>9.6390000000000003E-2</v>
      </c>
      <c r="R301" s="196">
        <f>Q301*H301</f>
        <v>4.8195000000000006</v>
      </c>
      <c r="S301" s="196">
        <v>0</v>
      </c>
      <c r="T301" s="197">
        <f>S301*H301</f>
        <v>0</v>
      </c>
      <c r="AR301" s="198" t="s">
        <v>134</v>
      </c>
      <c r="AT301" s="198" t="s">
        <v>130</v>
      </c>
      <c r="AU301" s="198" t="s">
        <v>85</v>
      </c>
      <c r="AY301" s="16" t="s">
        <v>125</v>
      </c>
      <c r="BE301" s="199">
        <f>IF(N301="základní",J301,0)</f>
        <v>0</v>
      </c>
      <c r="BF301" s="199">
        <f>IF(N301="snížená",J301,0)</f>
        <v>0</v>
      </c>
      <c r="BG301" s="199">
        <f>IF(N301="zákl. přenesená",J301,0)</f>
        <v>0</v>
      </c>
      <c r="BH301" s="199">
        <f>IF(N301="sníž. přenesená",J301,0)</f>
        <v>0</v>
      </c>
      <c r="BI301" s="199">
        <f>IF(N301="nulová",J301,0)</f>
        <v>0</v>
      </c>
      <c r="BJ301" s="16" t="s">
        <v>8</v>
      </c>
      <c r="BK301" s="199">
        <f>ROUND(I301*H301,0)</f>
        <v>0</v>
      </c>
      <c r="BL301" s="16" t="s">
        <v>134</v>
      </c>
      <c r="BM301" s="198" t="s">
        <v>484</v>
      </c>
    </row>
    <row r="302" spans="2:65" s="1" customFormat="1" ht="87.75">
      <c r="B302" s="33"/>
      <c r="C302" s="34"/>
      <c r="D302" s="200" t="s">
        <v>141</v>
      </c>
      <c r="E302" s="34"/>
      <c r="F302" s="201" t="s">
        <v>485</v>
      </c>
      <c r="G302" s="34"/>
      <c r="H302" s="34"/>
      <c r="I302" s="105"/>
      <c r="J302" s="34"/>
      <c r="K302" s="34"/>
      <c r="L302" s="37"/>
      <c r="M302" s="202"/>
      <c r="N302" s="65"/>
      <c r="O302" s="65"/>
      <c r="P302" s="65"/>
      <c r="Q302" s="65"/>
      <c r="R302" s="65"/>
      <c r="S302" s="65"/>
      <c r="T302" s="66"/>
      <c r="AT302" s="16" t="s">
        <v>141</v>
      </c>
      <c r="AU302" s="16" t="s">
        <v>85</v>
      </c>
    </row>
    <row r="303" spans="2:65" s="1" customFormat="1" ht="24" customHeight="1">
      <c r="B303" s="33"/>
      <c r="C303" s="187" t="s">
        <v>486</v>
      </c>
      <c r="D303" s="187" t="s">
        <v>130</v>
      </c>
      <c r="E303" s="188" t="s">
        <v>487</v>
      </c>
      <c r="F303" s="189" t="s">
        <v>488</v>
      </c>
      <c r="G303" s="190" t="s">
        <v>348</v>
      </c>
      <c r="H303" s="191">
        <v>100</v>
      </c>
      <c r="I303" s="192"/>
      <c r="J303" s="193">
        <f>ROUND(I303*H303,0)</f>
        <v>0</v>
      </c>
      <c r="K303" s="189" t="s">
        <v>1</v>
      </c>
      <c r="L303" s="37"/>
      <c r="M303" s="194" t="s">
        <v>1</v>
      </c>
      <c r="N303" s="195" t="s">
        <v>41</v>
      </c>
      <c r="O303" s="65"/>
      <c r="P303" s="196">
        <f>O303*H303</f>
        <v>0</v>
      </c>
      <c r="Q303" s="196">
        <v>0</v>
      </c>
      <c r="R303" s="196">
        <f>Q303*H303</f>
        <v>0</v>
      </c>
      <c r="S303" s="196">
        <v>0</v>
      </c>
      <c r="T303" s="197">
        <f>S303*H303</f>
        <v>0</v>
      </c>
      <c r="AR303" s="198" t="s">
        <v>134</v>
      </c>
      <c r="AT303" s="198" t="s">
        <v>130</v>
      </c>
      <c r="AU303" s="198" t="s">
        <v>85</v>
      </c>
      <c r="AY303" s="16" t="s">
        <v>125</v>
      </c>
      <c r="BE303" s="199">
        <f>IF(N303="základní",J303,0)</f>
        <v>0</v>
      </c>
      <c r="BF303" s="199">
        <f>IF(N303="snížená",J303,0)</f>
        <v>0</v>
      </c>
      <c r="BG303" s="199">
        <f>IF(N303="zákl. přenesená",J303,0)</f>
        <v>0</v>
      </c>
      <c r="BH303" s="199">
        <f>IF(N303="sníž. přenesená",J303,0)</f>
        <v>0</v>
      </c>
      <c r="BI303" s="199">
        <f>IF(N303="nulová",J303,0)</f>
        <v>0</v>
      </c>
      <c r="BJ303" s="16" t="s">
        <v>8</v>
      </c>
      <c r="BK303" s="199">
        <f>ROUND(I303*H303,0)</f>
        <v>0</v>
      </c>
      <c r="BL303" s="16" t="s">
        <v>134</v>
      </c>
      <c r="BM303" s="198" t="s">
        <v>489</v>
      </c>
    </row>
    <row r="304" spans="2:65" s="1" customFormat="1" ht="24" customHeight="1">
      <c r="B304" s="33"/>
      <c r="C304" s="225" t="s">
        <v>490</v>
      </c>
      <c r="D304" s="225" t="s">
        <v>267</v>
      </c>
      <c r="E304" s="226" t="s">
        <v>491</v>
      </c>
      <c r="F304" s="227" t="s">
        <v>492</v>
      </c>
      <c r="G304" s="228" t="s">
        <v>348</v>
      </c>
      <c r="H304" s="229">
        <v>105</v>
      </c>
      <c r="I304" s="230"/>
      <c r="J304" s="231">
        <f>ROUND(I304*H304,0)</f>
        <v>0</v>
      </c>
      <c r="K304" s="227" t="s">
        <v>139</v>
      </c>
      <c r="L304" s="232"/>
      <c r="M304" s="233" t="s">
        <v>1</v>
      </c>
      <c r="N304" s="234" t="s">
        <v>41</v>
      </c>
      <c r="O304" s="65"/>
      <c r="P304" s="196">
        <f>O304*H304</f>
        <v>0</v>
      </c>
      <c r="Q304" s="196">
        <v>2.2000000000000001E-3</v>
      </c>
      <c r="R304" s="196">
        <f>Q304*H304</f>
        <v>0.23100000000000001</v>
      </c>
      <c r="S304" s="196">
        <v>0</v>
      </c>
      <c r="T304" s="197">
        <f>S304*H304</f>
        <v>0</v>
      </c>
      <c r="AR304" s="198" t="s">
        <v>172</v>
      </c>
      <c r="AT304" s="198" t="s">
        <v>267</v>
      </c>
      <c r="AU304" s="198" t="s">
        <v>85</v>
      </c>
      <c r="AY304" s="16" t="s">
        <v>125</v>
      </c>
      <c r="BE304" s="199">
        <f>IF(N304="základní",J304,0)</f>
        <v>0</v>
      </c>
      <c r="BF304" s="199">
        <f>IF(N304="snížená",J304,0)</f>
        <v>0</v>
      </c>
      <c r="BG304" s="199">
        <f>IF(N304="zákl. přenesená",J304,0)</f>
        <v>0</v>
      </c>
      <c r="BH304" s="199">
        <f>IF(N304="sníž. přenesená",J304,0)</f>
        <v>0</v>
      </c>
      <c r="BI304" s="199">
        <f>IF(N304="nulová",J304,0)</f>
        <v>0</v>
      </c>
      <c r="BJ304" s="16" t="s">
        <v>8</v>
      </c>
      <c r="BK304" s="199">
        <f>ROUND(I304*H304,0)</f>
        <v>0</v>
      </c>
      <c r="BL304" s="16" t="s">
        <v>134</v>
      </c>
      <c r="BM304" s="198" t="s">
        <v>493</v>
      </c>
    </row>
    <row r="305" spans="2:65" s="12" customFormat="1" ht="11.25">
      <c r="B305" s="203"/>
      <c r="C305" s="204"/>
      <c r="D305" s="200" t="s">
        <v>143</v>
      </c>
      <c r="E305" s="204"/>
      <c r="F305" s="206" t="s">
        <v>494</v>
      </c>
      <c r="G305" s="204"/>
      <c r="H305" s="207">
        <v>105</v>
      </c>
      <c r="I305" s="208"/>
      <c r="J305" s="204"/>
      <c r="K305" s="204"/>
      <c r="L305" s="209"/>
      <c r="M305" s="210"/>
      <c r="N305" s="211"/>
      <c r="O305" s="211"/>
      <c r="P305" s="211"/>
      <c r="Q305" s="211"/>
      <c r="R305" s="211"/>
      <c r="S305" s="211"/>
      <c r="T305" s="212"/>
      <c r="AT305" s="213" t="s">
        <v>143</v>
      </c>
      <c r="AU305" s="213" t="s">
        <v>85</v>
      </c>
      <c r="AV305" s="12" t="s">
        <v>85</v>
      </c>
      <c r="AW305" s="12" t="s">
        <v>4</v>
      </c>
      <c r="AX305" s="12" t="s">
        <v>8</v>
      </c>
      <c r="AY305" s="213" t="s">
        <v>125</v>
      </c>
    </row>
    <row r="306" spans="2:65" s="1" customFormat="1" ht="16.5" customHeight="1">
      <c r="B306" s="33"/>
      <c r="C306" s="187" t="s">
        <v>495</v>
      </c>
      <c r="D306" s="187" t="s">
        <v>130</v>
      </c>
      <c r="E306" s="188" t="s">
        <v>496</v>
      </c>
      <c r="F306" s="189" t="s">
        <v>497</v>
      </c>
      <c r="G306" s="190" t="s">
        <v>348</v>
      </c>
      <c r="H306" s="191">
        <v>9</v>
      </c>
      <c r="I306" s="192"/>
      <c r="J306" s="193">
        <f t="shared" ref="J306:J316" si="0">ROUND(I306*H306,0)</f>
        <v>0</v>
      </c>
      <c r="K306" s="189" t="s">
        <v>1</v>
      </c>
      <c r="L306" s="37"/>
      <c r="M306" s="194" t="s">
        <v>1</v>
      </c>
      <c r="N306" s="195" t="s">
        <v>41</v>
      </c>
      <c r="O306" s="65"/>
      <c r="P306" s="196">
        <f t="shared" ref="P306:P316" si="1">O306*H306</f>
        <v>0</v>
      </c>
      <c r="Q306" s="196">
        <v>4.0000000000000003E-5</v>
      </c>
      <c r="R306" s="196">
        <f t="shared" ref="R306:R316" si="2">Q306*H306</f>
        <v>3.6000000000000002E-4</v>
      </c>
      <c r="S306" s="196">
        <v>0</v>
      </c>
      <c r="T306" s="197">
        <f t="shared" ref="T306:T316" si="3">S306*H306</f>
        <v>0</v>
      </c>
      <c r="AR306" s="198" t="s">
        <v>134</v>
      </c>
      <c r="AT306" s="198" t="s">
        <v>130</v>
      </c>
      <c r="AU306" s="198" t="s">
        <v>85</v>
      </c>
      <c r="AY306" s="16" t="s">
        <v>125</v>
      </c>
      <c r="BE306" s="199">
        <f t="shared" ref="BE306:BE316" si="4">IF(N306="základní",J306,0)</f>
        <v>0</v>
      </c>
      <c r="BF306" s="199">
        <f t="shared" ref="BF306:BF316" si="5">IF(N306="snížená",J306,0)</f>
        <v>0</v>
      </c>
      <c r="BG306" s="199">
        <f t="shared" ref="BG306:BG316" si="6">IF(N306="zákl. přenesená",J306,0)</f>
        <v>0</v>
      </c>
      <c r="BH306" s="199">
        <f t="shared" ref="BH306:BH316" si="7">IF(N306="sníž. přenesená",J306,0)</f>
        <v>0</v>
      </c>
      <c r="BI306" s="199">
        <f t="shared" ref="BI306:BI316" si="8">IF(N306="nulová",J306,0)</f>
        <v>0</v>
      </c>
      <c r="BJ306" s="16" t="s">
        <v>8</v>
      </c>
      <c r="BK306" s="199">
        <f t="shared" ref="BK306:BK316" si="9">ROUND(I306*H306,0)</f>
        <v>0</v>
      </c>
      <c r="BL306" s="16" t="s">
        <v>134</v>
      </c>
      <c r="BM306" s="198" t="s">
        <v>498</v>
      </c>
    </row>
    <row r="307" spans="2:65" s="1" customFormat="1" ht="16.5" customHeight="1">
      <c r="B307" s="33"/>
      <c r="C307" s="225" t="s">
        <v>499</v>
      </c>
      <c r="D307" s="225" t="s">
        <v>267</v>
      </c>
      <c r="E307" s="226" t="s">
        <v>500</v>
      </c>
      <c r="F307" s="227" t="s">
        <v>501</v>
      </c>
      <c r="G307" s="228" t="s">
        <v>348</v>
      </c>
      <c r="H307" s="229">
        <v>3</v>
      </c>
      <c r="I307" s="230"/>
      <c r="J307" s="231">
        <f t="shared" si="0"/>
        <v>0</v>
      </c>
      <c r="K307" s="227" t="s">
        <v>139</v>
      </c>
      <c r="L307" s="232"/>
      <c r="M307" s="233" t="s">
        <v>1</v>
      </c>
      <c r="N307" s="234" t="s">
        <v>41</v>
      </c>
      <c r="O307" s="65"/>
      <c r="P307" s="196">
        <f t="shared" si="1"/>
        <v>0</v>
      </c>
      <c r="Q307" s="196">
        <v>2E-3</v>
      </c>
      <c r="R307" s="196">
        <f t="shared" si="2"/>
        <v>6.0000000000000001E-3</v>
      </c>
      <c r="S307" s="196">
        <v>0</v>
      </c>
      <c r="T307" s="197">
        <f t="shared" si="3"/>
        <v>0</v>
      </c>
      <c r="AR307" s="198" t="s">
        <v>172</v>
      </c>
      <c r="AT307" s="198" t="s">
        <v>267</v>
      </c>
      <c r="AU307" s="198" t="s">
        <v>85</v>
      </c>
      <c r="AY307" s="16" t="s">
        <v>125</v>
      </c>
      <c r="BE307" s="199">
        <f t="shared" si="4"/>
        <v>0</v>
      </c>
      <c r="BF307" s="199">
        <f t="shared" si="5"/>
        <v>0</v>
      </c>
      <c r="BG307" s="199">
        <f t="shared" si="6"/>
        <v>0</v>
      </c>
      <c r="BH307" s="199">
        <f t="shared" si="7"/>
        <v>0</v>
      </c>
      <c r="BI307" s="199">
        <f t="shared" si="8"/>
        <v>0</v>
      </c>
      <c r="BJ307" s="16" t="s">
        <v>8</v>
      </c>
      <c r="BK307" s="199">
        <f t="shared" si="9"/>
        <v>0</v>
      </c>
      <c r="BL307" s="16" t="s">
        <v>134</v>
      </c>
      <c r="BM307" s="198" t="s">
        <v>502</v>
      </c>
    </row>
    <row r="308" spans="2:65" s="1" customFormat="1" ht="16.5" customHeight="1">
      <c r="B308" s="33"/>
      <c r="C308" s="225" t="s">
        <v>503</v>
      </c>
      <c r="D308" s="225" t="s">
        <v>267</v>
      </c>
      <c r="E308" s="226" t="s">
        <v>504</v>
      </c>
      <c r="F308" s="227" t="s">
        <v>505</v>
      </c>
      <c r="G308" s="228" t="s">
        <v>348</v>
      </c>
      <c r="H308" s="229">
        <v>4</v>
      </c>
      <c r="I308" s="230"/>
      <c r="J308" s="231">
        <f t="shared" si="0"/>
        <v>0</v>
      </c>
      <c r="K308" s="227" t="s">
        <v>139</v>
      </c>
      <c r="L308" s="232"/>
      <c r="M308" s="233" t="s">
        <v>1</v>
      </c>
      <c r="N308" s="234" t="s">
        <v>41</v>
      </c>
      <c r="O308" s="65"/>
      <c r="P308" s="196">
        <f t="shared" si="1"/>
        <v>0</v>
      </c>
      <c r="Q308" s="196">
        <v>2.5000000000000001E-3</v>
      </c>
      <c r="R308" s="196">
        <f t="shared" si="2"/>
        <v>0.01</v>
      </c>
      <c r="S308" s="196">
        <v>0</v>
      </c>
      <c r="T308" s="197">
        <f t="shared" si="3"/>
        <v>0</v>
      </c>
      <c r="AR308" s="198" t="s">
        <v>172</v>
      </c>
      <c r="AT308" s="198" t="s">
        <v>267</v>
      </c>
      <c r="AU308" s="198" t="s">
        <v>85</v>
      </c>
      <c r="AY308" s="16" t="s">
        <v>125</v>
      </c>
      <c r="BE308" s="199">
        <f t="shared" si="4"/>
        <v>0</v>
      </c>
      <c r="BF308" s="199">
        <f t="shared" si="5"/>
        <v>0</v>
      </c>
      <c r="BG308" s="199">
        <f t="shared" si="6"/>
        <v>0</v>
      </c>
      <c r="BH308" s="199">
        <f t="shared" si="7"/>
        <v>0</v>
      </c>
      <c r="BI308" s="199">
        <f t="shared" si="8"/>
        <v>0</v>
      </c>
      <c r="BJ308" s="16" t="s">
        <v>8</v>
      </c>
      <c r="BK308" s="199">
        <f t="shared" si="9"/>
        <v>0</v>
      </c>
      <c r="BL308" s="16" t="s">
        <v>134</v>
      </c>
      <c r="BM308" s="198" t="s">
        <v>506</v>
      </c>
    </row>
    <row r="309" spans="2:65" s="1" customFormat="1" ht="16.5" customHeight="1">
      <c r="B309" s="33"/>
      <c r="C309" s="225" t="s">
        <v>507</v>
      </c>
      <c r="D309" s="225" t="s">
        <v>267</v>
      </c>
      <c r="E309" s="226" t="s">
        <v>508</v>
      </c>
      <c r="F309" s="227" t="s">
        <v>509</v>
      </c>
      <c r="G309" s="228" t="s">
        <v>348</v>
      </c>
      <c r="H309" s="229">
        <v>2</v>
      </c>
      <c r="I309" s="230"/>
      <c r="J309" s="231">
        <f t="shared" si="0"/>
        <v>0</v>
      </c>
      <c r="K309" s="227" t="s">
        <v>139</v>
      </c>
      <c r="L309" s="232"/>
      <c r="M309" s="233" t="s">
        <v>1</v>
      </c>
      <c r="N309" s="234" t="s">
        <v>41</v>
      </c>
      <c r="O309" s="65"/>
      <c r="P309" s="196">
        <f t="shared" si="1"/>
        <v>0</v>
      </c>
      <c r="Q309" s="196">
        <v>3.8E-3</v>
      </c>
      <c r="R309" s="196">
        <f t="shared" si="2"/>
        <v>7.6E-3</v>
      </c>
      <c r="S309" s="196">
        <v>0</v>
      </c>
      <c r="T309" s="197">
        <f t="shared" si="3"/>
        <v>0</v>
      </c>
      <c r="AR309" s="198" t="s">
        <v>172</v>
      </c>
      <c r="AT309" s="198" t="s">
        <v>267</v>
      </c>
      <c r="AU309" s="198" t="s">
        <v>85</v>
      </c>
      <c r="AY309" s="16" t="s">
        <v>125</v>
      </c>
      <c r="BE309" s="199">
        <f t="shared" si="4"/>
        <v>0</v>
      </c>
      <c r="BF309" s="199">
        <f t="shared" si="5"/>
        <v>0</v>
      </c>
      <c r="BG309" s="199">
        <f t="shared" si="6"/>
        <v>0</v>
      </c>
      <c r="BH309" s="199">
        <f t="shared" si="7"/>
        <v>0</v>
      </c>
      <c r="BI309" s="199">
        <f t="shared" si="8"/>
        <v>0</v>
      </c>
      <c r="BJ309" s="16" t="s">
        <v>8</v>
      </c>
      <c r="BK309" s="199">
        <f t="shared" si="9"/>
        <v>0</v>
      </c>
      <c r="BL309" s="16" t="s">
        <v>134</v>
      </c>
      <c r="BM309" s="198" t="s">
        <v>510</v>
      </c>
    </row>
    <row r="310" spans="2:65" s="1" customFormat="1" ht="16.5" customHeight="1">
      <c r="B310" s="33"/>
      <c r="C310" s="187" t="s">
        <v>511</v>
      </c>
      <c r="D310" s="187" t="s">
        <v>130</v>
      </c>
      <c r="E310" s="188" t="s">
        <v>512</v>
      </c>
      <c r="F310" s="189" t="s">
        <v>513</v>
      </c>
      <c r="G310" s="190" t="s">
        <v>348</v>
      </c>
      <c r="H310" s="191">
        <v>32</v>
      </c>
      <c r="I310" s="192"/>
      <c r="J310" s="193">
        <f t="shared" si="0"/>
        <v>0</v>
      </c>
      <c r="K310" s="189" t="s">
        <v>1</v>
      </c>
      <c r="L310" s="37"/>
      <c r="M310" s="194" t="s">
        <v>1</v>
      </c>
      <c r="N310" s="195" t="s">
        <v>41</v>
      </c>
      <c r="O310" s="65"/>
      <c r="P310" s="196">
        <f t="shared" si="1"/>
        <v>0</v>
      </c>
      <c r="Q310" s="196">
        <v>0</v>
      </c>
      <c r="R310" s="196">
        <f t="shared" si="2"/>
        <v>0</v>
      </c>
      <c r="S310" s="196">
        <v>0</v>
      </c>
      <c r="T310" s="197">
        <f t="shared" si="3"/>
        <v>0</v>
      </c>
      <c r="AR310" s="198" t="s">
        <v>134</v>
      </c>
      <c r="AT310" s="198" t="s">
        <v>130</v>
      </c>
      <c r="AU310" s="198" t="s">
        <v>85</v>
      </c>
      <c r="AY310" s="16" t="s">
        <v>125</v>
      </c>
      <c r="BE310" s="199">
        <f t="shared" si="4"/>
        <v>0</v>
      </c>
      <c r="BF310" s="199">
        <f t="shared" si="5"/>
        <v>0</v>
      </c>
      <c r="BG310" s="199">
        <f t="shared" si="6"/>
        <v>0</v>
      </c>
      <c r="BH310" s="199">
        <f t="shared" si="7"/>
        <v>0</v>
      </c>
      <c r="BI310" s="199">
        <f t="shared" si="8"/>
        <v>0</v>
      </c>
      <c r="BJ310" s="16" t="s">
        <v>8</v>
      </c>
      <c r="BK310" s="199">
        <f t="shared" si="9"/>
        <v>0</v>
      </c>
      <c r="BL310" s="16" t="s">
        <v>134</v>
      </c>
      <c r="BM310" s="198" t="s">
        <v>514</v>
      </c>
    </row>
    <row r="311" spans="2:65" s="1" customFormat="1" ht="16.5" customHeight="1">
      <c r="B311" s="33"/>
      <c r="C311" s="225" t="s">
        <v>515</v>
      </c>
      <c r="D311" s="225" t="s">
        <v>267</v>
      </c>
      <c r="E311" s="226" t="s">
        <v>516</v>
      </c>
      <c r="F311" s="227" t="s">
        <v>517</v>
      </c>
      <c r="G311" s="228" t="s">
        <v>348</v>
      </c>
      <c r="H311" s="229">
        <v>32</v>
      </c>
      <c r="I311" s="230"/>
      <c r="J311" s="231">
        <f t="shared" si="0"/>
        <v>0</v>
      </c>
      <c r="K311" s="227" t="s">
        <v>139</v>
      </c>
      <c r="L311" s="232"/>
      <c r="M311" s="233" t="s">
        <v>1</v>
      </c>
      <c r="N311" s="234" t="s">
        <v>41</v>
      </c>
      <c r="O311" s="65"/>
      <c r="P311" s="196">
        <f t="shared" si="1"/>
        <v>0</v>
      </c>
      <c r="Q311" s="196">
        <v>1.0000000000000001E-5</v>
      </c>
      <c r="R311" s="196">
        <f t="shared" si="2"/>
        <v>3.2000000000000003E-4</v>
      </c>
      <c r="S311" s="196">
        <v>0</v>
      </c>
      <c r="T311" s="197">
        <f t="shared" si="3"/>
        <v>0</v>
      </c>
      <c r="AR311" s="198" t="s">
        <v>172</v>
      </c>
      <c r="AT311" s="198" t="s">
        <v>267</v>
      </c>
      <c r="AU311" s="198" t="s">
        <v>85</v>
      </c>
      <c r="AY311" s="16" t="s">
        <v>125</v>
      </c>
      <c r="BE311" s="199">
        <f t="shared" si="4"/>
        <v>0</v>
      </c>
      <c r="BF311" s="199">
        <f t="shared" si="5"/>
        <v>0</v>
      </c>
      <c r="BG311" s="199">
        <f t="shared" si="6"/>
        <v>0</v>
      </c>
      <c r="BH311" s="199">
        <f t="shared" si="7"/>
        <v>0</v>
      </c>
      <c r="BI311" s="199">
        <f t="shared" si="8"/>
        <v>0</v>
      </c>
      <c r="BJ311" s="16" t="s">
        <v>8</v>
      </c>
      <c r="BK311" s="199">
        <f t="shared" si="9"/>
        <v>0</v>
      </c>
      <c r="BL311" s="16" t="s">
        <v>134</v>
      </c>
      <c r="BM311" s="198" t="s">
        <v>518</v>
      </c>
    </row>
    <row r="312" spans="2:65" s="1" customFormat="1" ht="24" customHeight="1">
      <c r="B312" s="33"/>
      <c r="C312" s="187" t="s">
        <v>519</v>
      </c>
      <c r="D312" s="187" t="s">
        <v>130</v>
      </c>
      <c r="E312" s="188" t="s">
        <v>520</v>
      </c>
      <c r="F312" s="189" t="s">
        <v>521</v>
      </c>
      <c r="G312" s="190" t="s">
        <v>348</v>
      </c>
      <c r="H312" s="191">
        <v>50</v>
      </c>
      <c r="I312" s="192"/>
      <c r="J312" s="193">
        <f t="shared" si="0"/>
        <v>0</v>
      </c>
      <c r="K312" s="189" t="s">
        <v>1</v>
      </c>
      <c r="L312" s="37"/>
      <c r="M312" s="194" t="s">
        <v>1</v>
      </c>
      <c r="N312" s="195" t="s">
        <v>41</v>
      </c>
      <c r="O312" s="65"/>
      <c r="P312" s="196">
        <f t="shared" si="1"/>
        <v>0</v>
      </c>
      <c r="Q312" s="196">
        <v>0</v>
      </c>
      <c r="R312" s="196">
        <f t="shared" si="2"/>
        <v>0</v>
      </c>
      <c r="S312" s="196">
        <v>0</v>
      </c>
      <c r="T312" s="197">
        <f t="shared" si="3"/>
        <v>0</v>
      </c>
      <c r="AR312" s="198" t="s">
        <v>134</v>
      </c>
      <c r="AT312" s="198" t="s">
        <v>130</v>
      </c>
      <c r="AU312" s="198" t="s">
        <v>85</v>
      </c>
      <c r="AY312" s="16" t="s">
        <v>125</v>
      </c>
      <c r="BE312" s="199">
        <f t="shared" si="4"/>
        <v>0</v>
      </c>
      <c r="BF312" s="199">
        <f t="shared" si="5"/>
        <v>0</v>
      </c>
      <c r="BG312" s="199">
        <f t="shared" si="6"/>
        <v>0</v>
      </c>
      <c r="BH312" s="199">
        <f t="shared" si="7"/>
        <v>0</v>
      </c>
      <c r="BI312" s="199">
        <f t="shared" si="8"/>
        <v>0</v>
      </c>
      <c r="BJ312" s="16" t="s">
        <v>8</v>
      </c>
      <c r="BK312" s="199">
        <f t="shared" si="9"/>
        <v>0</v>
      </c>
      <c r="BL312" s="16" t="s">
        <v>134</v>
      </c>
      <c r="BM312" s="198" t="s">
        <v>522</v>
      </c>
    </row>
    <row r="313" spans="2:65" s="1" customFormat="1" ht="16.5" customHeight="1">
      <c r="B313" s="33"/>
      <c r="C313" s="225" t="s">
        <v>523</v>
      </c>
      <c r="D313" s="225" t="s">
        <v>267</v>
      </c>
      <c r="E313" s="226" t="s">
        <v>524</v>
      </c>
      <c r="F313" s="227" t="s">
        <v>525</v>
      </c>
      <c r="G313" s="228" t="s">
        <v>348</v>
      </c>
      <c r="H313" s="229">
        <v>50</v>
      </c>
      <c r="I313" s="230"/>
      <c r="J313" s="231">
        <f t="shared" si="0"/>
        <v>0</v>
      </c>
      <c r="K313" s="227" t="s">
        <v>139</v>
      </c>
      <c r="L313" s="232"/>
      <c r="M313" s="233" t="s">
        <v>1</v>
      </c>
      <c r="N313" s="234" t="s">
        <v>41</v>
      </c>
      <c r="O313" s="65"/>
      <c r="P313" s="196">
        <f t="shared" si="1"/>
        <v>0</v>
      </c>
      <c r="Q313" s="196">
        <v>1.0000000000000001E-5</v>
      </c>
      <c r="R313" s="196">
        <f t="shared" si="2"/>
        <v>5.0000000000000001E-4</v>
      </c>
      <c r="S313" s="196">
        <v>0</v>
      </c>
      <c r="T313" s="197">
        <f t="shared" si="3"/>
        <v>0</v>
      </c>
      <c r="AR313" s="198" t="s">
        <v>172</v>
      </c>
      <c r="AT313" s="198" t="s">
        <v>267</v>
      </c>
      <c r="AU313" s="198" t="s">
        <v>85</v>
      </c>
      <c r="AY313" s="16" t="s">
        <v>125</v>
      </c>
      <c r="BE313" s="199">
        <f t="shared" si="4"/>
        <v>0</v>
      </c>
      <c r="BF313" s="199">
        <f t="shared" si="5"/>
        <v>0</v>
      </c>
      <c r="BG313" s="199">
        <f t="shared" si="6"/>
        <v>0</v>
      </c>
      <c r="BH313" s="199">
        <f t="shared" si="7"/>
        <v>0</v>
      </c>
      <c r="BI313" s="199">
        <f t="shared" si="8"/>
        <v>0</v>
      </c>
      <c r="BJ313" s="16" t="s">
        <v>8</v>
      </c>
      <c r="BK313" s="199">
        <f t="shared" si="9"/>
        <v>0</v>
      </c>
      <c r="BL313" s="16" t="s">
        <v>134</v>
      </c>
      <c r="BM313" s="198" t="s">
        <v>526</v>
      </c>
    </row>
    <row r="314" spans="2:65" s="1" customFormat="1" ht="24" customHeight="1">
      <c r="B314" s="33"/>
      <c r="C314" s="187" t="s">
        <v>527</v>
      </c>
      <c r="D314" s="187" t="s">
        <v>130</v>
      </c>
      <c r="E314" s="188" t="s">
        <v>528</v>
      </c>
      <c r="F314" s="189" t="s">
        <v>529</v>
      </c>
      <c r="G314" s="190" t="s">
        <v>348</v>
      </c>
      <c r="H314" s="191">
        <v>6</v>
      </c>
      <c r="I314" s="192"/>
      <c r="J314" s="193">
        <f t="shared" si="0"/>
        <v>0</v>
      </c>
      <c r="K314" s="189" t="s">
        <v>1</v>
      </c>
      <c r="L314" s="37"/>
      <c r="M314" s="194" t="s">
        <v>1</v>
      </c>
      <c r="N314" s="195" t="s">
        <v>41</v>
      </c>
      <c r="O314" s="65"/>
      <c r="P314" s="196">
        <f t="shared" si="1"/>
        <v>0</v>
      </c>
      <c r="Q314" s="196">
        <v>0</v>
      </c>
      <c r="R314" s="196">
        <f t="shared" si="2"/>
        <v>0</v>
      </c>
      <c r="S314" s="196">
        <v>0</v>
      </c>
      <c r="T314" s="197">
        <f t="shared" si="3"/>
        <v>0</v>
      </c>
      <c r="AR314" s="198" t="s">
        <v>134</v>
      </c>
      <c r="AT314" s="198" t="s">
        <v>130</v>
      </c>
      <c r="AU314" s="198" t="s">
        <v>85</v>
      </c>
      <c r="AY314" s="16" t="s">
        <v>125</v>
      </c>
      <c r="BE314" s="199">
        <f t="shared" si="4"/>
        <v>0</v>
      </c>
      <c r="BF314" s="199">
        <f t="shared" si="5"/>
        <v>0</v>
      </c>
      <c r="BG314" s="199">
        <f t="shared" si="6"/>
        <v>0</v>
      </c>
      <c r="BH314" s="199">
        <f t="shared" si="7"/>
        <v>0</v>
      </c>
      <c r="BI314" s="199">
        <f t="shared" si="8"/>
        <v>0</v>
      </c>
      <c r="BJ314" s="16" t="s">
        <v>8</v>
      </c>
      <c r="BK314" s="199">
        <f t="shared" si="9"/>
        <v>0</v>
      </c>
      <c r="BL314" s="16" t="s">
        <v>134</v>
      </c>
      <c r="BM314" s="198" t="s">
        <v>530</v>
      </c>
    </row>
    <row r="315" spans="2:65" s="1" customFormat="1" ht="16.5" customHeight="1">
      <c r="B315" s="33"/>
      <c r="C315" s="225" t="s">
        <v>531</v>
      </c>
      <c r="D315" s="225" t="s">
        <v>267</v>
      </c>
      <c r="E315" s="226" t="s">
        <v>532</v>
      </c>
      <c r="F315" s="227" t="s">
        <v>533</v>
      </c>
      <c r="G315" s="228" t="s">
        <v>348</v>
      </c>
      <c r="H315" s="229">
        <v>6</v>
      </c>
      <c r="I315" s="230"/>
      <c r="J315" s="231">
        <f t="shared" si="0"/>
        <v>0</v>
      </c>
      <c r="K315" s="227" t="s">
        <v>1</v>
      </c>
      <c r="L315" s="232"/>
      <c r="M315" s="233" t="s">
        <v>1</v>
      </c>
      <c r="N315" s="234" t="s">
        <v>41</v>
      </c>
      <c r="O315" s="65"/>
      <c r="P315" s="196">
        <f t="shared" si="1"/>
        <v>0</v>
      </c>
      <c r="Q315" s="196">
        <v>1.0500000000000001E-2</v>
      </c>
      <c r="R315" s="196">
        <f t="shared" si="2"/>
        <v>6.3E-2</v>
      </c>
      <c r="S315" s="196">
        <v>0</v>
      </c>
      <c r="T315" s="197">
        <f t="shared" si="3"/>
        <v>0</v>
      </c>
      <c r="AR315" s="198" t="s">
        <v>172</v>
      </c>
      <c r="AT315" s="198" t="s">
        <v>267</v>
      </c>
      <c r="AU315" s="198" t="s">
        <v>85</v>
      </c>
      <c r="AY315" s="16" t="s">
        <v>125</v>
      </c>
      <c r="BE315" s="199">
        <f t="shared" si="4"/>
        <v>0</v>
      </c>
      <c r="BF315" s="199">
        <f t="shared" si="5"/>
        <v>0</v>
      </c>
      <c r="BG315" s="199">
        <f t="shared" si="6"/>
        <v>0</v>
      </c>
      <c r="BH315" s="199">
        <f t="shared" si="7"/>
        <v>0</v>
      </c>
      <c r="BI315" s="199">
        <f t="shared" si="8"/>
        <v>0</v>
      </c>
      <c r="BJ315" s="16" t="s">
        <v>8</v>
      </c>
      <c r="BK315" s="199">
        <f t="shared" si="9"/>
        <v>0</v>
      </c>
      <c r="BL315" s="16" t="s">
        <v>134</v>
      </c>
      <c r="BM315" s="198" t="s">
        <v>534</v>
      </c>
    </row>
    <row r="316" spans="2:65" s="1" customFormat="1" ht="24" customHeight="1">
      <c r="B316" s="33"/>
      <c r="C316" s="187" t="s">
        <v>535</v>
      </c>
      <c r="D316" s="187" t="s">
        <v>130</v>
      </c>
      <c r="E316" s="188" t="s">
        <v>536</v>
      </c>
      <c r="F316" s="189" t="s">
        <v>537</v>
      </c>
      <c r="G316" s="190" t="s">
        <v>138</v>
      </c>
      <c r="H316" s="191">
        <v>2471.5709999999999</v>
      </c>
      <c r="I316" s="192"/>
      <c r="J316" s="193">
        <f t="shared" si="0"/>
        <v>0</v>
      </c>
      <c r="K316" s="189" t="s">
        <v>139</v>
      </c>
      <c r="L316" s="37"/>
      <c r="M316" s="194" t="s">
        <v>1</v>
      </c>
      <c r="N316" s="195" t="s">
        <v>41</v>
      </c>
      <c r="O316" s="65"/>
      <c r="P316" s="196">
        <f t="shared" si="1"/>
        <v>0</v>
      </c>
      <c r="Q316" s="196">
        <v>0</v>
      </c>
      <c r="R316" s="196">
        <f t="shared" si="2"/>
        <v>0</v>
      </c>
      <c r="S316" s="196">
        <v>0</v>
      </c>
      <c r="T316" s="197">
        <f t="shared" si="3"/>
        <v>0</v>
      </c>
      <c r="AR316" s="198" t="s">
        <v>134</v>
      </c>
      <c r="AT316" s="198" t="s">
        <v>130</v>
      </c>
      <c r="AU316" s="198" t="s">
        <v>85</v>
      </c>
      <c r="AY316" s="16" t="s">
        <v>125</v>
      </c>
      <c r="BE316" s="199">
        <f t="shared" si="4"/>
        <v>0</v>
      </c>
      <c r="BF316" s="199">
        <f t="shared" si="5"/>
        <v>0</v>
      </c>
      <c r="BG316" s="199">
        <f t="shared" si="6"/>
        <v>0</v>
      </c>
      <c r="BH316" s="199">
        <f t="shared" si="7"/>
        <v>0</v>
      </c>
      <c r="BI316" s="199">
        <f t="shared" si="8"/>
        <v>0</v>
      </c>
      <c r="BJ316" s="16" t="s">
        <v>8</v>
      </c>
      <c r="BK316" s="199">
        <f t="shared" si="9"/>
        <v>0</v>
      </c>
      <c r="BL316" s="16" t="s">
        <v>134</v>
      </c>
      <c r="BM316" s="198" t="s">
        <v>538</v>
      </c>
    </row>
    <row r="317" spans="2:65" s="1" customFormat="1" ht="58.5">
      <c r="B317" s="33"/>
      <c r="C317" s="34"/>
      <c r="D317" s="200" t="s">
        <v>141</v>
      </c>
      <c r="E317" s="34"/>
      <c r="F317" s="201" t="s">
        <v>539</v>
      </c>
      <c r="G317" s="34"/>
      <c r="H317" s="34"/>
      <c r="I317" s="105"/>
      <c r="J317" s="34"/>
      <c r="K317" s="34"/>
      <c r="L317" s="37"/>
      <c r="M317" s="202"/>
      <c r="N317" s="65"/>
      <c r="O317" s="65"/>
      <c r="P317" s="65"/>
      <c r="Q317" s="65"/>
      <c r="R317" s="65"/>
      <c r="S317" s="65"/>
      <c r="T317" s="66"/>
      <c r="AT317" s="16" t="s">
        <v>141</v>
      </c>
      <c r="AU317" s="16" t="s">
        <v>85</v>
      </c>
    </row>
    <row r="318" spans="2:65" s="12" customFormat="1" ht="11.25">
      <c r="B318" s="203"/>
      <c r="C318" s="204"/>
      <c r="D318" s="200" t="s">
        <v>143</v>
      </c>
      <c r="E318" s="205" t="s">
        <v>1</v>
      </c>
      <c r="F318" s="206" t="s">
        <v>540</v>
      </c>
      <c r="G318" s="204"/>
      <c r="H318" s="207">
        <v>823.85699999999997</v>
      </c>
      <c r="I318" s="208"/>
      <c r="J318" s="204"/>
      <c r="K318" s="204"/>
      <c r="L318" s="209"/>
      <c r="M318" s="210"/>
      <c r="N318" s="211"/>
      <c r="O318" s="211"/>
      <c r="P318" s="211"/>
      <c r="Q318" s="211"/>
      <c r="R318" s="211"/>
      <c r="S318" s="211"/>
      <c r="T318" s="212"/>
      <c r="AT318" s="213" t="s">
        <v>143</v>
      </c>
      <c r="AU318" s="213" t="s">
        <v>85</v>
      </c>
      <c r="AV318" s="12" t="s">
        <v>85</v>
      </c>
      <c r="AW318" s="12" t="s">
        <v>32</v>
      </c>
      <c r="AX318" s="12" t="s">
        <v>76</v>
      </c>
      <c r="AY318" s="213" t="s">
        <v>125</v>
      </c>
    </row>
    <row r="319" spans="2:65" s="12" customFormat="1" ht="11.25">
      <c r="B319" s="203"/>
      <c r="C319" s="204"/>
      <c r="D319" s="200" t="s">
        <v>143</v>
      </c>
      <c r="E319" s="204"/>
      <c r="F319" s="206" t="s">
        <v>541</v>
      </c>
      <c r="G319" s="204"/>
      <c r="H319" s="207">
        <v>2471.5709999999999</v>
      </c>
      <c r="I319" s="208"/>
      <c r="J319" s="204"/>
      <c r="K319" s="204"/>
      <c r="L319" s="209"/>
      <c r="M319" s="210"/>
      <c r="N319" s="211"/>
      <c r="O319" s="211"/>
      <c r="P319" s="211"/>
      <c r="Q319" s="211"/>
      <c r="R319" s="211"/>
      <c r="S319" s="211"/>
      <c r="T319" s="212"/>
      <c r="AT319" s="213" t="s">
        <v>143</v>
      </c>
      <c r="AU319" s="213" t="s">
        <v>85</v>
      </c>
      <c r="AV319" s="12" t="s">
        <v>85</v>
      </c>
      <c r="AW319" s="12" t="s">
        <v>4</v>
      </c>
      <c r="AX319" s="12" t="s">
        <v>8</v>
      </c>
      <c r="AY319" s="213" t="s">
        <v>125</v>
      </c>
    </row>
    <row r="320" spans="2:65" s="1" customFormat="1" ht="48" customHeight="1">
      <c r="B320" s="33"/>
      <c r="C320" s="225" t="s">
        <v>542</v>
      </c>
      <c r="D320" s="225" t="s">
        <v>267</v>
      </c>
      <c r="E320" s="226" t="s">
        <v>543</v>
      </c>
      <c r="F320" s="227" t="s">
        <v>544</v>
      </c>
      <c r="G320" s="228" t="s">
        <v>138</v>
      </c>
      <c r="H320" s="229">
        <v>1359.365</v>
      </c>
      <c r="I320" s="230"/>
      <c r="J320" s="231">
        <f>ROUND(I320*H320,0)</f>
        <v>0</v>
      </c>
      <c r="K320" s="227" t="s">
        <v>139</v>
      </c>
      <c r="L320" s="232"/>
      <c r="M320" s="233" t="s">
        <v>1</v>
      </c>
      <c r="N320" s="234" t="s">
        <v>41</v>
      </c>
      <c r="O320" s="65"/>
      <c r="P320" s="196">
        <f>O320*H320</f>
        <v>0</v>
      </c>
      <c r="Q320" s="196">
        <v>1.1E-4</v>
      </c>
      <c r="R320" s="196">
        <f>Q320*H320</f>
        <v>0.14953015</v>
      </c>
      <c r="S320" s="196">
        <v>0</v>
      </c>
      <c r="T320" s="197">
        <f>S320*H320</f>
        <v>0</v>
      </c>
      <c r="AR320" s="198" t="s">
        <v>172</v>
      </c>
      <c r="AT320" s="198" t="s">
        <v>267</v>
      </c>
      <c r="AU320" s="198" t="s">
        <v>85</v>
      </c>
      <c r="AY320" s="16" t="s">
        <v>125</v>
      </c>
      <c r="BE320" s="199">
        <f>IF(N320="základní",J320,0)</f>
        <v>0</v>
      </c>
      <c r="BF320" s="199">
        <f>IF(N320="snížená",J320,0)</f>
        <v>0</v>
      </c>
      <c r="BG320" s="199">
        <f>IF(N320="zákl. přenesená",J320,0)</f>
        <v>0</v>
      </c>
      <c r="BH320" s="199">
        <f>IF(N320="sníž. přenesená",J320,0)</f>
        <v>0</v>
      </c>
      <c r="BI320" s="199">
        <f>IF(N320="nulová",J320,0)</f>
        <v>0</v>
      </c>
      <c r="BJ320" s="16" t="s">
        <v>8</v>
      </c>
      <c r="BK320" s="199">
        <f>ROUND(I320*H320,0)</f>
        <v>0</v>
      </c>
      <c r="BL320" s="16" t="s">
        <v>134</v>
      </c>
      <c r="BM320" s="198" t="s">
        <v>545</v>
      </c>
    </row>
    <row r="321" spans="2:65" s="12" customFormat="1" ht="11.25">
      <c r="B321" s="203"/>
      <c r="C321" s="204"/>
      <c r="D321" s="200" t="s">
        <v>143</v>
      </c>
      <c r="E321" s="205" t="s">
        <v>1</v>
      </c>
      <c r="F321" s="206" t="s">
        <v>546</v>
      </c>
      <c r="G321" s="204"/>
      <c r="H321" s="207">
        <v>1235.7860000000001</v>
      </c>
      <c r="I321" s="208"/>
      <c r="J321" s="204"/>
      <c r="K321" s="204"/>
      <c r="L321" s="209"/>
      <c r="M321" s="210"/>
      <c r="N321" s="211"/>
      <c r="O321" s="211"/>
      <c r="P321" s="211"/>
      <c r="Q321" s="211"/>
      <c r="R321" s="211"/>
      <c r="S321" s="211"/>
      <c r="T321" s="212"/>
      <c r="AT321" s="213" t="s">
        <v>143</v>
      </c>
      <c r="AU321" s="213" t="s">
        <v>85</v>
      </c>
      <c r="AV321" s="12" t="s">
        <v>85</v>
      </c>
      <c r="AW321" s="12" t="s">
        <v>32</v>
      </c>
      <c r="AX321" s="12" t="s">
        <v>76</v>
      </c>
      <c r="AY321" s="213" t="s">
        <v>125</v>
      </c>
    </row>
    <row r="322" spans="2:65" s="12" customFormat="1" ht="11.25">
      <c r="B322" s="203"/>
      <c r="C322" s="204"/>
      <c r="D322" s="200" t="s">
        <v>143</v>
      </c>
      <c r="E322" s="204"/>
      <c r="F322" s="206" t="s">
        <v>547</v>
      </c>
      <c r="G322" s="204"/>
      <c r="H322" s="207">
        <v>1359.365</v>
      </c>
      <c r="I322" s="208"/>
      <c r="J322" s="204"/>
      <c r="K322" s="204"/>
      <c r="L322" s="209"/>
      <c r="M322" s="210"/>
      <c r="N322" s="211"/>
      <c r="O322" s="211"/>
      <c r="P322" s="211"/>
      <c r="Q322" s="211"/>
      <c r="R322" s="211"/>
      <c r="S322" s="211"/>
      <c r="T322" s="212"/>
      <c r="AT322" s="213" t="s">
        <v>143</v>
      </c>
      <c r="AU322" s="213" t="s">
        <v>85</v>
      </c>
      <c r="AV322" s="12" t="s">
        <v>85</v>
      </c>
      <c r="AW322" s="12" t="s">
        <v>4</v>
      </c>
      <c r="AX322" s="12" t="s">
        <v>8</v>
      </c>
      <c r="AY322" s="213" t="s">
        <v>125</v>
      </c>
    </row>
    <row r="323" spans="2:65" s="1" customFormat="1" ht="24" customHeight="1">
      <c r="B323" s="33"/>
      <c r="C323" s="187" t="s">
        <v>548</v>
      </c>
      <c r="D323" s="187" t="s">
        <v>130</v>
      </c>
      <c r="E323" s="188" t="s">
        <v>549</v>
      </c>
      <c r="F323" s="189" t="s">
        <v>550</v>
      </c>
      <c r="G323" s="190" t="s">
        <v>138</v>
      </c>
      <c r="H323" s="191">
        <v>2471.5709999999999</v>
      </c>
      <c r="I323" s="192"/>
      <c r="J323" s="193">
        <f>ROUND(I323*H323,0)</f>
        <v>0</v>
      </c>
      <c r="K323" s="189" t="s">
        <v>139</v>
      </c>
      <c r="L323" s="37"/>
      <c r="M323" s="194" t="s">
        <v>1</v>
      </c>
      <c r="N323" s="195" t="s">
        <v>41</v>
      </c>
      <c r="O323" s="65"/>
      <c r="P323" s="196">
        <f>O323*H323</f>
        <v>0</v>
      </c>
      <c r="Q323" s="196">
        <v>0</v>
      </c>
      <c r="R323" s="196">
        <f>Q323*H323</f>
        <v>0</v>
      </c>
      <c r="S323" s="196">
        <v>1.2999999999999999E-4</v>
      </c>
      <c r="T323" s="197">
        <f>S323*H323</f>
        <v>0.32130422999999997</v>
      </c>
      <c r="AR323" s="198" t="s">
        <v>134</v>
      </c>
      <c r="AT323" s="198" t="s">
        <v>130</v>
      </c>
      <c r="AU323" s="198" t="s">
        <v>85</v>
      </c>
      <c r="AY323" s="16" t="s">
        <v>125</v>
      </c>
      <c r="BE323" s="199">
        <f>IF(N323="základní",J323,0)</f>
        <v>0</v>
      </c>
      <c r="BF323" s="199">
        <f>IF(N323="snížená",J323,0)</f>
        <v>0</v>
      </c>
      <c r="BG323" s="199">
        <f>IF(N323="zákl. přenesená",J323,0)</f>
        <v>0</v>
      </c>
      <c r="BH323" s="199">
        <f>IF(N323="sníž. přenesená",J323,0)</f>
        <v>0</v>
      </c>
      <c r="BI323" s="199">
        <f>IF(N323="nulová",J323,0)</f>
        <v>0</v>
      </c>
      <c r="BJ323" s="16" t="s">
        <v>8</v>
      </c>
      <c r="BK323" s="199">
        <f>ROUND(I323*H323,0)</f>
        <v>0</v>
      </c>
      <c r="BL323" s="16" t="s">
        <v>134</v>
      </c>
      <c r="BM323" s="198" t="s">
        <v>551</v>
      </c>
    </row>
    <row r="324" spans="2:65" s="1" customFormat="1" ht="16.5" customHeight="1">
      <c r="B324" s="33"/>
      <c r="C324" s="187" t="s">
        <v>552</v>
      </c>
      <c r="D324" s="187" t="s">
        <v>130</v>
      </c>
      <c r="E324" s="188" t="s">
        <v>553</v>
      </c>
      <c r="F324" s="189" t="s">
        <v>554</v>
      </c>
      <c r="G324" s="190" t="s">
        <v>348</v>
      </c>
      <c r="H324" s="191">
        <v>6</v>
      </c>
      <c r="I324" s="192"/>
      <c r="J324" s="193">
        <f>ROUND(I324*H324,0)</f>
        <v>0</v>
      </c>
      <c r="K324" s="189" t="s">
        <v>139</v>
      </c>
      <c r="L324" s="37"/>
      <c r="M324" s="194" t="s">
        <v>1</v>
      </c>
      <c r="N324" s="195" t="s">
        <v>41</v>
      </c>
      <c r="O324" s="65"/>
      <c r="P324" s="196">
        <f>O324*H324</f>
        <v>0</v>
      </c>
      <c r="Q324" s="196">
        <v>0</v>
      </c>
      <c r="R324" s="196">
        <f>Q324*H324</f>
        <v>0</v>
      </c>
      <c r="S324" s="196">
        <v>1.6500000000000001E-2</v>
      </c>
      <c r="T324" s="197">
        <f>S324*H324</f>
        <v>9.9000000000000005E-2</v>
      </c>
      <c r="AR324" s="198" t="s">
        <v>134</v>
      </c>
      <c r="AT324" s="198" t="s">
        <v>130</v>
      </c>
      <c r="AU324" s="198" t="s">
        <v>85</v>
      </c>
      <c r="AY324" s="16" t="s">
        <v>125</v>
      </c>
      <c r="BE324" s="199">
        <f>IF(N324="základní",J324,0)</f>
        <v>0</v>
      </c>
      <c r="BF324" s="199">
        <f>IF(N324="snížená",J324,0)</f>
        <v>0</v>
      </c>
      <c r="BG324" s="199">
        <f>IF(N324="zákl. přenesená",J324,0)</f>
        <v>0</v>
      </c>
      <c r="BH324" s="199">
        <f>IF(N324="sníž. přenesená",J324,0)</f>
        <v>0</v>
      </c>
      <c r="BI324" s="199">
        <f>IF(N324="nulová",J324,0)</f>
        <v>0</v>
      </c>
      <c r="BJ324" s="16" t="s">
        <v>8</v>
      </c>
      <c r="BK324" s="199">
        <f>ROUND(I324*H324,0)</f>
        <v>0</v>
      </c>
      <c r="BL324" s="16" t="s">
        <v>134</v>
      </c>
      <c r="BM324" s="198" t="s">
        <v>555</v>
      </c>
    </row>
    <row r="325" spans="2:65" s="1" customFormat="1" ht="58.5">
      <c r="B325" s="33"/>
      <c r="C325" s="34"/>
      <c r="D325" s="200" t="s">
        <v>141</v>
      </c>
      <c r="E325" s="34"/>
      <c r="F325" s="201" t="s">
        <v>556</v>
      </c>
      <c r="G325" s="34"/>
      <c r="H325" s="34"/>
      <c r="I325" s="105"/>
      <c r="J325" s="34"/>
      <c r="K325" s="34"/>
      <c r="L325" s="37"/>
      <c r="M325" s="202"/>
      <c r="N325" s="65"/>
      <c r="O325" s="65"/>
      <c r="P325" s="65"/>
      <c r="Q325" s="65"/>
      <c r="R325" s="65"/>
      <c r="S325" s="65"/>
      <c r="T325" s="66"/>
      <c r="AT325" s="16" t="s">
        <v>141</v>
      </c>
      <c r="AU325" s="16" t="s">
        <v>85</v>
      </c>
    </row>
    <row r="326" spans="2:65" s="1" customFormat="1" ht="24" customHeight="1">
      <c r="B326" s="33"/>
      <c r="C326" s="187" t="s">
        <v>557</v>
      </c>
      <c r="D326" s="187" t="s">
        <v>130</v>
      </c>
      <c r="E326" s="188" t="s">
        <v>558</v>
      </c>
      <c r="F326" s="189" t="s">
        <v>559</v>
      </c>
      <c r="G326" s="190" t="s">
        <v>175</v>
      </c>
      <c r="H326" s="191">
        <v>20</v>
      </c>
      <c r="I326" s="192"/>
      <c r="J326" s="193">
        <f>ROUND(I326*H326,0)</f>
        <v>0</v>
      </c>
      <c r="K326" s="189" t="s">
        <v>1</v>
      </c>
      <c r="L326" s="37"/>
      <c r="M326" s="194" t="s">
        <v>1</v>
      </c>
      <c r="N326" s="195" t="s">
        <v>41</v>
      </c>
      <c r="O326" s="65"/>
      <c r="P326" s="196">
        <f>O326*H326</f>
        <v>0</v>
      </c>
      <c r="Q326" s="196">
        <v>1.847E-2</v>
      </c>
      <c r="R326" s="196">
        <f>Q326*H326</f>
        <v>0.36940000000000001</v>
      </c>
      <c r="S326" s="196">
        <v>0</v>
      </c>
      <c r="T326" s="197">
        <f>S326*H326</f>
        <v>0</v>
      </c>
      <c r="AR326" s="198" t="s">
        <v>134</v>
      </c>
      <c r="AT326" s="198" t="s">
        <v>130</v>
      </c>
      <c r="AU326" s="198" t="s">
        <v>85</v>
      </c>
      <c r="AY326" s="16" t="s">
        <v>125</v>
      </c>
      <c r="BE326" s="199">
        <f>IF(N326="základní",J326,0)</f>
        <v>0</v>
      </c>
      <c r="BF326" s="199">
        <f>IF(N326="snížená",J326,0)</f>
        <v>0</v>
      </c>
      <c r="BG326" s="199">
        <f>IF(N326="zákl. přenesená",J326,0)</f>
        <v>0</v>
      </c>
      <c r="BH326" s="199">
        <f>IF(N326="sníž. přenesená",J326,0)</f>
        <v>0</v>
      </c>
      <c r="BI326" s="199">
        <f>IF(N326="nulová",J326,0)</f>
        <v>0</v>
      </c>
      <c r="BJ326" s="16" t="s">
        <v>8</v>
      </c>
      <c r="BK326" s="199">
        <f>ROUND(I326*H326,0)</f>
        <v>0</v>
      </c>
      <c r="BL326" s="16" t="s">
        <v>134</v>
      </c>
      <c r="BM326" s="198" t="s">
        <v>560</v>
      </c>
    </row>
    <row r="327" spans="2:65" s="1" customFormat="1" ht="39">
      <c r="B327" s="33"/>
      <c r="C327" s="34"/>
      <c r="D327" s="200" t="s">
        <v>141</v>
      </c>
      <c r="E327" s="34"/>
      <c r="F327" s="201" t="s">
        <v>561</v>
      </c>
      <c r="G327" s="34"/>
      <c r="H327" s="34"/>
      <c r="I327" s="105"/>
      <c r="J327" s="34"/>
      <c r="K327" s="34"/>
      <c r="L327" s="37"/>
      <c r="M327" s="202"/>
      <c r="N327" s="65"/>
      <c r="O327" s="65"/>
      <c r="P327" s="65"/>
      <c r="Q327" s="65"/>
      <c r="R327" s="65"/>
      <c r="S327" s="65"/>
      <c r="T327" s="66"/>
      <c r="AT327" s="16" t="s">
        <v>141</v>
      </c>
      <c r="AU327" s="16" t="s">
        <v>85</v>
      </c>
    </row>
    <row r="328" spans="2:65" s="1" customFormat="1" ht="16.5" customHeight="1">
      <c r="B328" s="33"/>
      <c r="C328" s="225" t="s">
        <v>562</v>
      </c>
      <c r="D328" s="225" t="s">
        <v>267</v>
      </c>
      <c r="E328" s="226" t="s">
        <v>563</v>
      </c>
      <c r="F328" s="227" t="s">
        <v>564</v>
      </c>
      <c r="G328" s="228" t="s">
        <v>348</v>
      </c>
      <c r="H328" s="229">
        <v>120</v>
      </c>
      <c r="I328" s="230"/>
      <c r="J328" s="231">
        <f>ROUND(I328*H328,0)</f>
        <v>0</v>
      </c>
      <c r="K328" s="227" t="s">
        <v>139</v>
      </c>
      <c r="L328" s="232"/>
      <c r="M328" s="233" t="s">
        <v>1</v>
      </c>
      <c r="N328" s="234" t="s">
        <v>41</v>
      </c>
      <c r="O328" s="65"/>
      <c r="P328" s="196">
        <f>O328*H328</f>
        <v>0</v>
      </c>
      <c r="Q328" s="196">
        <v>1.9E-3</v>
      </c>
      <c r="R328" s="196">
        <f>Q328*H328</f>
        <v>0.22800000000000001</v>
      </c>
      <c r="S328" s="196">
        <v>0</v>
      </c>
      <c r="T328" s="197">
        <f>S328*H328</f>
        <v>0</v>
      </c>
      <c r="AR328" s="198" t="s">
        <v>172</v>
      </c>
      <c r="AT328" s="198" t="s">
        <v>267</v>
      </c>
      <c r="AU328" s="198" t="s">
        <v>85</v>
      </c>
      <c r="AY328" s="16" t="s">
        <v>125</v>
      </c>
      <c r="BE328" s="199">
        <f>IF(N328="základní",J328,0)</f>
        <v>0</v>
      </c>
      <c r="BF328" s="199">
        <f>IF(N328="snížená",J328,0)</f>
        <v>0</v>
      </c>
      <c r="BG328" s="199">
        <f>IF(N328="zákl. přenesená",J328,0)</f>
        <v>0</v>
      </c>
      <c r="BH328" s="199">
        <f>IF(N328="sníž. přenesená",J328,0)</f>
        <v>0</v>
      </c>
      <c r="BI328" s="199">
        <f>IF(N328="nulová",J328,0)</f>
        <v>0</v>
      </c>
      <c r="BJ328" s="16" t="s">
        <v>8</v>
      </c>
      <c r="BK328" s="199">
        <f>ROUND(I328*H328,0)</f>
        <v>0</v>
      </c>
      <c r="BL328" s="16" t="s">
        <v>134</v>
      </c>
      <c r="BM328" s="198" t="s">
        <v>565</v>
      </c>
    </row>
    <row r="329" spans="2:65" s="1" customFormat="1" ht="16.5" customHeight="1">
      <c r="B329" s="33"/>
      <c r="C329" s="225" t="s">
        <v>566</v>
      </c>
      <c r="D329" s="225" t="s">
        <v>267</v>
      </c>
      <c r="E329" s="226" t="s">
        <v>567</v>
      </c>
      <c r="F329" s="227" t="s">
        <v>568</v>
      </c>
      <c r="G329" s="228" t="s">
        <v>348</v>
      </c>
      <c r="H329" s="229">
        <v>120</v>
      </c>
      <c r="I329" s="230"/>
      <c r="J329" s="231">
        <f>ROUND(I329*H329,0)</f>
        <v>0</v>
      </c>
      <c r="K329" s="227" t="s">
        <v>139</v>
      </c>
      <c r="L329" s="232"/>
      <c r="M329" s="233" t="s">
        <v>1</v>
      </c>
      <c r="N329" s="234" t="s">
        <v>41</v>
      </c>
      <c r="O329" s="65"/>
      <c r="P329" s="196">
        <f>O329*H329</f>
        <v>0</v>
      </c>
      <c r="Q329" s="196">
        <v>1.9E-3</v>
      </c>
      <c r="R329" s="196">
        <f>Q329*H329</f>
        <v>0.22800000000000001</v>
      </c>
      <c r="S329" s="196">
        <v>0</v>
      </c>
      <c r="T329" s="197">
        <f>S329*H329</f>
        <v>0</v>
      </c>
      <c r="AR329" s="198" t="s">
        <v>172</v>
      </c>
      <c r="AT329" s="198" t="s">
        <v>267</v>
      </c>
      <c r="AU329" s="198" t="s">
        <v>85</v>
      </c>
      <c r="AY329" s="16" t="s">
        <v>125</v>
      </c>
      <c r="BE329" s="199">
        <f>IF(N329="základní",J329,0)</f>
        <v>0</v>
      </c>
      <c r="BF329" s="199">
        <f>IF(N329="snížená",J329,0)</f>
        <v>0</v>
      </c>
      <c r="BG329" s="199">
        <f>IF(N329="zákl. přenesená",J329,0)</f>
        <v>0</v>
      </c>
      <c r="BH329" s="199">
        <f>IF(N329="sníž. přenesená",J329,0)</f>
        <v>0</v>
      </c>
      <c r="BI329" s="199">
        <f>IF(N329="nulová",J329,0)</f>
        <v>0</v>
      </c>
      <c r="BJ329" s="16" t="s">
        <v>8</v>
      </c>
      <c r="BK329" s="199">
        <f>ROUND(I329*H329,0)</f>
        <v>0</v>
      </c>
      <c r="BL329" s="16" t="s">
        <v>134</v>
      </c>
      <c r="BM329" s="198" t="s">
        <v>569</v>
      </c>
    </row>
    <row r="330" spans="2:65" s="1" customFormat="1" ht="16.5" customHeight="1">
      <c r="B330" s="33"/>
      <c r="C330" s="187" t="s">
        <v>570</v>
      </c>
      <c r="D330" s="187" t="s">
        <v>130</v>
      </c>
      <c r="E330" s="188" t="s">
        <v>571</v>
      </c>
      <c r="F330" s="189" t="s">
        <v>572</v>
      </c>
      <c r="G330" s="190" t="s">
        <v>138</v>
      </c>
      <c r="H330" s="191">
        <v>791.85699999999997</v>
      </c>
      <c r="I330" s="192"/>
      <c r="J330" s="193">
        <f>ROUND(I330*H330,0)</f>
        <v>0</v>
      </c>
      <c r="K330" s="189" t="s">
        <v>1</v>
      </c>
      <c r="L330" s="37"/>
      <c r="M330" s="194" t="s">
        <v>1</v>
      </c>
      <c r="N330" s="195" t="s">
        <v>41</v>
      </c>
      <c r="O330" s="65"/>
      <c r="P330" s="196">
        <f>O330*H330</f>
        <v>0</v>
      </c>
      <c r="Q330" s="196">
        <v>0</v>
      </c>
      <c r="R330" s="196">
        <f>Q330*H330</f>
        <v>0</v>
      </c>
      <c r="S330" s="196">
        <v>0</v>
      </c>
      <c r="T330" s="197">
        <f>S330*H330</f>
        <v>0</v>
      </c>
      <c r="AR330" s="198" t="s">
        <v>134</v>
      </c>
      <c r="AT330" s="198" t="s">
        <v>130</v>
      </c>
      <c r="AU330" s="198" t="s">
        <v>85</v>
      </c>
      <c r="AY330" s="16" t="s">
        <v>125</v>
      </c>
      <c r="BE330" s="199">
        <f>IF(N330="základní",J330,0)</f>
        <v>0</v>
      </c>
      <c r="BF330" s="199">
        <f>IF(N330="snížená",J330,0)</f>
        <v>0</v>
      </c>
      <c r="BG330" s="199">
        <f>IF(N330="zákl. přenesená",J330,0)</f>
        <v>0</v>
      </c>
      <c r="BH330" s="199">
        <f>IF(N330="sníž. přenesená",J330,0)</f>
        <v>0</v>
      </c>
      <c r="BI330" s="199">
        <f>IF(N330="nulová",J330,0)</f>
        <v>0</v>
      </c>
      <c r="BJ330" s="16" t="s">
        <v>8</v>
      </c>
      <c r="BK330" s="199">
        <f>ROUND(I330*H330,0)</f>
        <v>0</v>
      </c>
      <c r="BL330" s="16" t="s">
        <v>134</v>
      </c>
      <c r="BM330" s="198" t="s">
        <v>573</v>
      </c>
    </row>
    <row r="331" spans="2:65" s="1" customFormat="1" ht="24" customHeight="1">
      <c r="B331" s="33"/>
      <c r="C331" s="187" t="s">
        <v>574</v>
      </c>
      <c r="D331" s="187" t="s">
        <v>130</v>
      </c>
      <c r="E331" s="188" t="s">
        <v>575</v>
      </c>
      <c r="F331" s="189" t="s">
        <v>576</v>
      </c>
      <c r="G331" s="190" t="s">
        <v>194</v>
      </c>
      <c r="H331" s="191">
        <v>59.792000000000002</v>
      </c>
      <c r="I331" s="192"/>
      <c r="J331" s="193">
        <f>ROUND(I331*H331,0)</f>
        <v>0</v>
      </c>
      <c r="K331" s="189" t="s">
        <v>1</v>
      </c>
      <c r="L331" s="37"/>
      <c r="M331" s="194" t="s">
        <v>1</v>
      </c>
      <c r="N331" s="195" t="s">
        <v>41</v>
      </c>
      <c r="O331" s="65"/>
      <c r="P331" s="196">
        <f>O331*H331</f>
        <v>0</v>
      </c>
      <c r="Q331" s="196">
        <v>0</v>
      </c>
      <c r="R331" s="196">
        <f>Q331*H331</f>
        <v>0</v>
      </c>
      <c r="S331" s="196">
        <v>0</v>
      </c>
      <c r="T331" s="197">
        <f>S331*H331</f>
        <v>0</v>
      </c>
      <c r="AR331" s="198" t="s">
        <v>220</v>
      </c>
      <c r="AT331" s="198" t="s">
        <v>130</v>
      </c>
      <c r="AU331" s="198" t="s">
        <v>85</v>
      </c>
      <c r="AY331" s="16" t="s">
        <v>125</v>
      </c>
      <c r="BE331" s="199">
        <f>IF(N331="základní",J331,0)</f>
        <v>0</v>
      </c>
      <c r="BF331" s="199">
        <f>IF(N331="snížená",J331,0)</f>
        <v>0</v>
      </c>
      <c r="BG331" s="199">
        <f>IF(N331="zákl. přenesená",J331,0)</f>
        <v>0</v>
      </c>
      <c r="BH331" s="199">
        <f>IF(N331="sníž. přenesená",J331,0)</f>
        <v>0</v>
      </c>
      <c r="BI331" s="199">
        <f>IF(N331="nulová",J331,0)</f>
        <v>0</v>
      </c>
      <c r="BJ331" s="16" t="s">
        <v>8</v>
      </c>
      <c r="BK331" s="199">
        <f>ROUND(I331*H331,0)</f>
        <v>0</v>
      </c>
      <c r="BL331" s="16" t="s">
        <v>220</v>
      </c>
      <c r="BM331" s="198" t="s">
        <v>577</v>
      </c>
    </row>
    <row r="332" spans="2:65" s="1" customFormat="1" ht="107.25">
      <c r="B332" s="33"/>
      <c r="C332" s="34"/>
      <c r="D332" s="200" t="s">
        <v>141</v>
      </c>
      <c r="E332" s="34"/>
      <c r="F332" s="201" t="s">
        <v>578</v>
      </c>
      <c r="G332" s="34"/>
      <c r="H332" s="34"/>
      <c r="I332" s="105"/>
      <c r="J332" s="34"/>
      <c r="K332" s="34"/>
      <c r="L332" s="37"/>
      <c r="M332" s="202"/>
      <c r="N332" s="65"/>
      <c r="O332" s="65"/>
      <c r="P332" s="65"/>
      <c r="Q332" s="65"/>
      <c r="R332" s="65"/>
      <c r="S332" s="65"/>
      <c r="T332" s="66"/>
      <c r="AT332" s="16" t="s">
        <v>141</v>
      </c>
      <c r="AU332" s="16" t="s">
        <v>85</v>
      </c>
    </row>
    <row r="333" spans="2:65" s="11" customFormat="1" ht="22.9" customHeight="1">
      <c r="B333" s="171"/>
      <c r="C333" s="172"/>
      <c r="D333" s="173" t="s">
        <v>75</v>
      </c>
      <c r="E333" s="185" t="s">
        <v>579</v>
      </c>
      <c r="F333" s="185" t="s">
        <v>580</v>
      </c>
      <c r="G333" s="172"/>
      <c r="H333" s="172"/>
      <c r="I333" s="175"/>
      <c r="J333" s="186">
        <f>BK333</f>
        <v>0</v>
      </c>
      <c r="K333" s="172"/>
      <c r="L333" s="177"/>
      <c r="M333" s="178"/>
      <c r="N333" s="179"/>
      <c r="O333" s="179"/>
      <c r="P333" s="180">
        <f>SUM(P334:P344)</f>
        <v>0</v>
      </c>
      <c r="Q333" s="179"/>
      <c r="R333" s="180">
        <f>SUM(R334:R344)</f>
        <v>0.239232</v>
      </c>
      <c r="S333" s="179"/>
      <c r="T333" s="181">
        <f>SUM(T334:T344)</f>
        <v>0</v>
      </c>
      <c r="AR333" s="182" t="s">
        <v>85</v>
      </c>
      <c r="AT333" s="183" t="s">
        <v>75</v>
      </c>
      <c r="AU333" s="183" t="s">
        <v>8</v>
      </c>
      <c r="AY333" s="182" t="s">
        <v>125</v>
      </c>
      <c r="BK333" s="184">
        <f>SUM(BK334:BK344)</f>
        <v>0</v>
      </c>
    </row>
    <row r="334" spans="2:65" s="1" customFormat="1" ht="24" customHeight="1">
      <c r="B334" s="33"/>
      <c r="C334" s="187" t="s">
        <v>581</v>
      </c>
      <c r="D334" s="187" t="s">
        <v>130</v>
      </c>
      <c r="E334" s="188" t="s">
        <v>582</v>
      </c>
      <c r="F334" s="189" t="s">
        <v>583</v>
      </c>
      <c r="G334" s="190" t="s">
        <v>138</v>
      </c>
      <c r="H334" s="191">
        <v>854.4</v>
      </c>
      <c r="I334" s="192"/>
      <c r="J334" s="193">
        <f>ROUND(I334*H334,0)</f>
        <v>0</v>
      </c>
      <c r="K334" s="189" t="s">
        <v>139</v>
      </c>
      <c r="L334" s="37"/>
      <c r="M334" s="194" t="s">
        <v>1</v>
      </c>
      <c r="N334" s="195" t="s">
        <v>41</v>
      </c>
      <c r="O334" s="65"/>
      <c r="P334" s="196">
        <f>O334*H334</f>
        <v>0</v>
      </c>
      <c r="Q334" s="196">
        <v>0</v>
      </c>
      <c r="R334" s="196">
        <f>Q334*H334</f>
        <v>0</v>
      </c>
      <c r="S334" s="196">
        <v>0</v>
      </c>
      <c r="T334" s="197">
        <f>S334*H334</f>
        <v>0</v>
      </c>
      <c r="AR334" s="198" t="s">
        <v>220</v>
      </c>
      <c r="AT334" s="198" t="s">
        <v>130</v>
      </c>
      <c r="AU334" s="198" t="s">
        <v>85</v>
      </c>
      <c r="AY334" s="16" t="s">
        <v>125</v>
      </c>
      <c r="BE334" s="199">
        <f>IF(N334="základní",J334,0)</f>
        <v>0</v>
      </c>
      <c r="BF334" s="199">
        <f>IF(N334="snížená",J334,0)</f>
        <v>0</v>
      </c>
      <c r="BG334" s="199">
        <f>IF(N334="zákl. přenesená",J334,0)</f>
        <v>0</v>
      </c>
      <c r="BH334" s="199">
        <f>IF(N334="sníž. přenesená",J334,0)</f>
        <v>0</v>
      </c>
      <c r="BI334" s="199">
        <f>IF(N334="nulová",J334,0)</f>
        <v>0</v>
      </c>
      <c r="BJ334" s="16" t="s">
        <v>8</v>
      </c>
      <c r="BK334" s="199">
        <f>ROUND(I334*H334,0)</f>
        <v>0</v>
      </c>
      <c r="BL334" s="16" t="s">
        <v>220</v>
      </c>
      <c r="BM334" s="198" t="s">
        <v>584</v>
      </c>
    </row>
    <row r="335" spans="2:65" s="12" customFormat="1" ht="11.25">
      <c r="B335" s="203"/>
      <c r="C335" s="204"/>
      <c r="D335" s="200" t="s">
        <v>143</v>
      </c>
      <c r="E335" s="205" t="s">
        <v>1</v>
      </c>
      <c r="F335" s="206" t="s">
        <v>585</v>
      </c>
      <c r="G335" s="204"/>
      <c r="H335" s="207">
        <v>153.6</v>
      </c>
      <c r="I335" s="208"/>
      <c r="J335" s="204"/>
      <c r="K335" s="204"/>
      <c r="L335" s="209"/>
      <c r="M335" s="210"/>
      <c r="N335" s="211"/>
      <c r="O335" s="211"/>
      <c r="P335" s="211"/>
      <c r="Q335" s="211"/>
      <c r="R335" s="211"/>
      <c r="S335" s="211"/>
      <c r="T335" s="212"/>
      <c r="AT335" s="213" t="s">
        <v>143</v>
      </c>
      <c r="AU335" s="213" t="s">
        <v>85</v>
      </c>
      <c r="AV335" s="12" t="s">
        <v>85</v>
      </c>
      <c r="AW335" s="12" t="s">
        <v>32</v>
      </c>
      <c r="AX335" s="12" t="s">
        <v>76</v>
      </c>
      <c r="AY335" s="213" t="s">
        <v>125</v>
      </c>
    </row>
    <row r="336" spans="2:65" s="12" customFormat="1" ht="11.25">
      <c r="B336" s="203"/>
      <c r="C336" s="204"/>
      <c r="D336" s="200" t="s">
        <v>143</v>
      </c>
      <c r="E336" s="205" t="s">
        <v>1</v>
      </c>
      <c r="F336" s="206" t="s">
        <v>586</v>
      </c>
      <c r="G336" s="204"/>
      <c r="H336" s="207">
        <v>38.4</v>
      </c>
      <c r="I336" s="208"/>
      <c r="J336" s="204"/>
      <c r="K336" s="204"/>
      <c r="L336" s="209"/>
      <c r="M336" s="210"/>
      <c r="N336" s="211"/>
      <c r="O336" s="211"/>
      <c r="P336" s="211"/>
      <c r="Q336" s="211"/>
      <c r="R336" s="211"/>
      <c r="S336" s="211"/>
      <c r="T336" s="212"/>
      <c r="AT336" s="213" t="s">
        <v>143</v>
      </c>
      <c r="AU336" s="213" t="s">
        <v>85</v>
      </c>
      <c r="AV336" s="12" t="s">
        <v>85</v>
      </c>
      <c r="AW336" s="12" t="s">
        <v>32</v>
      </c>
      <c r="AX336" s="12" t="s">
        <v>76</v>
      </c>
      <c r="AY336" s="213" t="s">
        <v>125</v>
      </c>
    </row>
    <row r="337" spans="2:65" s="12" customFormat="1" ht="11.25">
      <c r="B337" s="203"/>
      <c r="C337" s="204"/>
      <c r="D337" s="200" t="s">
        <v>143</v>
      </c>
      <c r="E337" s="205" t="s">
        <v>1</v>
      </c>
      <c r="F337" s="206" t="s">
        <v>587</v>
      </c>
      <c r="G337" s="204"/>
      <c r="H337" s="207">
        <v>662.4</v>
      </c>
      <c r="I337" s="208"/>
      <c r="J337" s="204"/>
      <c r="K337" s="204"/>
      <c r="L337" s="209"/>
      <c r="M337" s="210"/>
      <c r="N337" s="211"/>
      <c r="O337" s="211"/>
      <c r="P337" s="211"/>
      <c r="Q337" s="211"/>
      <c r="R337" s="211"/>
      <c r="S337" s="211"/>
      <c r="T337" s="212"/>
      <c r="AT337" s="213" t="s">
        <v>143</v>
      </c>
      <c r="AU337" s="213" t="s">
        <v>85</v>
      </c>
      <c r="AV337" s="12" t="s">
        <v>85</v>
      </c>
      <c r="AW337" s="12" t="s">
        <v>32</v>
      </c>
      <c r="AX337" s="12" t="s">
        <v>76</v>
      </c>
      <c r="AY337" s="213" t="s">
        <v>125</v>
      </c>
    </row>
    <row r="338" spans="2:65" s="1" customFormat="1" ht="16.5" customHeight="1">
      <c r="B338" s="33"/>
      <c r="C338" s="187" t="s">
        <v>588</v>
      </c>
      <c r="D338" s="187" t="s">
        <v>130</v>
      </c>
      <c r="E338" s="188" t="s">
        <v>589</v>
      </c>
      <c r="F338" s="189" t="s">
        <v>590</v>
      </c>
      <c r="G338" s="190" t="s">
        <v>138</v>
      </c>
      <c r="H338" s="191">
        <v>854.4</v>
      </c>
      <c r="I338" s="192"/>
      <c r="J338" s="193">
        <f>ROUND(I338*H338,0)</f>
        <v>0</v>
      </c>
      <c r="K338" s="189" t="s">
        <v>1</v>
      </c>
      <c r="L338" s="37"/>
      <c r="M338" s="194" t="s">
        <v>1</v>
      </c>
      <c r="N338" s="195" t="s">
        <v>41</v>
      </c>
      <c r="O338" s="65"/>
      <c r="P338" s="196">
        <f>O338*H338</f>
        <v>0</v>
      </c>
      <c r="Q338" s="196">
        <v>6.0000000000000002E-5</v>
      </c>
      <c r="R338" s="196">
        <f>Q338*H338</f>
        <v>5.1263999999999997E-2</v>
      </c>
      <c r="S338" s="196">
        <v>0</v>
      </c>
      <c r="T338" s="197">
        <f>S338*H338</f>
        <v>0</v>
      </c>
      <c r="AR338" s="198" t="s">
        <v>220</v>
      </c>
      <c r="AT338" s="198" t="s">
        <v>130</v>
      </c>
      <c r="AU338" s="198" t="s">
        <v>85</v>
      </c>
      <c r="AY338" s="16" t="s">
        <v>125</v>
      </c>
      <c r="BE338" s="199">
        <f>IF(N338="základní",J338,0)</f>
        <v>0</v>
      </c>
      <c r="BF338" s="199">
        <f>IF(N338="snížená",J338,0)</f>
        <v>0</v>
      </c>
      <c r="BG338" s="199">
        <f>IF(N338="zákl. přenesená",J338,0)</f>
        <v>0</v>
      </c>
      <c r="BH338" s="199">
        <f>IF(N338="sníž. přenesená",J338,0)</f>
        <v>0</v>
      </c>
      <c r="BI338" s="199">
        <f>IF(N338="nulová",J338,0)</f>
        <v>0</v>
      </c>
      <c r="BJ338" s="16" t="s">
        <v>8</v>
      </c>
      <c r="BK338" s="199">
        <f>ROUND(I338*H338,0)</f>
        <v>0</v>
      </c>
      <c r="BL338" s="16" t="s">
        <v>220</v>
      </c>
      <c r="BM338" s="198" t="s">
        <v>591</v>
      </c>
    </row>
    <row r="339" spans="2:65" s="12" customFormat="1" ht="11.25">
      <c r="B339" s="203"/>
      <c r="C339" s="204"/>
      <c r="D339" s="200" t="s">
        <v>143</v>
      </c>
      <c r="E339" s="205" t="s">
        <v>1</v>
      </c>
      <c r="F339" s="206" t="s">
        <v>585</v>
      </c>
      <c r="G339" s="204"/>
      <c r="H339" s="207">
        <v>153.6</v>
      </c>
      <c r="I339" s="208"/>
      <c r="J339" s="204"/>
      <c r="K339" s="204"/>
      <c r="L339" s="209"/>
      <c r="M339" s="210"/>
      <c r="N339" s="211"/>
      <c r="O339" s="211"/>
      <c r="P339" s="211"/>
      <c r="Q339" s="211"/>
      <c r="R339" s="211"/>
      <c r="S339" s="211"/>
      <c r="T339" s="212"/>
      <c r="AT339" s="213" t="s">
        <v>143</v>
      </c>
      <c r="AU339" s="213" t="s">
        <v>85</v>
      </c>
      <c r="AV339" s="12" t="s">
        <v>85</v>
      </c>
      <c r="AW339" s="12" t="s">
        <v>32</v>
      </c>
      <c r="AX339" s="12" t="s">
        <v>76</v>
      </c>
      <c r="AY339" s="213" t="s">
        <v>125</v>
      </c>
    </row>
    <row r="340" spans="2:65" s="12" customFormat="1" ht="11.25">
      <c r="B340" s="203"/>
      <c r="C340" s="204"/>
      <c r="D340" s="200" t="s">
        <v>143</v>
      </c>
      <c r="E340" s="205" t="s">
        <v>1</v>
      </c>
      <c r="F340" s="206" t="s">
        <v>586</v>
      </c>
      <c r="G340" s="204"/>
      <c r="H340" s="207">
        <v>38.4</v>
      </c>
      <c r="I340" s="208"/>
      <c r="J340" s="204"/>
      <c r="K340" s="204"/>
      <c r="L340" s="209"/>
      <c r="M340" s="210"/>
      <c r="N340" s="211"/>
      <c r="O340" s="211"/>
      <c r="P340" s="211"/>
      <c r="Q340" s="211"/>
      <c r="R340" s="211"/>
      <c r="S340" s="211"/>
      <c r="T340" s="212"/>
      <c r="AT340" s="213" t="s">
        <v>143</v>
      </c>
      <c r="AU340" s="213" t="s">
        <v>85</v>
      </c>
      <c r="AV340" s="12" t="s">
        <v>85</v>
      </c>
      <c r="AW340" s="12" t="s">
        <v>32</v>
      </c>
      <c r="AX340" s="12" t="s">
        <v>76</v>
      </c>
      <c r="AY340" s="213" t="s">
        <v>125</v>
      </c>
    </row>
    <row r="341" spans="2:65" s="12" customFormat="1" ht="11.25">
      <c r="B341" s="203"/>
      <c r="C341" s="204"/>
      <c r="D341" s="200" t="s">
        <v>143</v>
      </c>
      <c r="E341" s="205" t="s">
        <v>1</v>
      </c>
      <c r="F341" s="206" t="s">
        <v>587</v>
      </c>
      <c r="G341" s="204"/>
      <c r="H341" s="207">
        <v>662.4</v>
      </c>
      <c r="I341" s="208"/>
      <c r="J341" s="204"/>
      <c r="K341" s="204"/>
      <c r="L341" s="209"/>
      <c r="M341" s="210"/>
      <c r="N341" s="211"/>
      <c r="O341" s="211"/>
      <c r="P341" s="211"/>
      <c r="Q341" s="211"/>
      <c r="R341" s="211"/>
      <c r="S341" s="211"/>
      <c r="T341" s="212"/>
      <c r="AT341" s="213" t="s">
        <v>143</v>
      </c>
      <c r="AU341" s="213" t="s">
        <v>85</v>
      </c>
      <c r="AV341" s="12" t="s">
        <v>85</v>
      </c>
      <c r="AW341" s="12" t="s">
        <v>32</v>
      </c>
      <c r="AX341" s="12" t="s">
        <v>76</v>
      </c>
      <c r="AY341" s="213" t="s">
        <v>125</v>
      </c>
    </row>
    <row r="342" spans="2:65" s="13" customFormat="1" ht="11.25">
      <c r="B342" s="214"/>
      <c r="C342" s="215"/>
      <c r="D342" s="200" t="s">
        <v>143</v>
      </c>
      <c r="E342" s="216" t="s">
        <v>1</v>
      </c>
      <c r="F342" s="217" t="s">
        <v>153</v>
      </c>
      <c r="G342" s="215"/>
      <c r="H342" s="218">
        <v>854.4</v>
      </c>
      <c r="I342" s="219"/>
      <c r="J342" s="215"/>
      <c r="K342" s="215"/>
      <c r="L342" s="220"/>
      <c r="M342" s="221"/>
      <c r="N342" s="222"/>
      <c r="O342" s="222"/>
      <c r="P342" s="222"/>
      <c r="Q342" s="222"/>
      <c r="R342" s="222"/>
      <c r="S342" s="222"/>
      <c r="T342" s="223"/>
      <c r="AT342" s="224" t="s">
        <v>143</v>
      </c>
      <c r="AU342" s="224" t="s">
        <v>85</v>
      </c>
      <c r="AV342" s="13" t="s">
        <v>134</v>
      </c>
      <c r="AW342" s="13" t="s">
        <v>32</v>
      </c>
      <c r="AX342" s="13" t="s">
        <v>8</v>
      </c>
      <c r="AY342" s="224" t="s">
        <v>125</v>
      </c>
    </row>
    <row r="343" spans="2:65" s="1" customFormat="1" ht="24" customHeight="1">
      <c r="B343" s="33"/>
      <c r="C343" s="187" t="s">
        <v>592</v>
      </c>
      <c r="D343" s="187" t="s">
        <v>130</v>
      </c>
      <c r="E343" s="188" t="s">
        <v>593</v>
      </c>
      <c r="F343" s="189" t="s">
        <v>594</v>
      </c>
      <c r="G343" s="190" t="s">
        <v>138</v>
      </c>
      <c r="H343" s="191">
        <v>854.4</v>
      </c>
      <c r="I343" s="192"/>
      <c r="J343" s="193">
        <f>ROUND(I343*H343,0)</f>
        <v>0</v>
      </c>
      <c r="K343" s="189" t="s">
        <v>139</v>
      </c>
      <c r="L343" s="37"/>
      <c r="M343" s="194" t="s">
        <v>1</v>
      </c>
      <c r="N343" s="195" t="s">
        <v>41</v>
      </c>
      <c r="O343" s="65"/>
      <c r="P343" s="196">
        <f>O343*H343</f>
        <v>0</v>
      </c>
      <c r="Q343" s="196">
        <v>2.2000000000000001E-4</v>
      </c>
      <c r="R343" s="196">
        <f>Q343*H343</f>
        <v>0.187968</v>
      </c>
      <c r="S343" s="196">
        <v>0</v>
      </c>
      <c r="T343" s="197">
        <f>S343*H343</f>
        <v>0</v>
      </c>
      <c r="AR343" s="198" t="s">
        <v>220</v>
      </c>
      <c r="AT343" s="198" t="s">
        <v>130</v>
      </c>
      <c r="AU343" s="198" t="s">
        <v>85</v>
      </c>
      <c r="AY343" s="16" t="s">
        <v>125</v>
      </c>
      <c r="BE343" s="199">
        <f>IF(N343="základní",J343,0)</f>
        <v>0</v>
      </c>
      <c r="BF343" s="199">
        <f>IF(N343="snížená",J343,0)</f>
        <v>0</v>
      </c>
      <c r="BG343" s="199">
        <f>IF(N343="zákl. přenesená",J343,0)</f>
        <v>0</v>
      </c>
      <c r="BH343" s="199">
        <f>IF(N343="sníž. přenesená",J343,0)</f>
        <v>0</v>
      </c>
      <c r="BI343" s="199">
        <f>IF(N343="nulová",J343,0)</f>
        <v>0</v>
      </c>
      <c r="BJ343" s="16" t="s">
        <v>8</v>
      </c>
      <c r="BK343" s="199">
        <f>ROUND(I343*H343,0)</f>
        <v>0</v>
      </c>
      <c r="BL343" s="16" t="s">
        <v>220</v>
      </c>
      <c r="BM343" s="198" t="s">
        <v>595</v>
      </c>
    </row>
    <row r="344" spans="2:65" s="1" customFormat="1" ht="78">
      <c r="B344" s="33"/>
      <c r="C344" s="34"/>
      <c r="D344" s="200" t="s">
        <v>141</v>
      </c>
      <c r="E344" s="34"/>
      <c r="F344" s="201" t="s">
        <v>596</v>
      </c>
      <c r="G344" s="34"/>
      <c r="H344" s="34"/>
      <c r="I344" s="105"/>
      <c r="J344" s="34"/>
      <c r="K344" s="34"/>
      <c r="L344" s="37"/>
      <c r="M344" s="202"/>
      <c r="N344" s="65"/>
      <c r="O344" s="65"/>
      <c r="P344" s="65"/>
      <c r="Q344" s="65"/>
      <c r="R344" s="65"/>
      <c r="S344" s="65"/>
      <c r="T344" s="66"/>
      <c r="AT344" s="16" t="s">
        <v>141</v>
      </c>
      <c r="AU344" s="16" t="s">
        <v>85</v>
      </c>
    </row>
    <row r="345" spans="2:65" s="11" customFormat="1" ht="25.9" customHeight="1">
      <c r="B345" s="171"/>
      <c r="C345" s="172"/>
      <c r="D345" s="173" t="s">
        <v>75</v>
      </c>
      <c r="E345" s="174" t="s">
        <v>597</v>
      </c>
      <c r="F345" s="174" t="s">
        <v>598</v>
      </c>
      <c r="G345" s="172"/>
      <c r="H345" s="172"/>
      <c r="I345" s="175"/>
      <c r="J345" s="176">
        <f>BK345</f>
        <v>0</v>
      </c>
      <c r="K345" s="172"/>
      <c r="L345" s="177"/>
      <c r="M345" s="178"/>
      <c r="N345" s="179"/>
      <c r="O345" s="179"/>
      <c r="P345" s="180">
        <f>P346+P353+P355+P357</f>
        <v>0</v>
      </c>
      <c r="Q345" s="179"/>
      <c r="R345" s="180">
        <f>R346+R353+R355+R357</f>
        <v>0</v>
      </c>
      <c r="S345" s="179"/>
      <c r="T345" s="181">
        <f>T346+T353+T355+T357</f>
        <v>0</v>
      </c>
      <c r="AR345" s="182" t="s">
        <v>158</v>
      </c>
      <c r="AT345" s="183" t="s">
        <v>75</v>
      </c>
      <c r="AU345" s="183" t="s">
        <v>76</v>
      </c>
      <c r="AY345" s="182" t="s">
        <v>125</v>
      </c>
      <c r="BK345" s="184">
        <f>BK346+BK353+BK355+BK357</f>
        <v>0</v>
      </c>
    </row>
    <row r="346" spans="2:65" s="11" customFormat="1" ht="22.9" customHeight="1">
      <c r="B346" s="171"/>
      <c r="C346" s="172"/>
      <c r="D346" s="173" t="s">
        <v>75</v>
      </c>
      <c r="E346" s="185" t="s">
        <v>599</v>
      </c>
      <c r="F346" s="185" t="s">
        <v>600</v>
      </c>
      <c r="G346" s="172"/>
      <c r="H346" s="172"/>
      <c r="I346" s="175"/>
      <c r="J346" s="186">
        <f>BK346</f>
        <v>0</v>
      </c>
      <c r="K346" s="172"/>
      <c r="L346" s="177"/>
      <c r="M346" s="178"/>
      <c r="N346" s="179"/>
      <c r="O346" s="179"/>
      <c r="P346" s="180">
        <f>SUM(P347:P352)</f>
        <v>0</v>
      </c>
      <c r="Q346" s="179"/>
      <c r="R346" s="180">
        <f>SUM(R347:R352)</f>
        <v>0</v>
      </c>
      <c r="S346" s="179"/>
      <c r="T346" s="181">
        <f>SUM(T347:T352)</f>
        <v>0</v>
      </c>
      <c r="AR346" s="182" t="s">
        <v>158</v>
      </c>
      <c r="AT346" s="183" t="s">
        <v>75</v>
      </c>
      <c r="AU346" s="183" t="s">
        <v>8</v>
      </c>
      <c r="AY346" s="182" t="s">
        <v>125</v>
      </c>
      <c r="BK346" s="184">
        <f>SUM(BK347:BK352)</f>
        <v>0</v>
      </c>
    </row>
    <row r="347" spans="2:65" s="1" customFormat="1" ht="16.5" customHeight="1">
      <c r="B347" s="33"/>
      <c r="C347" s="187" t="s">
        <v>601</v>
      </c>
      <c r="D347" s="187" t="s">
        <v>130</v>
      </c>
      <c r="E347" s="188" t="s">
        <v>602</v>
      </c>
      <c r="F347" s="189" t="s">
        <v>603</v>
      </c>
      <c r="G347" s="190" t="s">
        <v>214</v>
      </c>
      <c r="H347" s="191">
        <v>1</v>
      </c>
      <c r="I347" s="192"/>
      <c r="J347" s="193">
        <f t="shared" ref="J347:J352" si="10">ROUND(I347*H347,0)</f>
        <v>0</v>
      </c>
      <c r="K347" s="189" t="s">
        <v>139</v>
      </c>
      <c r="L347" s="37"/>
      <c r="M347" s="194" t="s">
        <v>1</v>
      </c>
      <c r="N347" s="195" t="s">
        <v>41</v>
      </c>
      <c r="O347" s="65"/>
      <c r="P347" s="196">
        <f t="shared" ref="P347:P352" si="11">O347*H347</f>
        <v>0</v>
      </c>
      <c r="Q347" s="196">
        <v>0</v>
      </c>
      <c r="R347" s="196">
        <f t="shared" ref="R347:R352" si="12">Q347*H347</f>
        <v>0</v>
      </c>
      <c r="S347" s="196">
        <v>0</v>
      </c>
      <c r="T347" s="197">
        <f t="shared" ref="T347:T352" si="13">S347*H347</f>
        <v>0</v>
      </c>
      <c r="AR347" s="198" t="s">
        <v>604</v>
      </c>
      <c r="AT347" s="198" t="s">
        <v>130</v>
      </c>
      <c r="AU347" s="198" t="s">
        <v>85</v>
      </c>
      <c r="AY347" s="16" t="s">
        <v>125</v>
      </c>
      <c r="BE347" s="199">
        <f t="shared" ref="BE347:BE352" si="14">IF(N347="základní",J347,0)</f>
        <v>0</v>
      </c>
      <c r="BF347" s="199">
        <f t="shared" ref="BF347:BF352" si="15">IF(N347="snížená",J347,0)</f>
        <v>0</v>
      </c>
      <c r="BG347" s="199">
        <f t="shared" ref="BG347:BG352" si="16">IF(N347="zákl. přenesená",J347,0)</f>
        <v>0</v>
      </c>
      <c r="BH347" s="199">
        <f t="shared" ref="BH347:BH352" si="17">IF(N347="sníž. přenesená",J347,0)</f>
        <v>0</v>
      </c>
      <c r="BI347" s="199">
        <f t="shared" ref="BI347:BI352" si="18">IF(N347="nulová",J347,0)</f>
        <v>0</v>
      </c>
      <c r="BJ347" s="16" t="s">
        <v>8</v>
      </c>
      <c r="BK347" s="199">
        <f t="shared" ref="BK347:BK352" si="19">ROUND(I347*H347,0)</f>
        <v>0</v>
      </c>
      <c r="BL347" s="16" t="s">
        <v>604</v>
      </c>
      <c r="BM347" s="198" t="s">
        <v>605</v>
      </c>
    </row>
    <row r="348" spans="2:65" s="1" customFormat="1" ht="16.5" customHeight="1">
      <c r="B348" s="33"/>
      <c r="C348" s="187" t="s">
        <v>145</v>
      </c>
      <c r="D348" s="187" t="s">
        <v>130</v>
      </c>
      <c r="E348" s="188" t="s">
        <v>606</v>
      </c>
      <c r="F348" s="189" t="s">
        <v>607</v>
      </c>
      <c r="G348" s="190" t="s">
        <v>214</v>
      </c>
      <c r="H348" s="191">
        <v>1</v>
      </c>
      <c r="I348" s="192"/>
      <c r="J348" s="193">
        <f t="shared" si="10"/>
        <v>0</v>
      </c>
      <c r="K348" s="189" t="s">
        <v>1</v>
      </c>
      <c r="L348" s="37"/>
      <c r="M348" s="194" t="s">
        <v>1</v>
      </c>
      <c r="N348" s="195" t="s">
        <v>41</v>
      </c>
      <c r="O348" s="65"/>
      <c r="P348" s="196">
        <f t="shared" si="11"/>
        <v>0</v>
      </c>
      <c r="Q348" s="196">
        <v>0</v>
      </c>
      <c r="R348" s="196">
        <f t="shared" si="12"/>
        <v>0</v>
      </c>
      <c r="S348" s="196">
        <v>0</v>
      </c>
      <c r="T348" s="197">
        <f t="shared" si="13"/>
        <v>0</v>
      </c>
      <c r="AR348" s="198" t="s">
        <v>604</v>
      </c>
      <c r="AT348" s="198" t="s">
        <v>130</v>
      </c>
      <c r="AU348" s="198" t="s">
        <v>85</v>
      </c>
      <c r="AY348" s="16" t="s">
        <v>125</v>
      </c>
      <c r="BE348" s="199">
        <f t="shared" si="14"/>
        <v>0</v>
      </c>
      <c r="BF348" s="199">
        <f t="shared" si="15"/>
        <v>0</v>
      </c>
      <c r="BG348" s="199">
        <f t="shared" si="16"/>
        <v>0</v>
      </c>
      <c r="BH348" s="199">
        <f t="shared" si="17"/>
        <v>0</v>
      </c>
      <c r="BI348" s="199">
        <f t="shared" si="18"/>
        <v>0</v>
      </c>
      <c r="BJ348" s="16" t="s">
        <v>8</v>
      </c>
      <c r="BK348" s="199">
        <f t="shared" si="19"/>
        <v>0</v>
      </c>
      <c r="BL348" s="16" t="s">
        <v>604</v>
      </c>
      <c r="BM348" s="198" t="s">
        <v>608</v>
      </c>
    </row>
    <row r="349" spans="2:65" s="1" customFormat="1" ht="16.5" customHeight="1">
      <c r="B349" s="33"/>
      <c r="C349" s="187" t="s">
        <v>128</v>
      </c>
      <c r="D349" s="187" t="s">
        <v>130</v>
      </c>
      <c r="E349" s="188" t="s">
        <v>609</v>
      </c>
      <c r="F349" s="189" t="s">
        <v>610</v>
      </c>
      <c r="G349" s="190" t="s">
        <v>214</v>
      </c>
      <c r="H349" s="191">
        <v>1</v>
      </c>
      <c r="I349" s="192"/>
      <c r="J349" s="193">
        <f t="shared" si="10"/>
        <v>0</v>
      </c>
      <c r="K349" s="189" t="s">
        <v>139</v>
      </c>
      <c r="L349" s="37"/>
      <c r="M349" s="194" t="s">
        <v>1</v>
      </c>
      <c r="N349" s="195" t="s">
        <v>41</v>
      </c>
      <c r="O349" s="65"/>
      <c r="P349" s="196">
        <f t="shared" si="11"/>
        <v>0</v>
      </c>
      <c r="Q349" s="196">
        <v>0</v>
      </c>
      <c r="R349" s="196">
        <f t="shared" si="12"/>
        <v>0</v>
      </c>
      <c r="S349" s="196">
        <v>0</v>
      </c>
      <c r="T349" s="197">
        <f t="shared" si="13"/>
        <v>0</v>
      </c>
      <c r="AR349" s="198" t="s">
        <v>604</v>
      </c>
      <c r="AT349" s="198" t="s">
        <v>130</v>
      </c>
      <c r="AU349" s="198" t="s">
        <v>85</v>
      </c>
      <c r="AY349" s="16" t="s">
        <v>125</v>
      </c>
      <c r="BE349" s="199">
        <f t="shared" si="14"/>
        <v>0</v>
      </c>
      <c r="BF349" s="199">
        <f t="shared" si="15"/>
        <v>0</v>
      </c>
      <c r="BG349" s="199">
        <f t="shared" si="16"/>
        <v>0</v>
      </c>
      <c r="BH349" s="199">
        <f t="shared" si="17"/>
        <v>0</v>
      </c>
      <c r="BI349" s="199">
        <f t="shared" si="18"/>
        <v>0</v>
      </c>
      <c r="BJ349" s="16" t="s">
        <v>8</v>
      </c>
      <c r="BK349" s="199">
        <f t="shared" si="19"/>
        <v>0</v>
      </c>
      <c r="BL349" s="16" t="s">
        <v>604</v>
      </c>
      <c r="BM349" s="198" t="s">
        <v>611</v>
      </c>
    </row>
    <row r="350" spans="2:65" s="1" customFormat="1" ht="16.5" customHeight="1">
      <c r="B350" s="33"/>
      <c r="C350" s="187" t="s">
        <v>612</v>
      </c>
      <c r="D350" s="187" t="s">
        <v>130</v>
      </c>
      <c r="E350" s="188" t="s">
        <v>613</v>
      </c>
      <c r="F350" s="189" t="s">
        <v>614</v>
      </c>
      <c r="G350" s="190" t="s">
        <v>214</v>
      </c>
      <c r="H350" s="191">
        <v>1</v>
      </c>
      <c r="I350" s="192"/>
      <c r="J350" s="193">
        <f t="shared" si="10"/>
        <v>0</v>
      </c>
      <c r="K350" s="189" t="s">
        <v>139</v>
      </c>
      <c r="L350" s="37"/>
      <c r="M350" s="194" t="s">
        <v>1</v>
      </c>
      <c r="N350" s="195" t="s">
        <v>41</v>
      </c>
      <c r="O350" s="65"/>
      <c r="P350" s="196">
        <f t="shared" si="11"/>
        <v>0</v>
      </c>
      <c r="Q350" s="196">
        <v>0</v>
      </c>
      <c r="R350" s="196">
        <f t="shared" si="12"/>
        <v>0</v>
      </c>
      <c r="S350" s="196">
        <v>0</v>
      </c>
      <c r="T350" s="197">
        <f t="shared" si="13"/>
        <v>0</v>
      </c>
      <c r="AR350" s="198" t="s">
        <v>604</v>
      </c>
      <c r="AT350" s="198" t="s">
        <v>130</v>
      </c>
      <c r="AU350" s="198" t="s">
        <v>85</v>
      </c>
      <c r="AY350" s="16" t="s">
        <v>125</v>
      </c>
      <c r="BE350" s="199">
        <f t="shared" si="14"/>
        <v>0</v>
      </c>
      <c r="BF350" s="199">
        <f t="shared" si="15"/>
        <v>0</v>
      </c>
      <c r="BG350" s="199">
        <f t="shared" si="16"/>
        <v>0</v>
      </c>
      <c r="BH350" s="199">
        <f t="shared" si="17"/>
        <v>0</v>
      </c>
      <c r="BI350" s="199">
        <f t="shared" si="18"/>
        <v>0</v>
      </c>
      <c r="BJ350" s="16" t="s">
        <v>8</v>
      </c>
      <c r="BK350" s="199">
        <f t="shared" si="19"/>
        <v>0</v>
      </c>
      <c r="BL350" s="16" t="s">
        <v>604</v>
      </c>
      <c r="BM350" s="198" t="s">
        <v>615</v>
      </c>
    </row>
    <row r="351" spans="2:65" s="1" customFormat="1" ht="16.5" customHeight="1">
      <c r="B351" s="33"/>
      <c r="C351" s="187" t="s">
        <v>616</v>
      </c>
      <c r="D351" s="187" t="s">
        <v>130</v>
      </c>
      <c r="E351" s="188" t="s">
        <v>617</v>
      </c>
      <c r="F351" s="189" t="s">
        <v>618</v>
      </c>
      <c r="G351" s="190" t="s">
        <v>214</v>
      </c>
      <c r="H351" s="191">
        <v>1</v>
      </c>
      <c r="I351" s="192"/>
      <c r="J351" s="193">
        <f t="shared" si="10"/>
        <v>0</v>
      </c>
      <c r="K351" s="189" t="s">
        <v>139</v>
      </c>
      <c r="L351" s="37"/>
      <c r="M351" s="194" t="s">
        <v>1</v>
      </c>
      <c r="N351" s="195" t="s">
        <v>41</v>
      </c>
      <c r="O351" s="65"/>
      <c r="P351" s="196">
        <f t="shared" si="11"/>
        <v>0</v>
      </c>
      <c r="Q351" s="196">
        <v>0</v>
      </c>
      <c r="R351" s="196">
        <f t="shared" si="12"/>
        <v>0</v>
      </c>
      <c r="S351" s="196">
        <v>0</v>
      </c>
      <c r="T351" s="197">
        <f t="shared" si="13"/>
        <v>0</v>
      </c>
      <c r="AR351" s="198" t="s">
        <v>604</v>
      </c>
      <c r="AT351" s="198" t="s">
        <v>130</v>
      </c>
      <c r="AU351" s="198" t="s">
        <v>85</v>
      </c>
      <c r="AY351" s="16" t="s">
        <v>125</v>
      </c>
      <c r="BE351" s="199">
        <f t="shared" si="14"/>
        <v>0</v>
      </c>
      <c r="BF351" s="199">
        <f t="shared" si="15"/>
        <v>0</v>
      </c>
      <c r="BG351" s="199">
        <f t="shared" si="16"/>
        <v>0</v>
      </c>
      <c r="BH351" s="199">
        <f t="shared" si="17"/>
        <v>0</v>
      </c>
      <c r="BI351" s="199">
        <f t="shared" si="18"/>
        <v>0</v>
      </c>
      <c r="BJ351" s="16" t="s">
        <v>8</v>
      </c>
      <c r="BK351" s="199">
        <f t="shared" si="19"/>
        <v>0</v>
      </c>
      <c r="BL351" s="16" t="s">
        <v>604</v>
      </c>
      <c r="BM351" s="198" t="s">
        <v>619</v>
      </c>
    </row>
    <row r="352" spans="2:65" s="1" customFormat="1" ht="16.5" customHeight="1">
      <c r="B352" s="33"/>
      <c r="C352" s="187" t="s">
        <v>620</v>
      </c>
      <c r="D352" s="187" t="s">
        <v>130</v>
      </c>
      <c r="E352" s="188" t="s">
        <v>621</v>
      </c>
      <c r="F352" s="189" t="s">
        <v>622</v>
      </c>
      <c r="G352" s="190" t="s">
        <v>214</v>
      </c>
      <c r="H352" s="191">
        <v>1</v>
      </c>
      <c r="I352" s="192"/>
      <c r="J352" s="193">
        <f t="shared" si="10"/>
        <v>0</v>
      </c>
      <c r="K352" s="189" t="s">
        <v>1</v>
      </c>
      <c r="L352" s="37"/>
      <c r="M352" s="194" t="s">
        <v>1</v>
      </c>
      <c r="N352" s="195" t="s">
        <v>41</v>
      </c>
      <c r="O352" s="65"/>
      <c r="P352" s="196">
        <f t="shared" si="11"/>
        <v>0</v>
      </c>
      <c r="Q352" s="196">
        <v>0</v>
      </c>
      <c r="R352" s="196">
        <f t="shared" si="12"/>
        <v>0</v>
      </c>
      <c r="S352" s="196">
        <v>0</v>
      </c>
      <c r="T352" s="197">
        <f t="shared" si="13"/>
        <v>0</v>
      </c>
      <c r="AR352" s="198" t="s">
        <v>604</v>
      </c>
      <c r="AT352" s="198" t="s">
        <v>130</v>
      </c>
      <c r="AU352" s="198" t="s">
        <v>85</v>
      </c>
      <c r="AY352" s="16" t="s">
        <v>125</v>
      </c>
      <c r="BE352" s="199">
        <f t="shared" si="14"/>
        <v>0</v>
      </c>
      <c r="BF352" s="199">
        <f t="shared" si="15"/>
        <v>0</v>
      </c>
      <c r="BG352" s="199">
        <f t="shared" si="16"/>
        <v>0</v>
      </c>
      <c r="BH352" s="199">
        <f t="shared" si="17"/>
        <v>0</v>
      </c>
      <c r="BI352" s="199">
        <f t="shared" si="18"/>
        <v>0</v>
      </c>
      <c r="BJ352" s="16" t="s">
        <v>8</v>
      </c>
      <c r="BK352" s="199">
        <f t="shared" si="19"/>
        <v>0</v>
      </c>
      <c r="BL352" s="16" t="s">
        <v>604</v>
      </c>
      <c r="BM352" s="198" t="s">
        <v>623</v>
      </c>
    </row>
    <row r="353" spans="2:65" s="11" customFormat="1" ht="22.9" customHeight="1">
      <c r="B353" s="171"/>
      <c r="C353" s="172"/>
      <c r="D353" s="173" t="s">
        <v>75</v>
      </c>
      <c r="E353" s="185" t="s">
        <v>624</v>
      </c>
      <c r="F353" s="185" t="s">
        <v>625</v>
      </c>
      <c r="G353" s="172"/>
      <c r="H353" s="172"/>
      <c r="I353" s="175"/>
      <c r="J353" s="186">
        <f>BK353</f>
        <v>0</v>
      </c>
      <c r="K353" s="172"/>
      <c r="L353" s="177"/>
      <c r="M353" s="178"/>
      <c r="N353" s="179"/>
      <c r="O353" s="179"/>
      <c r="P353" s="180">
        <f>P354</f>
        <v>0</v>
      </c>
      <c r="Q353" s="179"/>
      <c r="R353" s="180">
        <f>R354</f>
        <v>0</v>
      </c>
      <c r="S353" s="179"/>
      <c r="T353" s="181">
        <f>T354</f>
        <v>0</v>
      </c>
      <c r="AR353" s="182" t="s">
        <v>158</v>
      </c>
      <c r="AT353" s="183" t="s">
        <v>75</v>
      </c>
      <c r="AU353" s="183" t="s">
        <v>8</v>
      </c>
      <c r="AY353" s="182" t="s">
        <v>125</v>
      </c>
      <c r="BK353" s="184">
        <f>BK354</f>
        <v>0</v>
      </c>
    </row>
    <row r="354" spans="2:65" s="1" customFormat="1" ht="16.5" customHeight="1">
      <c r="B354" s="33"/>
      <c r="C354" s="187" t="s">
        <v>626</v>
      </c>
      <c r="D354" s="187" t="s">
        <v>130</v>
      </c>
      <c r="E354" s="188" t="s">
        <v>627</v>
      </c>
      <c r="F354" s="189" t="s">
        <v>628</v>
      </c>
      <c r="G354" s="190" t="s">
        <v>214</v>
      </c>
      <c r="H354" s="191">
        <v>1</v>
      </c>
      <c r="I354" s="192"/>
      <c r="J354" s="193">
        <f>ROUND(I354*H354,0)</f>
        <v>0</v>
      </c>
      <c r="K354" s="189" t="s">
        <v>1</v>
      </c>
      <c r="L354" s="37"/>
      <c r="M354" s="194" t="s">
        <v>1</v>
      </c>
      <c r="N354" s="195" t="s">
        <v>41</v>
      </c>
      <c r="O354" s="65"/>
      <c r="P354" s="196">
        <f>O354*H354</f>
        <v>0</v>
      </c>
      <c r="Q354" s="196">
        <v>0</v>
      </c>
      <c r="R354" s="196">
        <f>Q354*H354</f>
        <v>0</v>
      </c>
      <c r="S354" s="196">
        <v>0</v>
      </c>
      <c r="T354" s="197">
        <f>S354*H354</f>
        <v>0</v>
      </c>
      <c r="AR354" s="198" t="s">
        <v>604</v>
      </c>
      <c r="AT354" s="198" t="s">
        <v>130</v>
      </c>
      <c r="AU354" s="198" t="s">
        <v>85</v>
      </c>
      <c r="AY354" s="16" t="s">
        <v>125</v>
      </c>
      <c r="BE354" s="199">
        <f>IF(N354="základní",J354,0)</f>
        <v>0</v>
      </c>
      <c r="BF354" s="199">
        <f>IF(N354="snížená",J354,0)</f>
        <v>0</v>
      </c>
      <c r="BG354" s="199">
        <f>IF(N354="zákl. přenesená",J354,0)</f>
        <v>0</v>
      </c>
      <c r="BH354" s="199">
        <f>IF(N354="sníž. přenesená",J354,0)</f>
        <v>0</v>
      </c>
      <c r="BI354" s="199">
        <f>IF(N354="nulová",J354,0)</f>
        <v>0</v>
      </c>
      <c r="BJ354" s="16" t="s">
        <v>8</v>
      </c>
      <c r="BK354" s="199">
        <f>ROUND(I354*H354,0)</f>
        <v>0</v>
      </c>
      <c r="BL354" s="16" t="s">
        <v>604</v>
      </c>
      <c r="BM354" s="198" t="s">
        <v>629</v>
      </c>
    </row>
    <row r="355" spans="2:65" s="11" customFormat="1" ht="22.9" customHeight="1">
      <c r="B355" s="171"/>
      <c r="C355" s="172"/>
      <c r="D355" s="173" t="s">
        <v>75</v>
      </c>
      <c r="E355" s="185" t="s">
        <v>630</v>
      </c>
      <c r="F355" s="185" t="s">
        <v>631</v>
      </c>
      <c r="G355" s="172"/>
      <c r="H355" s="172"/>
      <c r="I355" s="175"/>
      <c r="J355" s="186">
        <f>BK355</f>
        <v>0</v>
      </c>
      <c r="K355" s="172"/>
      <c r="L355" s="177"/>
      <c r="M355" s="178"/>
      <c r="N355" s="179"/>
      <c r="O355" s="179"/>
      <c r="P355" s="180">
        <f>P356</f>
        <v>0</v>
      </c>
      <c r="Q355" s="179"/>
      <c r="R355" s="180">
        <f>R356</f>
        <v>0</v>
      </c>
      <c r="S355" s="179"/>
      <c r="T355" s="181">
        <f>T356</f>
        <v>0</v>
      </c>
      <c r="AR355" s="182" t="s">
        <v>158</v>
      </c>
      <c r="AT355" s="183" t="s">
        <v>75</v>
      </c>
      <c r="AU355" s="183" t="s">
        <v>8</v>
      </c>
      <c r="AY355" s="182" t="s">
        <v>125</v>
      </c>
      <c r="BK355" s="184">
        <f>BK356</f>
        <v>0</v>
      </c>
    </row>
    <row r="356" spans="2:65" s="1" customFormat="1" ht="16.5" customHeight="1">
      <c r="B356" s="33"/>
      <c r="C356" s="187" t="s">
        <v>632</v>
      </c>
      <c r="D356" s="187" t="s">
        <v>130</v>
      </c>
      <c r="E356" s="188" t="s">
        <v>633</v>
      </c>
      <c r="F356" s="189" t="s">
        <v>634</v>
      </c>
      <c r="G356" s="190" t="s">
        <v>214</v>
      </c>
      <c r="H356" s="191">
        <v>1</v>
      </c>
      <c r="I356" s="192"/>
      <c r="J356" s="193">
        <f>ROUND(I356*H356,0)</f>
        <v>0</v>
      </c>
      <c r="K356" s="189" t="s">
        <v>1</v>
      </c>
      <c r="L356" s="37"/>
      <c r="M356" s="194" t="s">
        <v>1</v>
      </c>
      <c r="N356" s="195" t="s">
        <v>41</v>
      </c>
      <c r="O356" s="65"/>
      <c r="P356" s="196">
        <f>O356*H356</f>
        <v>0</v>
      </c>
      <c r="Q356" s="196">
        <v>0</v>
      </c>
      <c r="R356" s="196">
        <f>Q356*H356</f>
        <v>0</v>
      </c>
      <c r="S356" s="196">
        <v>0</v>
      </c>
      <c r="T356" s="197">
        <f>S356*H356</f>
        <v>0</v>
      </c>
      <c r="AR356" s="198" t="s">
        <v>604</v>
      </c>
      <c r="AT356" s="198" t="s">
        <v>130</v>
      </c>
      <c r="AU356" s="198" t="s">
        <v>85</v>
      </c>
      <c r="AY356" s="16" t="s">
        <v>125</v>
      </c>
      <c r="BE356" s="199">
        <f>IF(N356="základní",J356,0)</f>
        <v>0</v>
      </c>
      <c r="BF356" s="199">
        <f>IF(N356="snížená",J356,0)</f>
        <v>0</v>
      </c>
      <c r="BG356" s="199">
        <f>IF(N356="zákl. přenesená",J356,0)</f>
        <v>0</v>
      </c>
      <c r="BH356" s="199">
        <f>IF(N356="sníž. přenesená",J356,0)</f>
        <v>0</v>
      </c>
      <c r="BI356" s="199">
        <f>IF(N356="nulová",J356,0)</f>
        <v>0</v>
      </c>
      <c r="BJ356" s="16" t="s">
        <v>8</v>
      </c>
      <c r="BK356" s="199">
        <f>ROUND(I356*H356,0)</f>
        <v>0</v>
      </c>
      <c r="BL356" s="16" t="s">
        <v>604</v>
      </c>
      <c r="BM356" s="198" t="s">
        <v>635</v>
      </c>
    </row>
    <row r="357" spans="2:65" s="11" customFormat="1" ht="22.9" customHeight="1">
      <c r="B357" s="171"/>
      <c r="C357" s="172"/>
      <c r="D357" s="173" t="s">
        <v>75</v>
      </c>
      <c r="E357" s="185" t="s">
        <v>636</v>
      </c>
      <c r="F357" s="185" t="s">
        <v>637</v>
      </c>
      <c r="G357" s="172"/>
      <c r="H357" s="172"/>
      <c r="I357" s="175"/>
      <c r="J357" s="186">
        <f>BK357</f>
        <v>0</v>
      </c>
      <c r="K357" s="172"/>
      <c r="L357" s="177"/>
      <c r="M357" s="178"/>
      <c r="N357" s="179"/>
      <c r="O357" s="179"/>
      <c r="P357" s="180">
        <f>SUM(P358:P359)</f>
        <v>0</v>
      </c>
      <c r="Q357" s="179"/>
      <c r="R357" s="180">
        <f>SUM(R358:R359)</f>
        <v>0</v>
      </c>
      <c r="S357" s="179"/>
      <c r="T357" s="181">
        <f>SUM(T358:T359)</f>
        <v>0</v>
      </c>
      <c r="AR357" s="182" t="s">
        <v>158</v>
      </c>
      <c r="AT357" s="183" t="s">
        <v>75</v>
      </c>
      <c r="AU357" s="183" t="s">
        <v>8</v>
      </c>
      <c r="AY357" s="182" t="s">
        <v>125</v>
      </c>
      <c r="BK357" s="184">
        <f>SUM(BK358:BK359)</f>
        <v>0</v>
      </c>
    </row>
    <row r="358" spans="2:65" s="1" customFormat="1" ht="16.5" customHeight="1">
      <c r="B358" s="33"/>
      <c r="C358" s="187" t="s">
        <v>638</v>
      </c>
      <c r="D358" s="187" t="s">
        <v>130</v>
      </c>
      <c r="E358" s="188" t="s">
        <v>639</v>
      </c>
      <c r="F358" s="189" t="s">
        <v>640</v>
      </c>
      <c r="G358" s="190" t="s">
        <v>214</v>
      </c>
      <c r="H358" s="191">
        <v>1</v>
      </c>
      <c r="I358" s="192"/>
      <c r="J358" s="193">
        <f>ROUND(I358*H358,0)</f>
        <v>0</v>
      </c>
      <c r="K358" s="189" t="s">
        <v>1</v>
      </c>
      <c r="L358" s="37"/>
      <c r="M358" s="194" t="s">
        <v>1</v>
      </c>
      <c r="N358" s="195" t="s">
        <v>41</v>
      </c>
      <c r="O358" s="65"/>
      <c r="P358" s="196">
        <f>O358*H358</f>
        <v>0</v>
      </c>
      <c r="Q358" s="196">
        <v>0</v>
      </c>
      <c r="R358" s="196">
        <f>Q358*H358</f>
        <v>0</v>
      </c>
      <c r="S358" s="196">
        <v>0</v>
      </c>
      <c r="T358" s="197">
        <f>S358*H358</f>
        <v>0</v>
      </c>
      <c r="AR358" s="198" t="s">
        <v>604</v>
      </c>
      <c r="AT358" s="198" t="s">
        <v>130</v>
      </c>
      <c r="AU358" s="198" t="s">
        <v>85</v>
      </c>
      <c r="AY358" s="16" t="s">
        <v>125</v>
      </c>
      <c r="BE358" s="199">
        <f>IF(N358="základní",J358,0)</f>
        <v>0</v>
      </c>
      <c r="BF358" s="199">
        <f>IF(N358="snížená",J358,0)</f>
        <v>0</v>
      </c>
      <c r="BG358" s="199">
        <f>IF(N358="zákl. přenesená",J358,0)</f>
        <v>0</v>
      </c>
      <c r="BH358" s="199">
        <f>IF(N358="sníž. přenesená",J358,0)</f>
        <v>0</v>
      </c>
      <c r="BI358" s="199">
        <f>IF(N358="nulová",J358,0)</f>
        <v>0</v>
      </c>
      <c r="BJ358" s="16" t="s">
        <v>8</v>
      </c>
      <c r="BK358" s="199">
        <f>ROUND(I358*H358,0)</f>
        <v>0</v>
      </c>
      <c r="BL358" s="16" t="s">
        <v>604</v>
      </c>
      <c r="BM358" s="198" t="s">
        <v>641</v>
      </c>
    </row>
    <row r="359" spans="2:65" s="1" customFormat="1" ht="16.5" customHeight="1">
      <c r="B359" s="33"/>
      <c r="C359" s="187" t="s">
        <v>642</v>
      </c>
      <c r="D359" s="187" t="s">
        <v>130</v>
      </c>
      <c r="E359" s="188" t="s">
        <v>643</v>
      </c>
      <c r="F359" s="189" t="s">
        <v>644</v>
      </c>
      <c r="G359" s="190" t="s">
        <v>214</v>
      </c>
      <c r="H359" s="191">
        <v>1</v>
      </c>
      <c r="I359" s="192"/>
      <c r="J359" s="193">
        <f>ROUND(I359*H359,0)</f>
        <v>0</v>
      </c>
      <c r="K359" s="189" t="s">
        <v>139</v>
      </c>
      <c r="L359" s="37"/>
      <c r="M359" s="245" t="s">
        <v>1</v>
      </c>
      <c r="N359" s="246" t="s">
        <v>41</v>
      </c>
      <c r="O359" s="247"/>
      <c r="P359" s="248">
        <f>O359*H359</f>
        <v>0</v>
      </c>
      <c r="Q359" s="248">
        <v>0</v>
      </c>
      <c r="R359" s="248">
        <f>Q359*H359</f>
        <v>0</v>
      </c>
      <c r="S359" s="248">
        <v>0</v>
      </c>
      <c r="T359" s="249">
        <f>S359*H359</f>
        <v>0</v>
      </c>
      <c r="AR359" s="198" t="s">
        <v>604</v>
      </c>
      <c r="AT359" s="198" t="s">
        <v>130</v>
      </c>
      <c r="AU359" s="198" t="s">
        <v>85</v>
      </c>
      <c r="AY359" s="16" t="s">
        <v>125</v>
      </c>
      <c r="BE359" s="199">
        <f>IF(N359="základní",J359,0)</f>
        <v>0</v>
      </c>
      <c r="BF359" s="199">
        <f>IF(N359="snížená",J359,0)</f>
        <v>0</v>
      </c>
      <c r="BG359" s="199">
        <f>IF(N359="zákl. přenesená",J359,0)</f>
        <v>0</v>
      </c>
      <c r="BH359" s="199">
        <f>IF(N359="sníž. přenesená",J359,0)</f>
        <v>0</v>
      </c>
      <c r="BI359" s="199">
        <f>IF(N359="nulová",J359,0)</f>
        <v>0</v>
      </c>
      <c r="BJ359" s="16" t="s">
        <v>8</v>
      </c>
      <c r="BK359" s="199">
        <f>ROUND(I359*H359,0)</f>
        <v>0</v>
      </c>
      <c r="BL359" s="16" t="s">
        <v>604</v>
      </c>
      <c r="BM359" s="198" t="s">
        <v>645</v>
      </c>
    </row>
    <row r="360" spans="2:65" s="1" customFormat="1" ht="6.95" customHeight="1">
      <c r="B360" s="48"/>
      <c r="C360" s="49"/>
      <c r="D360" s="49"/>
      <c r="E360" s="49"/>
      <c r="F360" s="49"/>
      <c r="G360" s="49"/>
      <c r="H360" s="49"/>
      <c r="I360" s="137"/>
      <c r="J360" s="49"/>
      <c r="K360" s="49"/>
      <c r="L360" s="37"/>
    </row>
  </sheetData>
  <sheetProtection algorithmName="SHA-512" hashValue="M3mTm/T+QuMlHU4qTnM28/cIyqZGFJmJJNTQ6Lg7N4Z4iMJS1yXXZh4OQKPYQM+N4jnU+69knqwocFkekXCm8Q==" saltValue="Z4lfURklDN3y0iNPiVpBqrwcu0BrfdQ0h53hsxlPxxkiHC2UMxJBfhNDJH02EJjkhM3F5hj3zC7x2JJKmm+SiA==" spinCount="100000" sheet="1" objects="1" scenarios="1" formatColumns="0" formatRows="0" autoFilter="0"/>
  <autoFilter ref="C131:K359"/>
  <mergeCells count="9">
    <mergeCell ref="E87:H87"/>
    <mergeCell ref="E122:H122"/>
    <mergeCell ref="E124:H12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01 - soupis prací pro VZ</vt:lpstr>
      <vt:lpstr>'01 - soupis prací pro VZ'!Názvy_tisku</vt:lpstr>
      <vt:lpstr>'Rekapitulace stavby'!Názvy_tisku</vt:lpstr>
      <vt:lpstr>'01 - soupis prací pro VZ'!Oblast_tisku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Pospíšil Zdeněk</dc:creator>
  <cp:lastModifiedBy>Pospíšil Zdeněk</cp:lastModifiedBy>
  <dcterms:created xsi:type="dcterms:W3CDTF">2019-07-02T08:38:36Z</dcterms:created>
  <dcterms:modified xsi:type="dcterms:W3CDTF">2019-07-02T08:41:04Z</dcterms:modified>
</cp:coreProperties>
</file>