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a-2017 - Rozšíření pope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'01a-2017 - Rozšíření pope...'!$C$4:$Q$70,'01a-2017 - Rozšíření pope...'!$C$76:$Q$112,'01a-2017 - Rozšíření pope...'!$C$118:$Q$220</definedName>
    <definedName name="_xlnm.Print_Titles" localSheetId="1">'01a-2017 - Rozšíření pope...'!$128:$128</definedName>
  </definedNames>
  <calcPr/>
</workbook>
</file>

<file path=xl/calcChain.xml><?xml version="1.0" encoding="utf-8"?>
<calcChain xmlns="http://schemas.openxmlformats.org/spreadsheetml/2006/main">
  <c i="1" r="AY88"/>
  <c r="AX88"/>
  <c i="2" r="BI220"/>
  <c r="BH220"/>
  <c r="BG220"/>
  <c r="BF220"/>
  <c r="BK220"/>
  <c r="N220"/>
  <c r="BE220"/>
  <c r="BI219"/>
  <c r="BH219"/>
  <c r="BG219"/>
  <c r="BF219"/>
  <c r="BK219"/>
  <c r="N219"/>
  <c r="BE219"/>
  <c r="BI218"/>
  <c r="BH218"/>
  <c r="BG218"/>
  <c r="BF218"/>
  <c r="BK218"/>
  <c r="N218"/>
  <c r="BE218"/>
  <c r="BI217"/>
  <c r="BH217"/>
  <c r="BG217"/>
  <c r="BF217"/>
  <c r="BK217"/>
  <c r="N217"/>
  <c r="BE217"/>
  <c r="BI216"/>
  <c r="BH216"/>
  <c r="BG216"/>
  <c r="BF216"/>
  <c r="BK216"/>
  <c r="BK215"/>
  <c r="N215"/>
  <c r="N216"/>
  <c r="BE216"/>
  <c r="N102"/>
  <c r="BI214"/>
  <c r="BH214"/>
  <c r="BG214"/>
  <c r="BF214"/>
  <c r="AA214"/>
  <c r="Y214"/>
  <c r="W214"/>
  <c r="BK214"/>
  <c r="N214"/>
  <c r="BE214"/>
  <c r="BI211"/>
  <c r="BH211"/>
  <c r="BG211"/>
  <c r="BF211"/>
  <c r="AA211"/>
  <c r="AA210"/>
  <c r="AA209"/>
  <c r="Y211"/>
  <c r="Y210"/>
  <c r="Y209"/>
  <c r="W211"/>
  <c r="W210"/>
  <c r="W209"/>
  <c r="BK211"/>
  <c r="BK210"/>
  <c r="N210"/>
  <c r="BK209"/>
  <c r="N209"/>
  <c r="N211"/>
  <c r="BE211"/>
  <c r="N101"/>
  <c r="N100"/>
  <c r="BI208"/>
  <c r="BH208"/>
  <c r="BG208"/>
  <c r="BF208"/>
  <c r="AA208"/>
  <c r="Y208"/>
  <c r="W208"/>
  <c r="BK208"/>
  <c r="N208"/>
  <c r="BE208"/>
  <c r="BI207"/>
  <c r="BH207"/>
  <c r="BG207"/>
  <c r="BF207"/>
  <c r="AA207"/>
  <c r="AA206"/>
  <c r="Y207"/>
  <c r="Y206"/>
  <c r="W207"/>
  <c r="W206"/>
  <c r="BK207"/>
  <c r="BK206"/>
  <c r="N206"/>
  <c r="N207"/>
  <c r="BE207"/>
  <c r="N99"/>
  <c r="BI205"/>
  <c r="BH205"/>
  <c r="BG205"/>
  <c r="BF205"/>
  <c r="AA205"/>
  <c r="AA204"/>
  <c r="Y205"/>
  <c r="Y204"/>
  <c r="W205"/>
  <c r="W204"/>
  <c r="BK205"/>
  <c r="BK204"/>
  <c r="N204"/>
  <c r="N205"/>
  <c r="BE205"/>
  <c r="N98"/>
  <c r="BI203"/>
  <c r="BH203"/>
  <c r="BG203"/>
  <c r="BF203"/>
  <c r="AA203"/>
  <c r="Y203"/>
  <c r="W203"/>
  <c r="BK203"/>
  <c r="N203"/>
  <c r="BE203"/>
  <c r="BI200"/>
  <c r="BH200"/>
  <c r="BG200"/>
  <c r="BF200"/>
  <c r="AA200"/>
  <c r="Y200"/>
  <c r="W200"/>
  <c r="BK200"/>
  <c r="N200"/>
  <c r="BE200"/>
  <c r="BI197"/>
  <c r="BH197"/>
  <c r="BG197"/>
  <c r="BF197"/>
  <c r="AA197"/>
  <c r="Y197"/>
  <c r="W197"/>
  <c r="BK197"/>
  <c r="N197"/>
  <c r="BE197"/>
  <c r="BI194"/>
  <c r="BH194"/>
  <c r="BG194"/>
  <c r="BF194"/>
  <c r="AA194"/>
  <c r="Y194"/>
  <c r="W194"/>
  <c r="BK194"/>
  <c r="N194"/>
  <c r="BE194"/>
  <c r="BI193"/>
  <c r="BH193"/>
  <c r="BG193"/>
  <c r="BF193"/>
  <c r="AA193"/>
  <c r="AA192"/>
  <c r="AA191"/>
  <c r="Y193"/>
  <c r="Y192"/>
  <c r="Y191"/>
  <c r="W193"/>
  <c r="W192"/>
  <c r="W191"/>
  <c r="BK193"/>
  <c r="BK192"/>
  <c r="N192"/>
  <c r="BK191"/>
  <c r="N191"/>
  <c r="N193"/>
  <c r="BE193"/>
  <c r="N97"/>
  <c r="N96"/>
  <c r="BI190"/>
  <c r="BH190"/>
  <c r="BG190"/>
  <c r="BF190"/>
  <c r="AA190"/>
  <c r="Y190"/>
  <c r="W190"/>
  <c r="BK190"/>
  <c r="N190"/>
  <c r="BE190"/>
  <c r="BI189"/>
  <c r="BH189"/>
  <c r="BG189"/>
  <c r="BF189"/>
  <c r="AA189"/>
  <c r="AA188"/>
  <c r="Y189"/>
  <c r="Y188"/>
  <c r="W189"/>
  <c r="W188"/>
  <c r="BK189"/>
  <c r="BK188"/>
  <c r="N188"/>
  <c r="N189"/>
  <c r="BE189"/>
  <c r="N95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3"/>
  <c r="BH183"/>
  <c r="BG183"/>
  <c r="BF183"/>
  <c r="AA183"/>
  <c r="Y183"/>
  <c r="W183"/>
  <c r="BK183"/>
  <c r="N183"/>
  <c r="BE183"/>
  <c r="BI182"/>
  <c r="BH182"/>
  <c r="BG182"/>
  <c r="BF182"/>
  <c r="AA182"/>
  <c r="AA181"/>
  <c r="Y182"/>
  <c r="Y181"/>
  <c r="W182"/>
  <c r="W181"/>
  <c r="BK182"/>
  <c r="BK181"/>
  <c r="N181"/>
  <c r="N182"/>
  <c r="BE182"/>
  <c r="N94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AA174"/>
  <c r="Y175"/>
  <c r="Y174"/>
  <c r="W175"/>
  <c r="W174"/>
  <c r="BK175"/>
  <c r="BK174"/>
  <c r="N174"/>
  <c r="N175"/>
  <c r="BE175"/>
  <c r="N93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AA169"/>
  <c r="Y170"/>
  <c r="Y169"/>
  <c r="W170"/>
  <c r="W169"/>
  <c r="BK170"/>
  <c r="BK169"/>
  <c r="N169"/>
  <c r="N170"/>
  <c r="BE170"/>
  <c r="N92"/>
  <c r="BI168"/>
  <c r="BH168"/>
  <c r="BG168"/>
  <c r="BF168"/>
  <c r="AA168"/>
  <c r="Y168"/>
  <c r="W168"/>
  <c r="BK168"/>
  <c r="N168"/>
  <c r="BE168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1"/>
  <c r="BH161"/>
  <c r="BG161"/>
  <c r="BF161"/>
  <c r="AA161"/>
  <c r="AA160"/>
  <c r="Y161"/>
  <c r="Y160"/>
  <c r="W161"/>
  <c r="W160"/>
  <c r="BK161"/>
  <c r="BK160"/>
  <c r="N160"/>
  <c r="N161"/>
  <c r="BE161"/>
  <c r="N91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2"/>
  <c r="BH132"/>
  <c r="BG132"/>
  <c r="BF132"/>
  <c r="AA132"/>
  <c r="AA131"/>
  <c r="AA130"/>
  <c r="AA129"/>
  <c r="Y132"/>
  <c r="Y131"/>
  <c r="Y130"/>
  <c r="Y129"/>
  <c r="W132"/>
  <c r="W131"/>
  <c r="W130"/>
  <c r="W129"/>
  <c i="1" r="AU88"/>
  <c i="2" r="BK132"/>
  <c r="BK131"/>
  <c r="N131"/>
  <c r="BK130"/>
  <c r="N130"/>
  <c r="BK129"/>
  <c r="N129"/>
  <c r="N88"/>
  <c r="N132"/>
  <c r="BE132"/>
  <c r="N90"/>
  <c r="N89"/>
  <c r="F123"/>
  <c r="F121"/>
  <c r="BI110"/>
  <c r="BH110"/>
  <c r="BG110"/>
  <c r="BF110"/>
  <c r="N110"/>
  <c r="BE110"/>
  <c r="BI109"/>
  <c r="BH109"/>
  <c r="BG109"/>
  <c r="BF109"/>
  <c r="N109"/>
  <c r="BE10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H36"/>
  <c i="1" r="BD88"/>
  <c i="2" r="BH105"/>
  <c r="H35"/>
  <c i="1" r="BC88"/>
  <c i="2" r="BG105"/>
  <c r="H34"/>
  <c i="1" r="BB88"/>
  <c i="2" r="BF105"/>
  <c r="M33"/>
  <c i="1" r="AW88"/>
  <c i="2" r="H33"/>
  <c i="1" r="BA88"/>
  <c i="2" r="N105"/>
  <c r="N104"/>
  <c r="L112"/>
  <c r="BE105"/>
  <c r="M32"/>
  <c i="1" r="AV88"/>
  <c i="2" r="H32"/>
  <c i="1" r="AZ88"/>
  <c i="2" r="M28"/>
  <c i="1" r="AS88"/>
  <c i="2" r="M27"/>
  <c r="F81"/>
  <c r="F79"/>
  <c r="M30"/>
  <c i="1" r="AG88"/>
  <c i="2" r="L38"/>
  <c r="O21"/>
  <c r="E21"/>
  <c r="M126"/>
  <c r="M84"/>
  <c r="O20"/>
  <c r="O18"/>
  <c r="E18"/>
  <c r="M125"/>
  <c r="M83"/>
  <c r="O17"/>
  <c r="O15"/>
  <c r="E15"/>
  <c r="F126"/>
  <c r="F84"/>
  <c r="O14"/>
  <c r="O12"/>
  <c r="E12"/>
  <c r="F125"/>
  <c r="F83"/>
  <c r="O11"/>
  <c r="O9"/>
  <c r="M123"/>
  <c r="M81"/>
  <c r="F6"/>
  <c r="F120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<sst xmlns="http://schemas.openxmlformats.org/spreadsheetml/2006/main">
  <si>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</si>
  <si>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</si>
  <si>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</si>
  <si>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</si>
  <si>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</si>
  <si>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</si>
  <si>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</si>
  <si>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</si>
  <si>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</si>
  <si>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</si>
  <si>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</si>
  <si>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</si>
  <si>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</si>
  <si>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</si>
  <si>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</si>
  <si>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</si>
  <si>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</si>
  <si>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01-2017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</si>
  <si>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</si>
  <si>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</si>
  <si>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Rozšíření popelnicového stání ul. Dyleňská,Cheb p.p.č. 1731/4 k.ú. Cheb</t>
  </si>
  <si>
    <t>JKSO:</t>
  </si>
  <si>
    <t/>
  </si>
  <si>
    <t>CC-CZ:</t>
  </si>
  <si>
    <t>Místo:</t>
  </si>
  <si>
    <t>ul. Dyleňská,Cheb</t>
  </si>
  <si>
    <t>Datum:</t>
  </si>
  <si>
    <t>11. 7. 2017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</si>
  <si>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</si>
  <si>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</si>
  <si>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</si>
  <si>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</si>
  <si>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</si>
  <si>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</si>
  <si>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</si>
  <si>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</si>
  <si>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</si>
  <si>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</si>
  <si>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</si>
  <si>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</si>
  <si>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</si>
  <si>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</si>
  <si>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</si>
  <si>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</si>
  <si>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</si>
  <si>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</si>
  <si>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</si>
  <si>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</si>
  <si>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</si>
  <si>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</si>
  <si>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</si>
  <si>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</si>
  <si>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</si>
  <si>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</si>
  <si>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</si>
  <si>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</si>
  <si>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</si>
  <si>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</si>
  <si>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</si>
  <si>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</si>
  <si>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</si>
  <si>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</si>
  <si>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</si>
  <si>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</si>
  <si>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</si>
  <si>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</si>
  <si>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</si>
  <si>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</si>
  <si>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</si>
  <si>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</si>
  <si>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</si>
  <si>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</si>
  <si>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</si>
  <si>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</si>
  <si>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</si>
  <si>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</si>
  <si>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</si>
  <si>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</si>
  <si>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</si>
  <si>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</si>
  <si>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{9eabcd77-8186-4ddf-bb52-6766807d8d08}</t>
  </si>
  <si>
    <t>{00000000-0000-0000-0000-000000000000}</t>
  </si>
  <si>
    <t>/</t>
  </si>
  <si>
    <t>01a-2017</t>
  </si>
  <si>
    <t>1</t>
  </si>
  <si>
    <t>{c9e81ab2-d95c-4377-bbfe-6c6bfd3d265a}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</si>
  <si>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</si>
  <si>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</si>
  <si>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</si>
  <si>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</si>
  <si>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</si>
  <si>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</si>
  <si>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</si>
  <si>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</si>
  <si>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</si>
  <si>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</si>
  <si>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</si>
  <si>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</si>
  <si>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</si>
  <si>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</si>
  <si>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</si>
  <si>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</si>
  <si>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</si>
  <si>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01a-2017 - Rozšíření popelnicového stání ul. Dyleňská,Cheb p.p.č. 1731/4 k.ú. Cheb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</si>
  <si>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</si>
  <si>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</si>
  <si>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</si>
  <si>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</si>
  <si>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</si>
  <si>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</si>
  <si>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</si>
  <si>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</si>
  <si>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</si>
  <si>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</si>
  <si>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</si>
  <si>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</si>
  <si>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</si>
  <si>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</si>
  <si>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2 - Zakládání</t>
  </si>
  <si>
    <t xml:space="preserve">    VRN3 - Zařízení staveniště</t>
  </si>
  <si>
    <t xml:space="preserve">    VRN4 - Inženýrská činnost</t>
  </si>
  <si>
    <t>PSV - Práce a dodávky PSV</t>
  </si>
  <si>
    <t xml:space="preserve">    711 - Izolace proti vodě, vlhkosti a plynům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</si>
  <si>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</si>
  <si>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</si>
  <si>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</si>
  <si>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</si>
  <si>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</si>
  <si>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</si>
  <si>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</si>
  <si>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</si>
  <si>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</si>
  <si>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</si>
  <si>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</si>
  <si>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</si>
  <si>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</si>
  <si>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</si>
  <si>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</si>
  <si>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</si>
  <si>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</si>
  <si>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</si>
  <si>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</si>
  <si>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</si>
  <si>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</si>
  <si>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</si>
  <si>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</si>
  <si>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</si>
  <si>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</si>
  <si>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27</t>
  </si>
  <si>
    <t>K</t>
  </si>
  <si>
    <t>113107011</t>
  </si>
  <si>
    <t>Odstranění podkladu plochy do 15 m2 z kameniva těženého tl 100 mm při překopech inž sítí</t>
  </si>
  <si>
    <t>m2</t>
  </si>
  <si>
    <t>4</t>
  </si>
  <si>
    <t>1458432638</t>
  </si>
  <si>
    <t>8*0,3</t>
  </si>
  <si>
    <t>VV</t>
  </si>
  <si>
    <t>Součet</t>
  </si>
  <si>
    <t>28</t>
  </si>
  <si>
    <t>113107042</t>
  </si>
  <si>
    <t>Odstranění podkladu plochy do 15 m2 živičných tl 100 mm při překopech inž sítí</t>
  </si>
  <si>
    <t>2120964510</t>
  </si>
  <si>
    <t>23</t>
  </si>
  <si>
    <t>113201112</t>
  </si>
  <si>
    <t>Vytrhání obrub silničních ležatých</t>
  </si>
  <si>
    <t>m</t>
  </si>
  <si>
    <t>1668134053</t>
  </si>
  <si>
    <t>24</t>
  </si>
  <si>
    <t>122201101</t>
  </si>
  <si>
    <t>Odkopávky a prokopávky nezapažené v hornině tř. 3 objem do 100 m3</t>
  </si>
  <si>
    <t>m3</t>
  </si>
  <si>
    <t>463918341</t>
  </si>
  <si>
    <t>10*2*1,6/2</t>
  </si>
  <si>
    <t>25</t>
  </si>
  <si>
    <t>122201109</t>
  </si>
  <si>
    <t>Příplatek za lepivost u odkopávek v hornině tř. 1 až 3</t>
  </si>
  <si>
    <t>1272301031</t>
  </si>
  <si>
    <t>132212102</t>
  </si>
  <si>
    <t>Hloubení rýh š do 600 mm ručním nebo pneum nářadím v nesoudržných horninách tř. 3</t>
  </si>
  <si>
    <t>1505644</t>
  </si>
  <si>
    <t xml:space="preserve">10*0,4*1  " hloubení pro základ</t>
  </si>
  <si>
    <t>3</t>
  </si>
  <si>
    <t>132212109</t>
  </si>
  <si>
    <t>Příplatek za lepivost u hloubení rýh š do 600 mm ručním nebo pneum nářadím v hornině tř. 3</t>
  </si>
  <si>
    <t>1285407282</t>
  </si>
  <si>
    <t>161101101</t>
  </si>
  <si>
    <t>Svislé přemístění výkopku z horniny tř. 1 až 4 hl výkopu do 2,5 m</t>
  </si>
  <si>
    <t>-1234353217</t>
  </si>
  <si>
    <t>5</t>
  </si>
  <si>
    <t>162701105</t>
  </si>
  <si>
    <t>Vodorovné přemístění do 10000 m výkopku/sypaniny z horniny tř. 1 až 4</t>
  </si>
  <si>
    <t>-246930443</t>
  </si>
  <si>
    <t>6</t>
  </si>
  <si>
    <t>162701109</t>
  </si>
  <si>
    <t>Příplatek k vodorovnému přemístění výkopku/sypaniny z horniny tř. 1 až 4 ZKD 1000 m přes 10000 m</t>
  </si>
  <si>
    <t>445923316</t>
  </si>
  <si>
    <t>20*15</t>
  </si>
  <si>
    <t>7</t>
  </si>
  <si>
    <t>171201201</t>
  </si>
  <si>
    <t>Uložení sypaniny na skládky</t>
  </si>
  <si>
    <t>1332729506</t>
  </si>
  <si>
    <t>8</t>
  </si>
  <si>
    <t>171201211</t>
  </si>
  <si>
    <t>Poplatek za uložení odpadu ze sypaniny na skládce (skládkovné)</t>
  </si>
  <si>
    <t>t</t>
  </si>
  <si>
    <t>1294938190</t>
  </si>
  <si>
    <t>20*2</t>
  </si>
  <si>
    <t>9</t>
  </si>
  <si>
    <t>181301102</t>
  </si>
  <si>
    <t>Rozprostření ornice tl vrstvy do 150 mm pl do 500 m2 v rovině nebo ve svahu do 1:5</t>
  </si>
  <si>
    <t>-1996943403</t>
  </si>
  <si>
    <t>10</t>
  </si>
  <si>
    <t>181411131</t>
  </si>
  <si>
    <t>Založení parkového trávníku výsevem plochy do 1000 m2 v rovině a ve svahu do 1:5</t>
  </si>
  <si>
    <t>393331704</t>
  </si>
  <si>
    <t>11</t>
  </si>
  <si>
    <t>M</t>
  </si>
  <si>
    <t>005724100</t>
  </si>
  <si>
    <t>osivo směs travní parková</t>
  </si>
  <si>
    <t>kg</t>
  </si>
  <si>
    <t>-1853121434</t>
  </si>
  <si>
    <t>39</t>
  </si>
  <si>
    <t>181951102</t>
  </si>
  <si>
    <t>Úprava pláně v hornině tř. 1 až 4 se zhutněním</t>
  </si>
  <si>
    <t>-1573397104</t>
  </si>
  <si>
    <t>8*2</t>
  </si>
  <si>
    <t>12</t>
  </si>
  <si>
    <t>348262005</t>
  </si>
  <si>
    <t xml:space="preserve">Plot z betonových  bloků zeď š. do 200mm jednořadá z bloků vel. do 0,02 m2 hladkých barevných</t>
  </si>
  <si>
    <t>-1974651211</t>
  </si>
  <si>
    <t>(7+2)*1,7</t>
  </si>
  <si>
    <t>13</t>
  </si>
  <si>
    <t>348272523</t>
  </si>
  <si>
    <t>Plotová stříška pro zeď tl 195 mm z tvarovek hladkých nebo štípaných barevných</t>
  </si>
  <si>
    <t>1117799467</t>
  </si>
  <si>
    <t>14</t>
  </si>
  <si>
    <t>103211000</t>
  </si>
  <si>
    <t>zahradní substrát pro výsadbu VL</t>
  </si>
  <si>
    <t>-1292193802</t>
  </si>
  <si>
    <t>10*0,1</t>
  </si>
  <si>
    <t>348361216</t>
  </si>
  <si>
    <t>Výztuž zábradlí nebo zábradelních zídek z betonářské oceli 10 505</t>
  </si>
  <si>
    <t>503886914</t>
  </si>
  <si>
    <t>40</t>
  </si>
  <si>
    <t>564861111</t>
  </si>
  <si>
    <t>Podklad ze štěrkodrtě ŠD tl 200 mm</t>
  </si>
  <si>
    <t>1219119891</t>
  </si>
  <si>
    <t>38</t>
  </si>
  <si>
    <t>572340112</t>
  </si>
  <si>
    <t>Vyspravení krytu komunikací po překopech plochy do 15 m2 asfaltovým betonem ACO (AB) tl 70 mm</t>
  </si>
  <si>
    <t>335948951</t>
  </si>
  <si>
    <t>42</t>
  </si>
  <si>
    <t>596211210</t>
  </si>
  <si>
    <t>Kladení zámkové dlažby komunikací pro pěší tl 80 mm skupiny A pl do 50 m2</t>
  </si>
  <si>
    <t>1477929989</t>
  </si>
  <si>
    <t>43</t>
  </si>
  <si>
    <t>592453110</t>
  </si>
  <si>
    <t>dlažba BEST-KLASIKO 20 x 10 x 8 cm přírodní</t>
  </si>
  <si>
    <t>1801386308</t>
  </si>
  <si>
    <t>34</t>
  </si>
  <si>
    <t>916131113</t>
  </si>
  <si>
    <t>Osazení silničního obrubníku betonového ležatého s boční opěrou do lože z betonu prostého</t>
  </si>
  <si>
    <t>-703402312</t>
  </si>
  <si>
    <t>35</t>
  </si>
  <si>
    <t>592174680</t>
  </si>
  <si>
    <t>obrubník betonový silniční nájezdový Standard 100x15x15 cm</t>
  </si>
  <si>
    <t>kus</t>
  </si>
  <si>
    <t>478442529</t>
  </si>
  <si>
    <t>36</t>
  </si>
  <si>
    <t>592174640</t>
  </si>
  <si>
    <t>obrubník betonový silniční Standard 50x15x25 cm</t>
  </si>
  <si>
    <t>-1174238139</t>
  </si>
  <si>
    <t>29</t>
  </si>
  <si>
    <t>919735112</t>
  </si>
  <si>
    <t>Řezání stávajícího živičného krytu hl do 100 mm</t>
  </si>
  <si>
    <t>-874634044</t>
  </si>
  <si>
    <t>30</t>
  </si>
  <si>
    <t>997221571</t>
  </si>
  <si>
    <t>Vodorovná doprava vybouraných hmot do 1 km</t>
  </si>
  <si>
    <t>-1724181611</t>
  </si>
  <si>
    <t>31</t>
  </si>
  <si>
    <t>997221579</t>
  </si>
  <si>
    <t>Příplatek ZKD 1 km u vodorovné dopravy vybouraných hmot</t>
  </si>
  <si>
    <t>-1728188043</t>
  </si>
  <si>
    <t>3,28*15</t>
  </si>
  <si>
    <t>32</t>
  </si>
  <si>
    <t>997221611</t>
  </si>
  <si>
    <t>Nakládání suti na dopravní prostředky pro vodorovnou dopravu</t>
  </si>
  <si>
    <t>1566098538</t>
  </si>
  <si>
    <t>33</t>
  </si>
  <si>
    <t>997221845</t>
  </si>
  <si>
    <t>Poplatek za uložení odpadu z asfaltových povrchů na skládce (skládkovné)</t>
  </si>
  <si>
    <t>1360972276</t>
  </si>
  <si>
    <t>41</t>
  </si>
  <si>
    <t>998223011</t>
  </si>
  <si>
    <t>Přesun hmot pro pozemní komunikace s krytem dlážděným</t>
  </si>
  <si>
    <t>1092411840</t>
  </si>
  <si>
    <t>16</t>
  </si>
  <si>
    <t>998232111</t>
  </si>
  <si>
    <t>Přesun hmot pro oplocení zděné z cihel nebo tvárnic v do 10 m</t>
  </si>
  <si>
    <t>-906224688</t>
  </si>
  <si>
    <t>44</t>
  </si>
  <si>
    <t>212752213</t>
  </si>
  <si>
    <t>Trativod z drenážních trubek plastových flexibilních D do 160 mm včetně lože otevřený výkop</t>
  </si>
  <si>
    <t>1339301937</t>
  </si>
  <si>
    <t>17</t>
  </si>
  <si>
    <t>215901101</t>
  </si>
  <si>
    <t>Zhutnění podloží z hornin soudržných do 92% PS nebo nesoudržných sypkých I(d) do 0,8</t>
  </si>
  <si>
    <t>-168761771</t>
  </si>
  <si>
    <t>10*0,5</t>
  </si>
  <si>
    <t>18</t>
  </si>
  <si>
    <t>271532212</t>
  </si>
  <si>
    <t>Podsyp pod základové konstrukce se zhutněním z hrubého kameniva frakce 16 až 32 mm</t>
  </si>
  <si>
    <t>1998523893</t>
  </si>
  <si>
    <t>10*0,5*0,1</t>
  </si>
  <si>
    <t>19</t>
  </si>
  <si>
    <t>272313611</t>
  </si>
  <si>
    <t>Základové klenby z betonu tř. C 16/20</t>
  </si>
  <si>
    <t>35202926</t>
  </si>
  <si>
    <t>9*0,5*0,9</t>
  </si>
  <si>
    <t>20</t>
  </si>
  <si>
    <t>272361821</t>
  </si>
  <si>
    <t>Výztuž základových kleneb betonářskou ocelí 10 505 (R)</t>
  </si>
  <si>
    <t>-1318367446</t>
  </si>
  <si>
    <t>030001000</t>
  </si>
  <si>
    <t>kpl</t>
  </si>
  <si>
    <t>1024</t>
  </si>
  <si>
    <t>1243486350</t>
  </si>
  <si>
    <t>22</t>
  </si>
  <si>
    <t>040001000</t>
  </si>
  <si>
    <t>Inženýrská činnost</t>
  </si>
  <si>
    <t>22950257</t>
  </si>
  <si>
    <t>26</t>
  </si>
  <si>
    <t>IP 01</t>
  </si>
  <si>
    <t>Zajištění mechanické ochrany kabelu UPC,VO,Terea</t>
  </si>
  <si>
    <t>515586830</t>
  </si>
  <si>
    <t>45</t>
  </si>
  <si>
    <t>711132101</t>
  </si>
  <si>
    <t>Provedení izolace proti zemní vlhkosti pásy na sucho svislé AIP nebo tkaninou</t>
  </si>
  <si>
    <t>322058342</t>
  </si>
  <si>
    <t>9*1,5</t>
  </si>
  <si>
    <t>46</t>
  </si>
  <si>
    <t>283230290</t>
  </si>
  <si>
    <t>fólie FONDALINE PLUS 500 , š 1,5 m</t>
  </si>
  <si>
    <t>-294276146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</si>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</sst>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4" fontId="11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3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 t="s">
        <v>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9"/>
      <c r="AS4" s="20" t="s">
        <v>13</v>
      </c>
      <c r="BE4" s="30" t="s">
        <v>14</v>
      </c>
      <c r="BS4" s="22" t="s">
        <v>15</v>
      </c>
    </row>
    <row r="5" ht="14.4" customHeight="1">
      <c r="B5" s="26"/>
      <c r="C5" s="31"/>
      <c r="D5" s="32" t="s">
        <v>16</v>
      </c>
      <c r="E5" s="31"/>
      <c r="F5" s="31"/>
      <c r="G5" s="31"/>
      <c r="H5" s="31"/>
      <c r="I5" s="31"/>
      <c r="J5" s="31"/>
      <c r="K5" s="33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29"/>
      <c r="BE5" s="34" t="s">
        <v>18</v>
      </c>
      <c r="BS5" s="22" t="s">
        <v>9</v>
      </c>
    </row>
    <row r="6" ht="36.96" customHeight="1">
      <c r="B6" s="26"/>
      <c r="C6" s="31"/>
      <c r="D6" s="35" t="s">
        <v>19</v>
      </c>
      <c r="E6" s="31"/>
      <c r="F6" s="31"/>
      <c r="G6" s="31"/>
      <c r="H6" s="31"/>
      <c r="I6" s="31"/>
      <c r="J6" s="31"/>
      <c r="K6" s="36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29"/>
      <c r="BE6" s="37"/>
      <c r="BS6" s="22" t="s">
        <v>9</v>
      </c>
    </row>
    <row r="7" ht="14.4" customHeight="1">
      <c r="B7" s="26"/>
      <c r="C7" s="31"/>
      <c r="D7" s="38" t="s">
        <v>21</v>
      </c>
      <c r="E7" s="31"/>
      <c r="F7" s="31"/>
      <c r="G7" s="31"/>
      <c r="H7" s="31"/>
      <c r="I7" s="31"/>
      <c r="J7" s="31"/>
      <c r="K7" s="33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8" t="s">
        <v>23</v>
      </c>
      <c r="AL7" s="31"/>
      <c r="AM7" s="31"/>
      <c r="AN7" s="33" t="s">
        <v>22</v>
      </c>
      <c r="AO7" s="31"/>
      <c r="AP7" s="31"/>
      <c r="AQ7" s="29"/>
      <c r="BE7" s="37"/>
      <c r="BS7" s="22" t="s">
        <v>9</v>
      </c>
    </row>
    <row r="8" ht="14.4" customHeight="1">
      <c r="B8" s="26"/>
      <c r="C8" s="31"/>
      <c r="D8" s="38" t="s">
        <v>24</v>
      </c>
      <c r="E8" s="31"/>
      <c r="F8" s="31"/>
      <c r="G8" s="31"/>
      <c r="H8" s="31"/>
      <c r="I8" s="31"/>
      <c r="J8" s="31"/>
      <c r="K8" s="33" t="s">
        <v>25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8" t="s">
        <v>26</v>
      </c>
      <c r="AL8" s="31"/>
      <c r="AM8" s="31"/>
      <c r="AN8" s="39" t="s">
        <v>27</v>
      </c>
      <c r="AO8" s="31"/>
      <c r="AP8" s="31"/>
      <c r="AQ8" s="29"/>
      <c r="BE8" s="37"/>
      <c r="BS8" s="22" t="s">
        <v>9</v>
      </c>
    </row>
    <row r="9" ht="14.4" customHeight="1">
      <c r="B9" s="2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29"/>
      <c r="BE9" s="37"/>
      <c r="BS9" s="22" t="s">
        <v>9</v>
      </c>
    </row>
    <row r="10" ht="14.4" customHeight="1">
      <c r="B10" s="26"/>
      <c r="C10" s="31"/>
      <c r="D10" s="38" t="s">
        <v>28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8" t="s">
        <v>29</v>
      </c>
      <c r="AL10" s="31"/>
      <c r="AM10" s="31"/>
      <c r="AN10" s="33" t="s">
        <v>22</v>
      </c>
      <c r="AO10" s="31"/>
      <c r="AP10" s="31"/>
      <c r="AQ10" s="29"/>
      <c r="BE10" s="37"/>
      <c r="BS10" s="22" t="s">
        <v>9</v>
      </c>
    </row>
    <row r="11" ht="18.48" customHeight="1">
      <c r="B11" s="26"/>
      <c r="C11" s="31"/>
      <c r="D11" s="31"/>
      <c r="E11" s="33" t="s">
        <v>30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8" t="s">
        <v>31</v>
      </c>
      <c r="AL11" s="31"/>
      <c r="AM11" s="31"/>
      <c r="AN11" s="33" t="s">
        <v>22</v>
      </c>
      <c r="AO11" s="31"/>
      <c r="AP11" s="31"/>
      <c r="AQ11" s="29"/>
      <c r="BE11" s="37"/>
      <c r="BS11" s="22" t="s">
        <v>9</v>
      </c>
    </row>
    <row r="12" ht="6.96" customHeight="1">
      <c r="B12" s="2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29"/>
      <c r="BE12" s="37"/>
      <c r="BS12" s="22" t="s">
        <v>9</v>
      </c>
    </row>
    <row r="13" ht="14.4" customHeight="1">
      <c r="B13" s="26"/>
      <c r="C13" s="31"/>
      <c r="D13" s="38" t="s">
        <v>32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8" t="s">
        <v>29</v>
      </c>
      <c r="AL13" s="31"/>
      <c r="AM13" s="31"/>
      <c r="AN13" s="40" t="s">
        <v>33</v>
      </c>
      <c r="AO13" s="31"/>
      <c r="AP13" s="31"/>
      <c r="AQ13" s="29"/>
      <c r="BE13" s="37"/>
      <c r="BS13" s="22" t="s">
        <v>9</v>
      </c>
    </row>
    <row r="14">
      <c r="B14" s="26"/>
      <c r="C14" s="31"/>
      <c r="D14" s="31"/>
      <c r="E14" s="40" t="s">
        <v>33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31"/>
      <c r="AM14" s="31"/>
      <c r="AN14" s="40" t="s">
        <v>33</v>
      </c>
      <c r="AO14" s="31"/>
      <c r="AP14" s="31"/>
      <c r="AQ14" s="29"/>
      <c r="BE14" s="37"/>
      <c r="BS14" s="22" t="s">
        <v>9</v>
      </c>
    </row>
    <row r="15" ht="6.96" customHeight="1">
      <c r="B15" s="2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29"/>
      <c r="BE15" s="37"/>
      <c r="BS15" s="22" t="s">
        <v>6</v>
      </c>
    </row>
    <row r="16" ht="14.4" customHeight="1">
      <c r="B16" s="26"/>
      <c r="C16" s="31"/>
      <c r="D16" s="38" t="s">
        <v>34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8" t="s">
        <v>29</v>
      </c>
      <c r="AL16" s="31"/>
      <c r="AM16" s="31"/>
      <c r="AN16" s="33" t="s">
        <v>22</v>
      </c>
      <c r="AO16" s="31"/>
      <c r="AP16" s="31"/>
      <c r="AQ16" s="29"/>
      <c r="BE16" s="37"/>
      <c r="BS16" s="22" t="s">
        <v>6</v>
      </c>
    </row>
    <row r="17" ht="18.48" customHeight="1">
      <c r="B17" s="26"/>
      <c r="C17" s="31"/>
      <c r="D17" s="31"/>
      <c r="E17" s="33" t="s">
        <v>30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8" t="s">
        <v>31</v>
      </c>
      <c r="AL17" s="31"/>
      <c r="AM17" s="31"/>
      <c r="AN17" s="33" t="s">
        <v>22</v>
      </c>
      <c r="AO17" s="31"/>
      <c r="AP17" s="31"/>
      <c r="AQ17" s="29"/>
      <c r="BE17" s="37"/>
      <c r="BS17" s="22" t="s">
        <v>35</v>
      </c>
    </row>
    <row r="18" ht="6.96" customHeight="1">
      <c r="B18" s="2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29"/>
      <c r="BE18" s="37"/>
      <c r="BS18" s="22" t="s">
        <v>9</v>
      </c>
    </row>
    <row r="19" ht="14.4" customHeight="1">
      <c r="B19" s="26"/>
      <c r="C19" s="31"/>
      <c r="D19" s="38" t="s">
        <v>36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8" t="s">
        <v>29</v>
      </c>
      <c r="AL19" s="31"/>
      <c r="AM19" s="31"/>
      <c r="AN19" s="33" t="s">
        <v>22</v>
      </c>
      <c r="AO19" s="31"/>
      <c r="AP19" s="31"/>
      <c r="AQ19" s="29"/>
      <c r="BE19" s="37"/>
      <c r="BS19" s="22" t="s">
        <v>9</v>
      </c>
    </row>
    <row r="20" ht="18.48" customHeight="1">
      <c r="B20" s="26"/>
      <c r="C20" s="31"/>
      <c r="D20" s="31"/>
      <c r="E20" s="33" t="s">
        <v>30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8" t="s">
        <v>31</v>
      </c>
      <c r="AL20" s="31"/>
      <c r="AM20" s="31"/>
      <c r="AN20" s="33" t="s">
        <v>22</v>
      </c>
      <c r="AO20" s="31"/>
      <c r="AP20" s="31"/>
      <c r="AQ20" s="29"/>
      <c r="BE20" s="37"/>
    </row>
    <row r="21" ht="6.96" customHeight="1">
      <c r="B21" s="2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29"/>
      <c r="BE21" s="37"/>
    </row>
    <row r="22">
      <c r="B22" s="26"/>
      <c r="C22" s="31"/>
      <c r="D22" s="38" t="s">
        <v>37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29"/>
      <c r="BE22" s="37"/>
    </row>
    <row r="23" ht="16.5" customHeight="1">
      <c r="B23" s="26"/>
      <c r="C23" s="31"/>
      <c r="D23" s="31"/>
      <c r="E23" s="42" t="s">
        <v>22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31"/>
      <c r="AP23" s="31"/>
      <c r="AQ23" s="29"/>
      <c r="BE23" s="37"/>
    </row>
    <row r="24" ht="6.96" customHeight="1">
      <c r="B24" s="2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29"/>
      <c r="BE24" s="37"/>
    </row>
    <row r="25" ht="6.96" customHeight="1">
      <c r="B25" s="26"/>
      <c r="C25" s="3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31"/>
      <c r="AQ25" s="29"/>
      <c r="BE25" s="37"/>
    </row>
    <row r="26" ht="14.4" customHeight="1">
      <c r="B26" s="26"/>
      <c r="C26" s="31"/>
      <c r="D26" s="44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5">
        <f>ROUND(AG87,2)</f>
        <v>0</v>
      </c>
      <c r="AL26" s="31"/>
      <c r="AM26" s="31"/>
      <c r="AN26" s="31"/>
      <c r="AO26" s="31"/>
      <c r="AP26" s="31"/>
      <c r="AQ26" s="29"/>
      <c r="BE26" s="37"/>
    </row>
    <row r="27" ht="14.4" customHeight="1">
      <c r="B27" s="26"/>
      <c r="C27" s="31"/>
      <c r="D27" s="44" t="s">
        <v>39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45">
        <f>ROUND(AG90,2)</f>
        <v>0</v>
      </c>
      <c r="AL27" s="45"/>
      <c r="AM27" s="45"/>
      <c r="AN27" s="45"/>
      <c r="AO27" s="45"/>
      <c r="AP27" s="31"/>
      <c r="AQ27" s="29"/>
      <c r="BE27" s="37"/>
    </row>
    <row r="28" s="1" customFormat="1" ht="6.96" customHeight="1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8"/>
      <c r="BE28" s="37"/>
    </row>
    <row r="29" s="1" customFormat="1" ht="25.92" customHeight="1">
      <c r="B29" s="46"/>
      <c r="C29" s="47"/>
      <c r="D29" s="49" t="s">
        <v>40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ROUND(AK26+AK27,2)</f>
        <v>0</v>
      </c>
      <c r="AL29" s="50"/>
      <c r="AM29" s="50"/>
      <c r="AN29" s="50"/>
      <c r="AO29" s="50"/>
      <c r="AP29" s="47"/>
      <c r="AQ29" s="48"/>
      <c r="BE29" s="37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E30" s="37"/>
    </row>
    <row r="31" s="2" customFormat="1" ht="14.4" customHeight="1">
      <c r="B31" s="52"/>
      <c r="C31" s="53"/>
      <c r="D31" s="54" t="s">
        <v>41</v>
      </c>
      <c r="E31" s="53"/>
      <c r="F31" s="54" t="s">
        <v>42</v>
      </c>
      <c r="G31" s="53"/>
      <c r="H31" s="53"/>
      <c r="I31" s="53"/>
      <c r="J31" s="53"/>
      <c r="K31" s="53"/>
      <c r="L31" s="55">
        <v>0.20999999999999999</v>
      </c>
      <c r="M31" s="53"/>
      <c r="N31" s="53"/>
      <c r="O31" s="53"/>
      <c r="P31" s="53"/>
      <c r="Q31" s="53"/>
      <c r="R31" s="53"/>
      <c r="S31" s="53"/>
      <c r="T31" s="56" t="s">
        <v>43</v>
      </c>
      <c r="U31" s="53"/>
      <c r="V31" s="53"/>
      <c r="W31" s="57">
        <f>ROUND(AZ87+SUM(CD91:CD95),2)</f>
        <v>0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7">
        <f>ROUND(AV87+SUM(BY91:BY95),2)</f>
        <v>0</v>
      </c>
      <c r="AL31" s="53"/>
      <c r="AM31" s="53"/>
      <c r="AN31" s="53"/>
      <c r="AO31" s="53"/>
      <c r="AP31" s="53"/>
      <c r="AQ31" s="58"/>
      <c r="BE31" s="37"/>
    </row>
    <row r="32" s="2" customFormat="1" ht="14.4" customHeight="1">
      <c r="B32" s="52"/>
      <c r="C32" s="53"/>
      <c r="D32" s="53"/>
      <c r="E32" s="53"/>
      <c r="F32" s="54" t="s">
        <v>44</v>
      </c>
      <c r="G32" s="53"/>
      <c r="H32" s="53"/>
      <c r="I32" s="53"/>
      <c r="J32" s="53"/>
      <c r="K32" s="53"/>
      <c r="L32" s="55">
        <v>0.14999999999999999</v>
      </c>
      <c r="M32" s="53"/>
      <c r="N32" s="53"/>
      <c r="O32" s="53"/>
      <c r="P32" s="53"/>
      <c r="Q32" s="53"/>
      <c r="R32" s="53"/>
      <c r="S32" s="53"/>
      <c r="T32" s="56" t="s">
        <v>43</v>
      </c>
      <c r="U32" s="53"/>
      <c r="V32" s="53"/>
      <c r="W32" s="57">
        <f>ROUND(BA87+SUM(CE91:CE95),2)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7">
        <f>ROUND(AW87+SUM(BZ91:BZ95),2)</f>
        <v>0</v>
      </c>
      <c r="AL32" s="53"/>
      <c r="AM32" s="53"/>
      <c r="AN32" s="53"/>
      <c r="AO32" s="53"/>
      <c r="AP32" s="53"/>
      <c r="AQ32" s="58"/>
      <c r="BE32" s="37"/>
    </row>
    <row r="33" hidden="1" s="2" customFormat="1" ht="14.4" customHeight="1">
      <c r="B33" s="52"/>
      <c r="C33" s="53"/>
      <c r="D33" s="53"/>
      <c r="E33" s="53"/>
      <c r="F33" s="54" t="s">
        <v>45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43</v>
      </c>
      <c r="U33" s="53"/>
      <c r="V33" s="53"/>
      <c r="W33" s="57">
        <f>ROUND(BB87+SUM(CF91:CF95),2)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v>0</v>
      </c>
      <c r="AL33" s="53"/>
      <c r="AM33" s="53"/>
      <c r="AN33" s="53"/>
      <c r="AO33" s="53"/>
      <c r="AP33" s="53"/>
      <c r="AQ33" s="58"/>
      <c r="BE33" s="37"/>
    </row>
    <row r="34" hidden="1" s="2" customFormat="1" ht="14.4" customHeight="1">
      <c r="B34" s="52"/>
      <c r="C34" s="53"/>
      <c r="D34" s="53"/>
      <c r="E34" s="53"/>
      <c r="F34" s="54" t="s">
        <v>46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43</v>
      </c>
      <c r="U34" s="53"/>
      <c r="V34" s="53"/>
      <c r="W34" s="57">
        <f>ROUND(BC87+SUM(CG91:CG95),2)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v>0</v>
      </c>
      <c r="AL34" s="53"/>
      <c r="AM34" s="53"/>
      <c r="AN34" s="53"/>
      <c r="AO34" s="53"/>
      <c r="AP34" s="53"/>
      <c r="AQ34" s="58"/>
      <c r="BE34" s="37"/>
    </row>
    <row r="35" hidden="1" s="2" customFormat="1" ht="14.4" customHeight="1">
      <c r="B35" s="52"/>
      <c r="C35" s="53"/>
      <c r="D35" s="53"/>
      <c r="E35" s="53"/>
      <c r="F35" s="54" t="s">
        <v>47</v>
      </c>
      <c r="G35" s="53"/>
      <c r="H35" s="53"/>
      <c r="I35" s="53"/>
      <c r="J35" s="53"/>
      <c r="K35" s="53"/>
      <c r="L35" s="55">
        <v>0</v>
      </c>
      <c r="M35" s="53"/>
      <c r="N35" s="53"/>
      <c r="O35" s="53"/>
      <c r="P35" s="53"/>
      <c r="Q35" s="53"/>
      <c r="R35" s="53"/>
      <c r="S35" s="53"/>
      <c r="T35" s="56" t="s">
        <v>43</v>
      </c>
      <c r="U35" s="53"/>
      <c r="V35" s="53"/>
      <c r="W35" s="57">
        <f>ROUND(BD87+SUM(CH91:CH95),2)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s="1" customFormat="1" ht="6.96" customHeight="1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8"/>
    </row>
    <row r="37" s="1" customFormat="1" ht="25.92" customHeight="1">
      <c r="B37" s="46"/>
      <c r="C37" s="59"/>
      <c r="D37" s="60" t="s">
        <v>48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2" t="s">
        <v>49</v>
      </c>
      <c r="U37" s="61"/>
      <c r="V37" s="61"/>
      <c r="W37" s="61"/>
      <c r="X37" s="63" t="s">
        <v>50</v>
      </c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4">
        <f>SUM(AK29:AK35)</f>
        <v>0</v>
      </c>
      <c r="AL37" s="61"/>
      <c r="AM37" s="61"/>
      <c r="AN37" s="61"/>
      <c r="AO37" s="65"/>
      <c r="AP37" s="59"/>
      <c r="AQ37" s="48"/>
    </row>
    <row r="38" s="1" customFormat="1" ht="14.4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>
      <c r="B39" s="2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29"/>
    </row>
    <row r="40">
      <c r="B40" s="2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29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29"/>
    </row>
    <row r="49" s="1" customFormat="1">
      <c r="B49" s="46"/>
      <c r="C49" s="47"/>
      <c r="D49" s="66" t="s">
        <v>51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52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6"/>
      <c r="C50" s="31"/>
      <c r="D50" s="69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70"/>
      <c r="AA50" s="31"/>
      <c r="AB50" s="31"/>
      <c r="AC50" s="69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70"/>
      <c r="AP50" s="31"/>
      <c r="AQ50" s="29"/>
    </row>
    <row r="51">
      <c r="B51" s="26"/>
      <c r="C51" s="31"/>
      <c r="D51" s="69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70"/>
      <c r="AA51" s="31"/>
      <c r="AB51" s="31"/>
      <c r="AC51" s="69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70"/>
      <c r="AP51" s="31"/>
      <c r="AQ51" s="29"/>
    </row>
    <row r="52">
      <c r="B52" s="26"/>
      <c r="C52" s="31"/>
      <c r="D52" s="6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70"/>
      <c r="AA52" s="31"/>
      <c r="AB52" s="31"/>
      <c r="AC52" s="69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70"/>
      <c r="AP52" s="31"/>
      <c r="AQ52" s="29"/>
    </row>
    <row r="53">
      <c r="B53" s="26"/>
      <c r="C53" s="31"/>
      <c r="D53" s="6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70"/>
      <c r="AA53" s="31"/>
      <c r="AB53" s="31"/>
      <c r="AC53" s="69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70"/>
      <c r="AP53" s="31"/>
      <c r="AQ53" s="29"/>
    </row>
    <row r="54">
      <c r="B54" s="26"/>
      <c r="C54" s="31"/>
      <c r="D54" s="6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70"/>
      <c r="AA54" s="31"/>
      <c r="AB54" s="31"/>
      <c r="AC54" s="69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70"/>
      <c r="AP54" s="31"/>
      <c r="AQ54" s="29"/>
    </row>
    <row r="55">
      <c r="B55" s="26"/>
      <c r="C55" s="31"/>
      <c r="D55" s="6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70"/>
      <c r="AA55" s="31"/>
      <c r="AB55" s="31"/>
      <c r="AC55" s="69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70"/>
      <c r="AP55" s="31"/>
      <c r="AQ55" s="29"/>
    </row>
    <row r="56">
      <c r="B56" s="26"/>
      <c r="C56" s="31"/>
      <c r="D56" s="69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70"/>
      <c r="AA56" s="31"/>
      <c r="AB56" s="31"/>
      <c r="AC56" s="69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70"/>
      <c r="AP56" s="31"/>
      <c r="AQ56" s="29"/>
    </row>
    <row r="57">
      <c r="B57" s="26"/>
      <c r="C57" s="31"/>
      <c r="D57" s="6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70"/>
      <c r="AA57" s="31"/>
      <c r="AB57" s="31"/>
      <c r="AC57" s="69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70"/>
      <c r="AP57" s="31"/>
      <c r="AQ57" s="29"/>
    </row>
    <row r="58" s="1" customFormat="1">
      <c r="B58" s="46"/>
      <c r="C58" s="47"/>
      <c r="D58" s="71" t="s">
        <v>53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54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53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54</v>
      </c>
      <c r="AN58" s="72"/>
      <c r="AO58" s="74"/>
      <c r="AP58" s="47"/>
      <c r="AQ58" s="48"/>
    </row>
    <row r="59">
      <c r="B59" s="26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29"/>
    </row>
    <row r="60" s="1" customFormat="1">
      <c r="B60" s="46"/>
      <c r="C60" s="47"/>
      <c r="D60" s="66" t="s">
        <v>55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56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6"/>
      <c r="C61" s="31"/>
      <c r="D61" s="6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70"/>
      <c r="AA61" s="31"/>
      <c r="AB61" s="31"/>
      <c r="AC61" s="69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70"/>
      <c r="AP61" s="31"/>
      <c r="AQ61" s="29"/>
    </row>
    <row r="62">
      <c r="B62" s="26"/>
      <c r="C62" s="31"/>
      <c r="D62" s="6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70"/>
      <c r="AA62" s="31"/>
      <c r="AB62" s="31"/>
      <c r="AC62" s="69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70"/>
      <c r="AP62" s="31"/>
      <c r="AQ62" s="29"/>
    </row>
    <row r="63">
      <c r="B63" s="26"/>
      <c r="C63" s="31"/>
      <c r="D63" s="69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70"/>
      <c r="AA63" s="31"/>
      <c r="AB63" s="31"/>
      <c r="AC63" s="69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70"/>
      <c r="AP63" s="31"/>
      <c r="AQ63" s="29"/>
    </row>
    <row r="64">
      <c r="B64" s="26"/>
      <c r="C64" s="31"/>
      <c r="D64" s="6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70"/>
      <c r="AA64" s="31"/>
      <c r="AB64" s="31"/>
      <c r="AC64" s="69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70"/>
      <c r="AP64" s="31"/>
      <c r="AQ64" s="29"/>
    </row>
    <row r="65">
      <c r="B65" s="26"/>
      <c r="C65" s="31"/>
      <c r="D65" s="69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70"/>
      <c r="AA65" s="31"/>
      <c r="AB65" s="31"/>
      <c r="AC65" s="69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70"/>
      <c r="AP65" s="31"/>
      <c r="AQ65" s="29"/>
    </row>
    <row r="66">
      <c r="B66" s="26"/>
      <c r="C66" s="31"/>
      <c r="D66" s="69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70"/>
      <c r="AA66" s="31"/>
      <c r="AB66" s="31"/>
      <c r="AC66" s="69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70"/>
      <c r="AP66" s="31"/>
      <c r="AQ66" s="29"/>
    </row>
    <row r="67">
      <c r="B67" s="26"/>
      <c r="C67" s="31"/>
      <c r="D67" s="69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70"/>
      <c r="AA67" s="31"/>
      <c r="AB67" s="31"/>
      <c r="AC67" s="69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70"/>
      <c r="AP67" s="31"/>
      <c r="AQ67" s="29"/>
    </row>
    <row r="68">
      <c r="B68" s="26"/>
      <c r="C68" s="31"/>
      <c r="D68" s="69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70"/>
      <c r="AA68" s="31"/>
      <c r="AB68" s="31"/>
      <c r="AC68" s="69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70"/>
      <c r="AP68" s="31"/>
      <c r="AQ68" s="29"/>
    </row>
    <row r="69" s="1" customFormat="1">
      <c r="B69" s="46"/>
      <c r="C69" s="47"/>
      <c r="D69" s="71" t="s">
        <v>53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54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53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54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7" t="s">
        <v>57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48"/>
    </row>
    <row r="77" s="3" customFormat="1" ht="14.4" customHeight="1">
      <c r="B77" s="81"/>
      <c r="C77" s="38" t="s">
        <v>16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01-2017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19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>Rozšíření popelnicového stání ul. Dyleňská,Cheb p.p.č. 1731/4 k.ú. Cheb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8" t="s">
        <v>24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>ul. Dyleňská,Cheb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8" t="s">
        <v>26</v>
      </c>
      <c r="AJ80" s="47"/>
      <c r="AK80" s="47"/>
      <c r="AL80" s="47"/>
      <c r="AM80" s="90" t="str">
        <f> IF(AN8= "","",AN8)</f>
        <v>11. 7. 2017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8" t="s">
        <v>28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 xml:space="preserve"> 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8" t="s">
        <v>34</v>
      </c>
      <c r="AJ82" s="47"/>
      <c r="AK82" s="47"/>
      <c r="AL82" s="47"/>
      <c r="AM82" s="82" t="str">
        <f>IF(E17="","",E17)</f>
        <v xml:space="preserve"> </v>
      </c>
      <c r="AN82" s="82"/>
      <c r="AO82" s="82"/>
      <c r="AP82" s="82"/>
      <c r="AQ82" s="48"/>
      <c r="AS82" s="91" t="s">
        <v>58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4"/>
    </row>
    <row r="83" s="1" customFormat="1">
      <c r="B83" s="46"/>
      <c r="C83" s="38" t="s">
        <v>32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8" t="s">
        <v>36</v>
      </c>
      <c r="AJ83" s="47"/>
      <c r="AK83" s="47"/>
      <c r="AL83" s="47"/>
      <c r="AM83" s="82" t="str">
        <f>IF(E20="","",E20)</f>
        <v xml:space="preserve"> 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100"/>
    </row>
    <row r="85" s="1" customFormat="1" ht="29.28" customHeight="1">
      <c r="B85" s="46"/>
      <c r="C85" s="101" t="s">
        <v>59</v>
      </c>
      <c r="D85" s="102"/>
      <c r="E85" s="102"/>
      <c r="F85" s="102"/>
      <c r="G85" s="102"/>
      <c r="H85" s="103"/>
      <c r="I85" s="104" t="s">
        <v>60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61</v>
      </c>
      <c r="AH85" s="102"/>
      <c r="AI85" s="102"/>
      <c r="AJ85" s="102"/>
      <c r="AK85" s="102"/>
      <c r="AL85" s="102"/>
      <c r="AM85" s="102"/>
      <c r="AN85" s="104" t="s">
        <v>62</v>
      </c>
      <c r="AO85" s="102"/>
      <c r="AP85" s="105"/>
      <c r="AQ85" s="48"/>
      <c r="AS85" s="106" t="s">
        <v>63</v>
      </c>
      <c r="AT85" s="107" t="s">
        <v>64</v>
      </c>
      <c r="AU85" s="107" t="s">
        <v>65</v>
      </c>
      <c r="AV85" s="107" t="s">
        <v>66</v>
      </c>
      <c r="AW85" s="107" t="s">
        <v>67</v>
      </c>
      <c r="AX85" s="107" t="s">
        <v>68</v>
      </c>
      <c r="AY85" s="107" t="s">
        <v>69</v>
      </c>
      <c r="AZ85" s="107" t="s">
        <v>70</v>
      </c>
      <c r="BA85" s="107" t="s">
        <v>71</v>
      </c>
      <c r="BB85" s="107" t="s">
        <v>72</v>
      </c>
      <c r="BC85" s="107" t="s">
        <v>73</v>
      </c>
      <c r="BD85" s="108" t="s">
        <v>74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8"/>
    </row>
    <row r="87" s="4" customFormat="1" ht="32.4" customHeight="1">
      <c r="B87" s="84"/>
      <c r="C87" s="110" t="s">
        <v>75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ROUND(AG88,2)</f>
        <v>0</v>
      </c>
      <c r="AH87" s="112"/>
      <c r="AI87" s="112"/>
      <c r="AJ87" s="112"/>
      <c r="AK87" s="112"/>
      <c r="AL87" s="112"/>
      <c r="AM87" s="112"/>
      <c r="AN87" s="113">
        <f>SUM(AG87,AT87)</f>
        <v>0</v>
      </c>
      <c r="AO87" s="113"/>
      <c r="AP87" s="113"/>
      <c r="AQ87" s="88"/>
      <c r="AS87" s="114">
        <f>ROUND(AS88,2)</f>
        <v>0</v>
      </c>
      <c r="AT87" s="115">
        <f>ROUND(SUM(AV87:AW87),2)</f>
        <v>0</v>
      </c>
      <c r="AU87" s="116">
        <f>ROUND(AU88,5)</f>
        <v>0</v>
      </c>
      <c r="AV87" s="115">
        <f>ROUND(AZ87*L31,2)</f>
        <v>0</v>
      </c>
      <c r="AW87" s="115">
        <f>ROUND(BA87*L32,2)</f>
        <v>0</v>
      </c>
      <c r="AX87" s="115">
        <f>ROUND(BB87*L31,2)</f>
        <v>0</v>
      </c>
      <c r="AY87" s="115">
        <f>ROUND(BC87*L32,2)</f>
        <v>0</v>
      </c>
      <c r="AZ87" s="115">
        <f>ROUND(AZ88,2)</f>
        <v>0</v>
      </c>
      <c r="BA87" s="115">
        <f>ROUND(BA88,2)</f>
        <v>0</v>
      </c>
      <c r="BB87" s="115">
        <f>ROUND(BB88,2)</f>
        <v>0</v>
      </c>
      <c r="BC87" s="115">
        <f>ROUND(BC88,2)</f>
        <v>0</v>
      </c>
      <c r="BD87" s="117">
        <f>ROUND(BD88,2)</f>
        <v>0</v>
      </c>
      <c r="BS87" s="118" t="s">
        <v>76</v>
      </c>
      <c r="BT87" s="118" t="s">
        <v>77</v>
      </c>
      <c r="BU87" s="119" t="s">
        <v>78</v>
      </c>
      <c r="BV87" s="118" t="s">
        <v>79</v>
      </c>
      <c r="BW87" s="118" t="s">
        <v>80</v>
      </c>
      <c r="BX87" s="118" t="s">
        <v>81</v>
      </c>
    </row>
    <row r="88" s="5" customFormat="1" ht="47.25" customHeight="1">
      <c r="A88" s="120" t="s">
        <v>82</v>
      </c>
      <c r="B88" s="121"/>
      <c r="C88" s="122"/>
      <c r="D88" s="123" t="s">
        <v>83</v>
      </c>
      <c r="E88" s="123"/>
      <c r="F88" s="123"/>
      <c r="G88" s="123"/>
      <c r="H88" s="123"/>
      <c r="I88" s="124"/>
      <c r="J88" s="123" t="s">
        <v>20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'01a-2017 - Rozšíření pope...'!M30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'01a-2017 - Rozšíření pope...'!M28</f>
        <v>0</v>
      </c>
      <c r="AT88" s="128">
        <f>ROUND(SUM(AV88:AW88),2)</f>
        <v>0</v>
      </c>
      <c r="AU88" s="129">
        <f>'01a-2017 - Rozšíření pope...'!W129</f>
        <v>0</v>
      </c>
      <c r="AV88" s="128">
        <f>'01a-2017 - Rozšíření pope...'!M32</f>
        <v>0</v>
      </c>
      <c r="AW88" s="128">
        <f>'01a-2017 - Rozšíření pope...'!M33</f>
        <v>0</v>
      </c>
      <c r="AX88" s="128">
        <f>'01a-2017 - Rozšíření pope...'!M34</f>
        <v>0</v>
      </c>
      <c r="AY88" s="128">
        <f>'01a-2017 - Rozšíření pope...'!M35</f>
        <v>0</v>
      </c>
      <c r="AZ88" s="128">
        <f>'01a-2017 - Rozšíření pope...'!H32</f>
        <v>0</v>
      </c>
      <c r="BA88" s="128">
        <f>'01a-2017 - Rozšíření pope...'!H33</f>
        <v>0</v>
      </c>
      <c r="BB88" s="128">
        <f>'01a-2017 - Rozšíření pope...'!H34</f>
        <v>0</v>
      </c>
      <c r="BC88" s="128">
        <f>'01a-2017 - Rozšíření pope...'!H35</f>
        <v>0</v>
      </c>
      <c r="BD88" s="130">
        <f>'01a-2017 - Rozšíření pope...'!H36</f>
        <v>0</v>
      </c>
      <c r="BT88" s="131" t="s">
        <v>84</v>
      </c>
      <c r="BV88" s="131" t="s">
        <v>79</v>
      </c>
      <c r="BW88" s="131" t="s">
        <v>85</v>
      </c>
      <c r="BX88" s="131" t="s">
        <v>80</v>
      </c>
    </row>
    <row r="89">
      <c r="B89" s="26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29"/>
    </row>
    <row r="90" s="1" customFormat="1" ht="30" customHeight="1">
      <c r="B90" s="46"/>
      <c r="C90" s="110" t="s">
        <v>86</v>
      </c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113">
        <f>ROUND(SUM(AG91:AG94),2)</f>
        <v>0</v>
      </c>
      <c r="AH90" s="113"/>
      <c r="AI90" s="113"/>
      <c r="AJ90" s="113"/>
      <c r="AK90" s="113"/>
      <c r="AL90" s="113"/>
      <c r="AM90" s="113"/>
      <c r="AN90" s="113">
        <f>ROUND(SUM(AN91:AN94),2)</f>
        <v>0</v>
      </c>
      <c r="AO90" s="113"/>
      <c r="AP90" s="113"/>
      <c r="AQ90" s="48"/>
      <c r="AS90" s="106" t="s">
        <v>87</v>
      </c>
      <c r="AT90" s="107" t="s">
        <v>88</v>
      </c>
      <c r="AU90" s="107" t="s">
        <v>41</v>
      </c>
      <c r="AV90" s="108" t="s">
        <v>64</v>
      </c>
    </row>
    <row r="91" s="1" customFormat="1" ht="19.92" customHeight="1">
      <c r="B91" s="46"/>
      <c r="C91" s="47"/>
      <c r="D91" s="132" t="s">
        <v>89</v>
      </c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133">
        <f>ROUND(AG87*AS91,2)</f>
        <v>0</v>
      </c>
      <c r="AH91" s="134"/>
      <c r="AI91" s="134"/>
      <c r="AJ91" s="134"/>
      <c r="AK91" s="134"/>
      <c r="AL91" s="134"/>
      <c r="AM91" s="134"/>
      <c r="AN91" s="134">
        <f>ROUND(AG91+AV91,2)</f>
        <v>0</v>
      </c>
      <c r="AO91" s="134"/>
      <c r="AP91" s="134"/>
      <c r="AQ91" s="48"/>
      <c r="AS91" s="135">
        <v>0</v>
      </c>
      <c r="AT91" s="136" t="s">
        <v>90</v>
      </c>
      <c r="AU91" s="136" t="s">
        <v>42</v>
      </c>
      <c r="AV91" s="137">
        <f>ROUND(IF(AU91="základní",AG91*L31,IF(AU91="snížená",AG91*L32,0)),2)</f>
        <v>0</v>
      </c>
      <c r="BV91" s="22" t="s">
        <v>91</v>
      </c>
      <c r="BY91" s="138">
        <f>IF(AU91="základní",AV91,0)</f>
        <v>0</v>
      </c>
      <c r="BZ91" s="138">
        <f>IF(AU91="snížená",AV91,0)</f>
        <v>0</v>
      </c>
      <c r="CA91" s="138">
        <v>0</v>
      </c>
      <c r="CB91" s="138">
        <v>0</v>
      </c>
      <c r="CC91" s="138">
        <v>0</v>
      </c>
      <c r="CD91" s="138">
        <f>IF(AU91="základní",AG91,0)</f>
        <v>0</v>
      </c>
      <c r="CE91" s="138">
        <f>IF(AU91="snížená",AG91,0)</f>
        <v>0</v>
      </c>
      <c r="CF91" s="138">
        <f>IF(AU91="zákl. přenesená",AG91,0)</f>
        <v>0</v>
      </c>
      <c r="CG91" s="138">
        <f>IF(AU91="sníž. přenesená",AG91,0)</f>
        <v>0</v>
      </c>
      <c r="CH91" s="138">
        <f>IF(AU91="nulová",AG91,0)</f>
        <v>0</v>
      </c>
      <c r="CI91" s="22">
        <f>IF(AU91="základní",1,IF(AU91="snížená",2,IF(AU91="zákl. přenesená",4,IF(AU91="sníž. přenesená",5,3))))</f>
        <v>1</v>
      </c>
      <c r="CJ91" s="22">
        <f>IF(AT91="stavební čast",1,IF(8891="investiční čast",2,3))</f>
        <v>1</v>
      </c>
      <c r="CK91" s="22" t="str">
        <f>IF(D91="Vyplň vlastní","","x")</f>
        <v>x</v>
      </c>
    </row>
    <row r="92" s="1" customFormat="1" ht="19.92" customHeight="1">
      <c r="B92" s="46"/>
      <c r="C92" s="47"/>
      <c r="D92" s="139" t="s">
        <v>92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47"/>
      <c r="AD92" s="47"/>
      <c r="AE92" s="47"/>
      <c r="AF92" s="47"/>
      <c r="AG92" s="133">
        <f>AG87*AS92</f>
        <v>0</v>
      </c>
      <c r="AH92" s="134"/>
      <c r="AI92" s="134"/>
      <c r="AJ92" s="134"/>
      <c r="AK92" s="134"/>
      <c r="AL92" s="134"/>
      <c r="AM92" s="134"/>
      <c r="AN92" s="134">
        <f>AG92+AV92</f>
        <v>0</v>
      </c>
      <c r="AO92" s="134"/>
      <c r="AP92" s="134"/>
      <c r="AQ92" s="48"/>
      <c r="AS92" s="140">
        <v>0</v>
      </c>
      <c r="AT92" s="141" t="s">
        <v>90</v>
      </c>
      <c r="AU92" s="141" t="s">
        <v>42</v>
      </c>
      <c r="AV92" s="142">
        <f>ROUND(IF(AU92="nulová",0,IF(OR(AU92="základní",AU92="zákl. přenesená"),AG92*L31,AG92*L32)),2)</f>
        <v>0</v>
      </c>
      <c r="BV92" s="22" t="s">
        <v>93</v>
      </c>
      <c r="BY92" s="138">
        <f>IF(AU92="základní",AV92,0)</f>
        <v>0</v>
      </c>
      <c r="BZ92" s="138">
        <f>IF(AU92="snížená",AV92,0)</f>
        <v>0</v>
      </c>
      <c r="CA92" s="138">
        <f>IF(AU92="zákl. přenesená",AV92,0)</f>
        <v>0</v>
      </c>
      <c r="CB92" s="138">
        <f>IF(AU92="sníž. přenesená",AV92,0)</f>
        <v>0</v>
      </c>
      <c r="CC92" s="138">
        <f>IF(AU92="nulová",AV92,0)</f>
        <v>0</v>
      </c>
      <c r="CD92" s="138">
        <f>IF(AU92="základní",AG92,0)</f>
        <v>0</v>
      </c>
      <c r="CE92" s="138">
        <f>IF(AU92="snížená",AG92,0)</f>
        <v>0</v>
      </c>
      <c r="CF92" s="138">
        <f>IF(AU92="zákl. přenesená",AG92,0)</f>
        <v>0</v>
      </c>
      <c r="CG92" s="138">
        <f>IF(AU92="sníž. přenesená",AG92,0)</f>
        <v>0</v>
      </c>
      <c r="CH92" s="138">
        <f>IF(AU92="nulová",AG92,0)</f>
        <v>0</v>
      </c>
      <c r="CI92" s="22">
        <f>IF(AU92="základní",1,IF(AU92="snížená",2,IF(AU92="zákl. přenesená",4,IF(AU92="sníž. přenesená",5,3))))</f>
        <v>1</v>
      </c>
      <c r="CJ92" s="22">
        <f>IF(AT92="stavební čast",1,IF(8892="investiční čast",2,3))</f>
        <v>1</v>
      </c>
      <c r="CK92" s="22" t="str">
        <f>IF(D92="Vyplň vlastní","","x")</f>
        <v/>
      </c>
    </row>
    <row r="93" s="1" customFormat="1" ht="19.92" customHeight="1">
      <c r="B93" s="46"/>
      <c r="C93" s="47"/>
      <c r="D93" s="139" t="s">
        <v>92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47"/>
      <c r="AD93" s="47"/>
      <c r="AE93" s="47"/>
      <c r="AF93" s="47"/>
      <c r="AG93" s="133">
        <f>AG87*AS93</f>
        <v>0</v>
      </c>
      <c r="AH93" s="134"/>
      <c r="AI93" s="134"/>
      <c r="AJ93" s="134"/>
      <c r="AK93" s="134"/>
      <c r="AL93" s="134"/>
      <c r="AM93" s="134"/>
      <c r="AN93" s="134">
        <f>AG93+AV93</f>
        <v>0</v>
      </c>
      <c r="AO93" s="134"/>
      <c r="AP93" s="134"/>
      <c r="AQ93" s="48"/>
      <c r="AS93" s="140">
        <v>0</v>
      </c>
      <c r="AT93" s="141" t="s">
        <v>90</v>
      </c>
      <c r="AU93" s="141" t="s">
        <v>42</v>
      </c>
      <c r="AV93" s="142">
        <f>ROUND(IF(AU93="nulová",0,IF(OR(AU93="základní",AU93="zákl. přenesená"),AG93*L31,AG93*L32)),2)</f>
        <v>0</v>
      </c>
      <c r="BV93" s="22" t="s">
        <v>93</v>
      </c>
      <c r="BY93" s="138">
        <f>IF(AU93="základní",AV93,0)</f>
        <v>0</v>
      </c>
      <c r="BZ93" s="138">
        <f>IF(AU93="snížená",AV93,0)</f>
        <v>0</v>
      </c>
      <c r="CA93" s="138">
        <f>IF(AU93="zákl. přenesená",AV93,0)</f>
        <v>0</v>
      </c>
      <c r="CB93" s="138">
        <f>IF(AU93="sníž. přenesená",AV93,0)</f>
        <v>0</v>
      </c>
      <c r="CC93" s="138">
        <f>IF(AU93="nulová",AV93,0)</f>
        <v>0</v>
      </c>
      <c r="CD93" s="138">
        <f>IF(AU93="základní",AG93,0)</f>
        <v>0</v>
      </c>
      <c r="CE93" s="138">
        <f>IF(AU93="snížená",AG93,0)</f>
        <v>0</v>
      </c>
      <c r="CF93" s="138">
        <f>IF(AU93="zákl. přenesená",AG93,0)</f>
        <v>0</v>
      </c>
      <c r="CG93" s="138">
        <f>IF(AU93="sníž. přenesená",AG93,0)</f>
        <v>0</v>
      </c>
      <c r="CH93" s="138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/>
      </c>
    </row>
    <row r="94" s="1" customFormat="1" ht="19.92" customHeight="1">
      <c r="B94" s="46"/>
      <c r="C94" s="47"/>
      <c r="D94" s="139" t="s">
        <v>92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47"/>
      <c r="AD94" s="47"/>
      <c r="AE94" s="47"/>
      <c r="AF94" s="47"/>
      <c r="AG94" s="133">
        <f>AG87*AS94</f>
        <v>0</v>
      </c>
      <c r="AH94" s="134"/>
      <c r="AI94" s="134"/>
      <c r="AJ94" s="134"/>
      <c r="AK94" s="134"/>
      <c r="AL94" s="134"/>
      <c r="AM94" s="134"/>
      <c r="AN94" s="134">
        <f>AG94+AV94</f>
        <v>0</v>
      </c>
      <c r="AO94" s="134"/>
      <c r="AP94" s="134"/>
      <c r="AQ94" s="48"/>
      <c r="AS94" s="143">
        <v>0</v>
      </c>
      <c r="AT94" s="144" t="s">
        <v>90</v>
      </c>
      <c r="AU94" s="144" t="s">
        <v>42</v>
      </c>
      <c r="AV94" s="145">
        <f>ROUND(IF(AU94="nulová",0,IF(OR(AU94="základní",AU94="zákl. přenesená"),AG94*L31,AG94*L32)),2)</f>
        <v>0</v>
      </c>
      <c r="BV94" s="22" t="s">
        <v>93</v>
      </c>
      <c r="BY94" s="138">
        <f>IF(AU94="základní",AV94,0)</f>
        <v>0</v>
      </c>
      <c r="BZ94" s="138">
        <f>IF(AU94="snížená",AV94,0)</f>
        <v>0</v>
      </c>
      <c r="CA94" s="138">
        <f>IF(AU94="zákl. přenesená",AV94,0)</f>
        <v>0</v>
      </c>
      <c r="CB94" s="138">
        <f>IF(AU94="sníž. přenesená",AV94,0)</f>
        <v>0</v>
      </c>
      <c r="CC94" s="138">
        <f>IF(AU94="nulová",AV94,0)</f>
        <v>0</v>
      </c>
      <c r="CD94" s="138">
        <f>IF(AU94="základní",AG94,0)</f>
        <v>0</v>
      </c>
      <c r="CE94" s="138">
        <f>IF(AU94="snížená",AG94,0)</f>
        <v>0</v>
      </c>
      <c r="CF94" s="138">
        <f>IF(AU94="zákl. přenesená",AG94,0)</f>
        <v>0</v>
      </c>
      <c r="CG94" s="138">
        <f>IF(AU94="sníž. přenesená",AG94,0)</f>
        <v>0</v>
      </c>
      <c r="CH94" s="138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="1" customFormat="1" ht="10.8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8"/>
    </row>
    <row r="96" s="1" customFormat="1" ht="30" customHeight="1">
      <c r="B96" s="46"/>
      <c r="C96" s="146" t="s">
        <v>94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8">
        <f>ROUND(AG87+AG90,2)</f>
        <v>0</v>
      </c>
      <c r="AH96" s="148"/>
      <c r="AI96" s="148"/>
      <c r="AJ96" s="148"/>
      <c r="AK96" s="148"/>
      <c r="AL96" s="148"/>
      <c r="AM96" s="148"/>
      <c r="AN96" s="148">
        <f>AN87+AN90</f>
        <v>0</v>
      </c>
      <c r="AO96" s="148"/>
      <c r="AP96" s="148"/>
      <c r="AQ96" s="48"/>
    </row>
    <row r="97" s="1" customFormat="1" ht="6.96" customHeight="1">
      <c r="B97" s="75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7"/>
    </row>
  </sheetData>
  <sheetProtection sheet="1" formatColumns="0" formatRows="0" objects="1" scenarios="1" spinCount="10" saltValue="+Ers0glL0JL3AUyLgfCTej0C0Jvz6+1k3g2nrSSXkO1KyB1aZAip297iTMWgNUNe8NfnphcvRXSnrH4m1YRgEg==" hashValue="d84Verp73trLk+5PozKQk7N3yyRZVVx3Eu9xGKgqrKdr6Y401nB8+r9+MQieqR9lAYP08t1KL41uw3z1ZgLbkw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a-2017 - Rozšíření pope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3"/>
      <c r="C1" s="13"/>
      <c r="D1" s="14" t="s">
        <v>1</v>
      </c>
      <c r="E1" s="13"/>
      <c r="F1" s="15" t="s">
        <v>95</v>
      </c>
      <c r="G1" s="15"/>
      <c r="H1" s="150" t="s">
        <v>96</v>
      </c>
      <c r="I1" s="150"/>
      <c r="J1" s="150"/>
      <c r="K1" s="150"/>
      <c r="L1" s="15" t="s">
        <v>97</v>
      </c>
      <c r="M1" s="13"/>
      <c r="N1" s="13"/>
      <c r="O1" s="14" t="s">
        <v>98</v>
      </c>
      <c r="P1" s="13"/>
      <c r="Q1" s="13"/>
      <c r="R1" s="13"/>
      <c r="S1" s="15" t="s">
        <v>99</v>
      </c>
      <c r="T1" s="15"/>
      <c r="U1" s="149"/>
      <c r="V1" s="149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100</v>
      </c>
    </row>
    <row r="4" ht="36.96" customHeight="1">
      <c r="B4" s="26"/>
      <c r="C4" s="27" t="s">
        <v>101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1" t="str">
        <f>'Rekapitulace stavby'!K6</f>
        <v>Rozšíření popelnicového stání ul. Dyleňská,Cheb p.p.č. 1731/4 k.ú. Cheb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102</v>
      </c>
      <c r="E7" s="47"/>
      <c r="F7" s="36" t="s">
        <v>103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2" t="str">
        <f>'Rekapitulace stavby'!AN8</f>
        <v>11. 7. 2017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tr">
        <f>IF('Rekapitulace stavby'!AN10="","",'Rekapitulace stavby'!AN10)</f>
        <v/>
      </c>
      <c r="P11" s="33"/>
      <c r="Q11" s="47"/>
      <c r="R11" s="48"/>
    </row>
    <row r="12" s="1" customFormat="1" ht="18" customHeight="1">
      <c r="B12" s="46"/>
      <c r="C12" s="47"/>
      <c r="D12" s="47"/>
      <c r="E12" s="33" t="str">
        <f>IF('Rekapitulace stavby'!E11="","",'Rekapitulace stavby'!E11)</f>
        <v xml:space="preserve"> 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tr">
        <f>IF('Rekapitulace stavby'!AN11="","",'Rekapitulace stavby'!AN11)</f>
        <v/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tr">
        <f>IF('Rekapitulace stavby'!AN13="","",'Rekapitulace stavby'!AN13)</f>
        <v>Vyplň údaj</v>
      </c>
      <c r="P14" s="33"/>
      <c r="Q14" s="47"/>
      <c r="R14" s="48"/>
    </row>
    <row r="15" s="1" customFormat="1" ht="18" customHeight="1">
      <c r="B15" s="46"/>
      <c r="C15" s="47"/>
      <c r="D15" s="47"/>
      <c r="E15" s="39" t="str">
        <f>IF('Rekapitulace stavby'!E14="","",'Rekapitulace stavby'!E14)</f>
        <v>Vyplň údaj</v>
      </c>
      <c r="F15" s="153"/>
      <c r="G15" s="153"/>
      <c r="H15" s="153"/>
      <c r="I15" s="153"/>
      <c r="J15" s="153"/>
      <c r="K15" s="153"/>
      <c r="L15" s="153"/>
      <c r="M15" s="38" t="s">
        <v>31</v>
      </c>
      <c r="N15" s="47"/>
      <c r="O15" s="39" t="str">
        <f>IF('Rekapitulace stavby'!AN14="","",'Rekapitulace stavby'!AN14)</f>
        <v>Vyplň údaj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tr">
        <f>IF('Rekapitulace stavby'!AN16="","",'Rekapitulace stavby'!AN16)</f>
        <v/>
      </c>
      <c r="P17" s="33"/>
      <c r="Q17" s="47"/>
      <c r="R17" s="48"/>
    </row>
    <row r="18" s="1" customFormat="1" ht="18" customHeight="1">
      <c r="B18" s="46"/>
      <c r="C18" s="47"/>
      <c r="D18" s="47"/>
      <c r="E18" s="33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tr">
        <f>IF('Rekapitulace stavby'!AN17="","",'Rekapitulace stavby'!AN17)</f>
        <v/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36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37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4" t="s">
        <v>104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89</v>
      </c>
      <c r="E28" s="47"/>
      <c r="F28" s="47"/>
      <c r="G28" s="47"/>
      <c r="H28" s="47"/>
      <c r="I28" s="47"/>
      <c r="J28" s="47"/>
      <c r="K28" s="47"/>
      <c r="L28" s="47"/>
      <c r="M28" s="45">
        <f>N104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5" t="s">
        <v>40</v>
      </c>
      <c r="E30" s="47"/>
      <c r="F30" s="47"/>
      <c r="G30" s="47"/>
      <c r="H30" s="47"/>
      <c r="I30" s="47"/>
      <c r="J30" s="47"/>
      <c r="K30" s="47"/>
      <c r="L30" s="47"/>
      <c r="M30" s="156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41</v>
      </c>
      <c r="E32" s="54" t="s">
        <v>42</v>
      </c>
      <c r="F32" s="55">
        <v>0.20999999999999999</v>
      </c>
      <c r="G32" s="157" t="s">
        <v>43</v>
      </c>
      <c r="H32" s="158">
        <f>ROUND((((SUM(BE104:BE111)+SUM(BE129:BE214))+SUM(BE216:BE220))),2)</f>
        <v>0</v>
      </c>
      <c r="I32" s="47"/>
      <c r="J32" s="47"/>
      <c r="K32" s="47"/>
      <c r="L32" s="47"/>
      <c r="M32" s="158">
        <f>ROUND(((ROUND((SUM(BE104:BE111)+SUM(BE129:BE214)), 2)*F32)+SUM(BE216:BE220)*F32),2)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44</v>
      </c>
      <c r="F33" s="55">
        <v>0.14999999999999999</v>
      </c>
      <c r="G33" s="157" t="s">
        <v>43</v>
      </c>
      <c r="H33" s="158">
        <f>ROUND((((SUM(BF104:BF111)+SUM(BF129:BF214))+SUM(BF216:BF220))),2)</f>
        <v>0</v>
      </c>
      <c r="I33" s="47"/>
      <c r="J33" s="47"/>
      <c r="K33" s="47"/>
      <c r="L33" s="47"/>
      <c r="M33" s="158">
        <f>ROUND(((ROUND((SUM(BF104:BF111)+SUM(BF129:BF214)), 2)*F33)+SUM(BF216:BF220)*F33),2)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45</v>
      </c>
      <c r="F34" s="55">
        <v>0.20999999999999999</v>
      </c>
      <c r="G34" s="157" t="s">
        <v>43</v>
      </c>
      <c r="H34" s="158">
        <f>ROUND((((SUM(BG104:BG111)+SUM(BG129:BG214))+SUM(BG216:BG220))),2)</f>
        <v>0</v>
      </c>
      <c r="I34" s="47"/>
      <c r="J34" s="47"/>
      <c r="K34" s="47"/>
      <c r="L34" s="47"/>
      <c r="M34" s="158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46</v>
      </c>
      <c r="F35" s="55">
        <v>0.14999999999999999</v>
      </c>
      <c r="G35" s="157" t="s">
        <v>43</v>
      </c>
      <c r="H35" s="158">
        <f>ROUND((((SUM(BH104:BH111)+SUM(BH129:BH214))+SUM(BH216:BH220))),2)</f>
        <v>0</v>
      </c>
      <c r="I35" s="47"/>
      <c r="J35" s="47"/>
      <c r="K35" s="47"/>
      <c r="L35" s="47"/>
      <c r="M35" s="158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47</v>
      </c>
      <c r="F36" s="55">
        <v>0</v>
      </c>
      <c r="G36" s="157" t="s">
        <v>43</v>
      </c>
      <c r="H36" s="158">
        <f>ROUND((((SUM(BI104:BI111)+SUM(BI129:BI214))+SUM(BI216:BI220))),2)</f>
        <v>0</v>
      </c>
      <c r="I36" s="47"/>
      <c r="J36" s="47"/>
      <c r="K36" s="47"/>
      <c r="L36" s="47"/>
      <c r="M36" s="158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47"/>
      <c r="D38" s="159" t="s">
        <v>48</v>
      </c>
      <c r="E38" s="103"/>
      <c r="F38" s="103"/>
      <c r="G38" s="160" t="s">
        <v>49</v>
      </c>
      <c r="H38" s="161" t="s">
        <v>50</v>
      </c>
      <c r="I38" s="103"/>
      <c r="J38" s="103"/>
      <c r="K38" s="103"/>
      <c r="L38" s="162">
        <f>SUM(M30:M36)</f>
        <v>0</v>
      </c>
      <c r="M38" s="162"/>
      <c r="N38" s="162"/>
      <c r="O38" s="162"/>
      <c r="P38" s="163"/>
      <c r="Q38" s="147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51</v>
      </c>
      <c r="E50" s="67"/>
      <c r="F50" s="67"/>
      <c r="G50" s="67"/>
      <c r="H50" s="68"/>
      <c r="I50" s="47"/>
      <c r="J50" s="66" t="s">
        <v>52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53</v>
      </c>
      <c r="E59" s="72"/>
      <c r="F59" s="72"/>
      <c r="G59" s="73" t="s">
        <v>54</v>
      </c>
      <c r="H59" s="74"/>
      <c r="I59" s="47"/>
      <c r="J59" s="71" t="s">
        <v>53</v>
      </c>
      <c r="K59" s="72"/>
      <c r="L59" s="72"/>
      <c r="M59" s="72"/>
      <c r="N59" s="73" t="s">
        <v>54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55</v>
      </c>
      <c r="E61" s="67"/>
      <c r="F61" s="67"/>
      <c r="G61" s="67"/>
      <c r="H61" s="68"/>
      <c r="I61" s="47"/>
      <c r="J61" s="66" t="s">
        <v>56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53</v>
      </c>
      <c r="E70" s="72"/>
      <c r="F70" s="72"/>
      <c r="G70" s="73" t="s">
        <v>54</v>
      </c>
      <c r="H70" s="74"/>
      <c r="I70" s="47"/>
      <c r="J70" s="71" t="s">
        <v>53</v>
      </c>
      <c r="K70" s="72"/>
      <c r="L70" s="72"/>
      <c r="M70" s="72"/>
      <c r="N70" s="73" t="s">
        <v>54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4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6"/>
    </row>
    <row r="76" s="1" customFormat="1" ht="36.96" customHeight="1">
      <c r="B76" s="46"/>
      <c r="C76" s="27" t="s">
        <v>105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67"/>
      <c r="U76" s="167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67"/>
      <c r="U77" s="167"/>
    </row>
    <row r="78" s="1" customFormat="1" ht="30" customHeight="1">
      <c r="B78" s="46"/>
      <c r="C78" s="38" t="s">
        <v>19</v>
      </c>
      <c r="D78" s="47"/>
      <c r="E78" s="47"/>
      <c r="F78" s="151" t="str">
        <f>F6</f>
        <v>Rozšíření popelnicového stání ul. Dyleňská,Cheb p.p.č. 1731/4 k.ú. Cheb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67"/>
      <c r="U78" s="167"/>
    </row>
    <row r="79" s="1" customFormat="1" ht="36.96" customHeight="1">
      <c r="B79" s="46"/>
      <c r="C79" s="85" t="s">
        <v>102</v>
      </c>
      <c r="D79" s="47"/>
      <c r="E79" s="47"/>
      <c r="F79" s="87" t="str">
        <f>F7</f>
        <v>01a-2017 - Rozšíření popelnicového stání ul. Dyleňská,Cheb p.p.č. 1731/4 k.ú. Cheb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67"/>
      <c r="U79" s="167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67"/>
      <c r="U80" s="167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ul. Dyleňská,Cheb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11. 7. 2017</v>
      </c>
      <c r="N81" s="90"/>
      <c r="O81" s="90"/>
      <c r="P81" s="90"/>
      <c r="Q81" s="47"/>
      <c r="R81" s="48"/>
      <c r="T81" s="167"/>
      <c r="U81" s="167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67"/>
      <c r="U82" s="167"/>
    </row>
    <row r="83" s="1" customFormat="1">
      <c r="B83" s="46"/>
      <c r="C83" s="38" t="s">
        <v>28</v>
      </c>
      <c r="D83" s="47"/>
      <c r="E83" s="47"/>
      <c r="F83" s="33" t="str">
        <f>E12</f>
        <v xml:space="preserve"> </v>
      </c>
      <c r="G83" s="47"/>
      <c r="H83" s="47"/>
      <c r="I83" s="47"/>
      <c r="J83" s="47"/>
      <c r="K83" s="38" t="s">
        <v>34</v>
      </c>
      <c r="L83" s="47"/>
      <c r="M83" s="33" t="str">
        <f>E18</f>
        <v xml:space="preserve"> </v>
      </c>
      <c r="N83" s="33"/>
      <c r="O83" s="33"/>
      <c r="P83" s="33"/>
      <c r="Q83" s="33"/>
      <c r="R83" s="48"/>
      <c r="T83" s="167"/>
      <c r="U83" s="167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Vyplň údaj</v>
      </c>
      <c r="G84" s="47"/>
      <c r="H84" s="47"/>
      <c r="I84" s="47"/>
      <c r="J84" s="47"/>
      <c r="K84" s="38" t="s">
        <v>36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67"/>
      <c r="U84" s="167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67"/>
      <c r="U85" s="167"/>
    </row>
    <row r="86" s="1" customFormat="1" ht="29.28" customHeight="1">
      <c r="B86" s="46"/>
      <c r="C86" s="168" t="s">
        <v>106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8" t="s">
        <v>107</v>
      </c>
      <c r="O86" s="147"/>
      <c r="P86" s="147"/>
      <c r="Q86" s="147"/>
      <c r="R86" s="48"/>
      <c r="T86" s="167"/>
      <c r="U86" s="167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67"/>
      <c r="U87" s="167"/>
    </row>
    <row r="88" s="1" customFormat="1" ht="29.28" customHeight="1">
      <c r="B88" s="46"/>
      <c r="C88" s="169" t="s">
        <v>108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N129</f>
        <v>0</v>
      </c>
      <c r="O88" s="170"/>
      <c r="P88" s="170"/>
      <c r="Q88" s="170"/>
      <c r="R88" s="48"/>
      <c r="T88" s="167"/>
      <c r="U88" s="167"/>
      <c r="AU88" s="22" t="s">
        <v>109</v>
      </c>
    </row>
    <row r="89" s="6" customFormat="1" ht="24.96" customHeight="1">
      <c r="B89" s="171"/>
      <c r="C89" s="172"/>
      <c r="D89" s="173" t="s">
        <v>110</v>
      </c>
      <c r="E89" s="172"/>
      <c r="F89" s="172"/>
      <c r="G89" s="172"/>
      <c r="H89" s="172"/>
      <c r="I89" s="172"/>
      <c r="J89" s="172"/>
      <c r="K89" s="172"/>
      <c r="L89" s="172"/>
      <c r="M89" s="172"/>
      <c r="N89" s="174">
        <f>N130</f>
        <v>0</v>
      </c>
      <c r="O89" s="172"/>
      <c r="P89" s="172"/>
      <c r="Q89" s="172"/>
      <c r="R89" s="175"/>
      <c r="T89" s="176"/>
      <c r="U89" s="176"/>
    </row>
    <row r="90" s="7" customFormat="1" ht="19.92" customHeight="1">
      <c r="B90" s="177"/>
      <c r="C90" s="178"/>
      <c r="D90" s="132" t="s">
        <v>111</v>
      </c>
      <c r="E90" s="178"/>
      <c r="F90" s="178"/>
      <c r="G90" s="178"/>
      <c r="H90" s="178"/>
      <c r="I90" s="178"/>
      <c r="J90" s="178"/>
      <c r="K90" s="178"/>
      <c r="L90" s="178"/>
      <c r="M90" s="178"/>
      <c r="N90" s="134">
        <f>N131</f>
        <v>0</v>
      </c>
      <c r="O90" s="178"/>
      <c r="P90" s="178"/>
      <c r="Q90" s="178"/>
      <c r="R90" s="179"/>
      <c r="T90" s="180"/>
      <c r="U90" s="180"/>
    </row>
    <row r="91" s="7" customFormat="1" ht="19.92" customHeight="1">
      <c r="B91" s="177"/>
      <c r="C91" s="178"/>
      <c r="D91" s="132" t="s">
        <v>112</v>
      </c>
      <c r="E91" s="178"/>
      <c r="F91" s="178"/>
      <c r="G91" s="178"/>
      <c r="H91" s="178"/>
      <c r="I91" s="178"/>
      <c r="J91" s="178"/>
      <c r="K91" s="178"/>
      <c r="L91" s="178"/>
      <c r="M91" s="178"/>
      <c r="N91" s="134">
        <f>N160</f>
        <v>0</v>
      </c>
      <c r="O91" s="178"/>
      <c r="P91" s="178"/>
      <c r="Q91" s="178"/>
      <c r="R91" s="179"/>
      <c r="T91" s="180"/>
      <c r="U91" s="180"/>
    </row>
    <row r="92" s="7" customFormat="1" ht="19.92" customHeight="1">
      <c r="B92" s="177"/>
      <c r="C92" s="178"/>
      <c r="D92" s="132" t="s">
        <v>113</v>
      </c>
      <c r="E92" s="178"/>
      <c r="F92" s="178"/>
      <c r="G92" s="178"/>
      <c r="H92" s="178"/>
      <c r="I92" s="178"/>
      <c r="J92" s="178"/>
      <c r="K92" s="178"/>
      <c r="L92" s="178"/>
      <c r="M92" s="178"/>
      <c r="N92" s="134">
        <f>N169</f>
        <v>0</v>
      </c>
      <c r="O92" s="178"/>
      <c r="P92" s="178"/>
      <c r="Q92" s="178"/>
      <c r="R92" s="179"/>
      <c r="T92" s="180"/>
      <c r="U92" s="180"/>
    </row>
    <row r="93" s="7" customFormat="1" ht="19.92" customHeight="1">
      <c r="B93" s="177"/>
      <c r="C93" s="178"/>
      <c r="D93" s="132" t="s">
        <v>114</v>
      </c>
      <c r="E93" s="178"/>
      <c r="F93" s="178"/>
      <c r="G93" s="178"/>
      <c r="H93" s="178"/>
      <c r="I93" s="178"/>
      <c r="J93" s="178"/>
      <c r="K93" s="178"/>
      <c r="L93" s="178"/>
      <c r="M93" s="178"/>
      <c r="N93" s="134">
        <f>N174</f>
        <v>0</v>
      </c>
      <c r="O93" s="178"/>
      <c r="P93" s="178"/>
      <c r="Q93" s="178"/>
      <c r="R93" s="179"/>
      <c r="T93" s="180"/>
      <c r="U93" s="180"/>
    </row>
    <row r="94" s="7" customFormat="1" ht="19.92" customHeight="1">
      <c r="B94" s="177"/>
      <c r="C94" s="178"/>
      <c r="D94" s="132" t="s">
        <v>115</v>
      </c>
      <c r="E94" s="178"/>
      <c r="F94" s="178"/>
      <c r="G94" s="178"/>
      <c r="H94" s="178"/>
      <c r="I94" s="178"/>
      <c r="J94" s="178"/>
      <c r="K94" s="178"/>
      <c r="L94" s="178"/>
      <c r="M94" s="178"/>
      <c r="N94" s="134">
        <f>N181</f>
        <v>0</v>
      </c>
      <c r="O94" s="178"/>
      <c r="P94" s="178"/>
      <c r="Q94" s="178"/>
      <c r="R94" s="179"/>
      <c r="T94" s="180"/>
      <c r="U94" s="180"/>
    </row>
    <row r="95" s="7" customFormat="1" ht="19.92" customHeight="1">
      <c r="B95" s="177"/>
      <c r="C95" s="178"/>
      <c r="D95" s="132" t="s">
        <v>116</v>
      </c>
      <c r="E95" s="178"/>
      <c r="F95" s="178"/>
      <c r="G95" s="178"/>
      <c r="H95" s="178"/>
      <c r="I95" s="178"/>
      <c r="J95" s="178"/>
      <c r="K95" s="178"/>
      <c r="L95" s="178"/>
      <c r="M95" s="178"/>
      <c r="N95" s="134">
        <f>N188</f>
        <v>0</v>
      </c>
      <c r="O95" s="178"/>
      <c r="P95" s="178"/>
      <c r="Q95" s="178"/>
      <c r="R95" s="179"/>
      <c r="T95" s="180"/>
      <c r="U95" s="180"/>
    </row>
    <row r="96" s="6" customFormat="1" ht="24.96" customHeight="1">
      <c r="B96" s="171"/>
      <c r="C96" s="172"/>
      <c r="D96" s="173" t="s">
        <v>117</v>
      </c>
      <c r="E96" s="172"/>
      <c r="F96" s="172"/>
      <c r="G96" s="172"/>
      <c r="H96" s="172"/>
      <c r="I96" s="172"/>
      <c r="J96" s="172"/>
      <c r="K96" s="172"/>
      <c r="L96" s="172"/>
      <c r="M96" s="172"/>
      <c r="N96" s="174">
        <f>N191</f>
        <v>0</v>
      </c>
      <c r="O96" s="172"/>
      <c r="P96" s="172"/>
      <c r="Q96" s="172"/>
      <c r="R96" s="175"/>
      <c r="T96" s="176"/>
      <c r="U96" s="176"/>
    </row>
    <row r="97" s="7" customFormat="1" ht="19.92" customHeight="1">
      <c r="B97" s="177"/>
      <c r="C97" s="178"/>
      <c r="D97" s="132" t="s">
        <v>118</v>
      </c>
      <c r="E97" s="178"/>
      <c r="F97" s="178"/>
      <c r="G97" s="178"/>
      <c r="H97" s="178"/>
      <c r="I97" s="178"/>
      <c r="J97" s="178"/>
      <c r="K97" s="178"/>
      <c r="L97" s="178"/>
      <c r="M97" s="178"/>
      <c r="N97" s="134">
        <f>N192</f>
        <v>0</v>
      </c>
      <c r="O97" s="178"/>
      <c r="P97" s="178"/>
      <c r="Q97" s="178"/>
      <c r="R97" s="179"/>
      <c r="T97" s="180"/>
      <c r="U97" s="180"/>
    </row>
    <row r="98" s="7" customFormat="1" ht="19.92" customHeight="1">
      <c r="B98" s="177"/>
      <c r="C98" s="178"/>
      <c r="D98" s="132" t="s">
        <v>119</v>
      </c>
      <c r="E98" s="178"/>
      <c r="F98" s="178"/>
      <c r="G98" s="178"/>
      <c r="H98" s="178"/>
      <c r="I98" s="178"/>
      <c r="J98" s="178"/>
      <c r="K98" s="178"/>
      <c r="L98" s="178"/>
      <c r="M98" s="178"/>
      <c r="N98" s="134">
        <f>N204</f>
        <v>0</v>
      </c>
      <c r="O98" s="178"/>
      <c r="P98" s="178"/>
      <c r="Q98" s="178"/>
      <c r="R98" s="179"/>
      <c r="T98" s="180"/>
      <c r="U98" s="180"/>
    </row>
    <row r="99" s="7" customFormat="1" ht="19.92" customHeight="1">
      <c r="B99" s="177"/>
      <c r="C99" s="178"/>
      <c r="D99" s="132" t="s">
        <v>120</v>
      </c>
      <c r="E99" s="178"/>
      <c r="F99" s="178"/>
      <c r="G99" s="178"/>
      <c r="H99" s="178"/>
      <c r="I99" s="178"/>
      <c r="J99" s="178"/>
      <c r="K99" s="178"/>
      <c r="L99" s="178"/>
      <c r="M99" s="178"/>
      <c r="N99" s="134">
        <f>N206</f>
        <v>0</v>
      </c>
      <c r="O99" s="178"/>
      <c r="P99" s="178"/>
      <c r="Q99" s="178"/>
      <c r="R99" s="179"/>
      <c r="T99" s="180"/>
      <c r="U99" s="180"/>
    </row>
    <row r="100" s="6" customFormat="1" ht="24.96" customHeight="1">
      <c r="B100" s="171"/>
      <c r="C100" s="172"/>
      <c r="D100" s="173" t="s">
        <v>121</v>
      </c>
      <c r="E100" s="172"/>
      <c r="F100" s="172"/>
      <c r="G100" s="172"/>
      <c r="H100" s="172"/>
      <c r="I100" s="172"/>
      <c r="J100" s="172"/>
      <c r="K100" s="172"/>
      <c r="L100" s="172"/>
      <c r="M100" s="172"/>
      <c r="N100" s="174">
        <f>N209</f>
        <v>0</v>
      </c>
      <c r="O100" s="172"/>
      <c r="P100" s="172"/>
      <c r="Q100" s="172"/>
      <c r="R100" s="175"/>
      <c r="T100" s="176"/>
      <c r="U100" s="176"/>
    </row>
    <row r="101" s="7" customFormat="1" ht="19.92" customHeight="1">
      <c r="B101" s="177"/>
      <c r="C101" s="178"/>
      <c r="D101" s="132" t="s">
        <v>122</v>
      </c>
      <c r="E101" s="178"/>
      <c r="F101" s="178"/>
      <c r="G101" s="178"/>
      <c r="H101" s="178"/>
      <c r="I101" s="178"/>
      <c r="J101" s="178"/>
      <c r="K101" s="178"/>
      <c r="L101" s="178"/>
      <c r="M101" s="178"/>
      <c r="N101" s="134">
        <f>N210</f>
        <v>0</v>
      </c>
      <c r="O101" s="178"/>
      <c r="P101" s="178"/>
      <c r="Q101" s="178"/>
      <c r="R101" s="179"/>
      <c r="T101" s="180"/>
      <c r="U101" s="180"/>
    </row>
    <row r="102" s="6" customFormat="1" ht="21.84" customHeight="1">
      <c r="B102" s="171"/>
      <c r="C102" s="172"/>
      <c r="D102" s="173" t="s">
        <v>123</v>
      </c>
      <c r="E102" s="172"/>
      <c r="F102" s="172"/>
      <c r="G102" s="172"/>
      <c r="H102" s="172"/>
      <c r="I102" s="172"/>
      <c r="J102" s="172"/>
      <c r="K102" s="172"/>
      <c r="L102" s="172"/>
      <c r="M102" s="172"/>
      <c r="N102" s="181">
        <f>N215</f>
        <v>0</v>
      </c>
      <c r="O102" s="172"/>
      <c r="P102" s="172"/>
      <c r="Q102" s="172"/>
      <c r="R102" s="175"/>
      <c r="T102" s="176"/>
      <c r="U102" s="176"/>
    </row>
    <row r="103" s="1" customFormat="1" ht="21.84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8"/>
      <c r="T103" s="167"/>
      <c r="U103" s="167"/>
    </row>
    <row r="104" s="1" customFormat="1" ht="29.28" customHeight="1">
      <c r="B104" s="46"/>
      <c r="C104" s="169" t="s">
        <v>124</v>
      </c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170">
        <f>ROUND(N105+N106+N107+N108+N109+N110,2)</f>
        <v>0</v>
      </c>
      <c r="O104" s="182"/>
      <c r="P104" s="182"/>
      <c r="Q104" s="182"/>
      <c r="R104" s="48"/>
      <c r="T104" s="183"/>
      <c r="U104" s="184" t="s">
        <v>41</v>
      </c>
    </row>
    <row r="105" s="1" customFormat="1" ht="18" customHeight="1">
      <c r="B105" s="46"/>
      <c r="C105" s="47"/>
      <c r="D105" s="139" t="s">
        <v>125</v>
      </c>
      <c r="E105" s="132"/>
      <c r="F105" s="132"/>
      <c r="G105" s="132"/>
      <c r="H105" s="132"/>
      <c r="I105" s="47"/>
      <c r="J105" s="47"/>
      <c r="K105" s="47"/>
      <c r="L105" s="47"/>
      <c r="M105" s="47"/>
      <c r="N105" s="133">
        <f>ROUND(N88*T105,2)</f>
        <v>0</v>
      </c>
      <c r="O105" s="134"/>
      <c r="P105" s="134"/>
      <c r="Q105" s="134"/>
      <c r="R105" s="48"/>
      <c r="S105" s="185"/>
      <c r="T105" s="186"/>
      <c r="U105" s="187" t="s">
        <v>42</v>
      </c>
      <c r="V105" s="185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  <c r="AJ105" s="185"/>
      <c r="AK105" s="185"/>
      <c r="AL105" s="185"/>
      <c r="AM105" s="185"/>
      <c r="AN105" s="185"/>
      <c r="AO105" s="185"/>
      <c r="AP105" s="185"/>
      <c r="AQ105" s="185"/>
      <c r="AR105" s="185"/>
      <c r="AS105" s="185"/>
      <c r="AT105" s="185"/>
      <c r="AU105" s="185"/>
      <c r="AV105" s="185"/>
      <c r="AW105" s="185"/>
      <c r="AX105" s="185"/>
      <c r="AY105" s="188" t="s">
        <v>126</v>
      </c>
      <c r="AZ105" s="185"/>
      <c r="BA105" s="185"/>
      <c r="BB105" s="185"/>
      <c r="BC105" s="185"/>
      <c r="BD105" s="185"/>
      <c r="BE105" s="189">
        <f>IF(U105="základní",N105,0)</f>
        <v>0</v>
      </c>
      <c r="BF105" s="189">
        <f>IF(U105="snížená",N105,0)</f>
        <v>0</v>
      </c>
      <c r="BG105" s="189">
        <f>IF(U105="zákl. přenesená",N105,0)</f>
        <v>0</v>
      </c>
      <c r="BH105" s="189">
        <f>IF(U105="sníž. přenesená",N105,0)</f>
        <v>0</v>
      </c>
      <c r="BI105" s="189">
        <f>IF(U105="nulová",N105,0)</f>
        <v>0</v>
      </c>
      <c r="BJ105" s="188" t="s">
        <v>84</v>
      </c>
      <c r="BK105" s="185"/>
      <c r="BL105" s="185"/>
      <c r="BM105" s="185"/>
    </row>
    <row r="106" s="1" customFormat="1" ht="18" customHeight="1">
      <c r="B106" s="46"/>
      <c r="C106" s="47"/>
      <c r="D106" s="139" t="s">
        <v>127</v>
      </c>
      <c r="E106" s="132"/>
      <c r="F106" s="132"/>
      <c r="G106" s="132"/>
      <c r="H106" s="132"/>
      <c r="I106" s="47"/>
      <c r="J106" s="47"/>
      <c r="K106" s="47"/>
      <c r="L106" s="47"/>
      <c r="M106" s="47"/>
      <c r="N106" s="133">
        <f>ROUND(N88*T106,2)</f>
        <v>0</v>
      </c>
      <c r="O106" s="134"/>
      <c r="P106" s="134"/>
      <c r="Q106" s="134"/>
      <c r="R106" s="48"/>
      <c r="S106" s="185"/>
      <c r="T106" s="186"/>
      <c r="U106" s="187" t="s">
        <v>42</v>
      </c>
      <c r="V106" s="185"/>
      <c r="W106" s="185"/>
      <c r="X106" s="185"/>
      <c r="Y106" s="185"/>
      <c r="Z106" s="185"/>
      <c r="AA106" s="185"/>
      <c r="AB106" s="185"/>
      <c r="AC106" s="185"/>
      <c r="AD106" s="185"/>
      <c r="AE106" s="185"/>
      <c r="AF106" s="185"/>
      <c r="AG106" s="185"/>
      <c r="AH106" s="185"/>
      <c r="AI106" s="185"/>
      <c r="AJ106" s="185"/>
      <c r="AK106" s="185"/>
      <c r="AL106" s="185"/>
      <c r="AM106" s="185"/>
      <c r="AN106" s="185"/>
      <c r="AO106" s="185"/>
      <c r="AP106" s="185"/>
      <c r="AQ106" s="185"/>
      <c r="AR106" s="185"/>
      <c r="AS106" s="185"/>
      <c r="AT106" s="185"/>
      <c r="AU106" s="185"/>
      <c r="AV106" s="185"/>
      <c r="AW106" s="185"/>
      <c r="AX106" s="185"/>
      <c r="AY106" s="188" t="s">
        <v>126</v>
      </c>
      <c r="AZ106" s="185"/>
      <c r="BA106" s="185"/>
      <c r="BB106" s="185"/>
      <c r="BC106" s="185"/>
      <c r="BD106" s="185"/>
      <c r="BE106" s="189">
        <f>IF(U106="základní",N106,0)</f>
        <v>0</v>
      </c>
      <c r="BF106" s="189">
        <f>IF(U106="snížená",N106,0)</f>
        <v>0</v>
      </c>
      <c r="BG106" s="189">
        <f>IF(U106="zákl. přenesená",N106,0)</f>
        <v>0</v>
      </c>
      <c r="BH106" s="189">
        <f>IF(U106="sníž. přenesená",N106,0)</f>
        <v>0</v>
      </c>
      <c r="BI106" s="189">
        <f>IF(U106="nulová",N106,0)</f>
        <v>0</v>
      </c>
      <c r="BJ106" s="188" t="s">
        <v>84</v>
      </c>
      <c r="BK106" s="185"/>
      <c r="BL106" s="185"/>
      <c r="BM106" s="185"/>
    </row>
    <row r="107" s="1" customFormat="1" ht="18" customHeight="1">
      <c r="B107" s="46"/>
      <c r="C107" s="47"/>
      <c r="D107" s="139" t="s">
        <v>128</v>
      </c>
      <c r="E107" s="132"/>
      <c r="F107" s="132"/>
      <c r="G107" s="132"/>
      <c r="H107" s="132"/>
      <c r="I107" s="47"/>
      <c r="J107" s="47"/>
      <c r="K107" s="47"/>
      <c r="L107" s="47"/>
      <c r="M107" s="47"/>
      <c r="N107" s="133">
        <f>ROUND(N88*T107,2)</f>
        <v>0</v>
      </c>
      <c r="O107" s="134"/>
      <c r="P107" s="134"/>
      <c r="Q107" s="134"/>
      <c r="R107" s="48"/>
      <c r="S107" s="185"/>
      <c r="T107" s="186"/>
      <c r="U107" s="187" t="s">
        <v>42</v>
      </c>
      <c r="V107" s="185"/>
      <c r="W107" s="185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85"/>
      <c r="AH107" s="185"/>
      <c r="AI107" s="185"/>
      <c r="AJ107" s="185"/>
      <c r="AK107" s="185"/>
      <c r="AL107" s="185"/>
      <c r="AM107" s="185"/>
      <c r="AN107" s="185"/>
      <c r="AO107" s="185"/>
      <c r="AP107" s="185"/>
      <c r="AQ107" s="185"/>
      <c r="AR107" s="185"/>
      <c r="AS107" s="185"/>
      <c r="AT107" s="185"/>
      <c r="AU107" s="185"/>
      <c r="AV107" s="185"/>
      <c r="AW107" s="185"/>
      <c r="AX107" s="185"/>
      <c r="AY107" s="188" t="s">
        <v>126</v>
      </c>
      <c r="AZ107" s="185"/>
      <c r="BA107" s="185"/>
      <c r="BB107" s="185"/>
      <c r="BC107" s="185"/>
      <c r="BD107" s="185"/>
      <c r="BE107" s="189">
        <f>IF(U107="základní",N107,0)</f>
        <v>0</v>
      </c>
      <c r="BF107" s="189">
        <f>IF(U107="snížená",N107,0)</f>
        <v>0</v>
      </c>
      <c r="BG107" s="189">
        <f>IF(U107="zákl. přenesená",N107,0)</f>
        <v>0</v>
      </c>
      <c r="BH107" s="189">
        <f>IF(U107="sníž. přenesená",N107,0)</f>
        <v>0</v>
      </c>
      <c r="BI107" s="189">
        <f>IF(U107="nulová",N107,0)</f>
        <v>0</v>
      </c>
      <c r="BJ107" s="188" t="s">
        <v>84</v>
      </c>
      <c r="BK107" s="185"/>
      <c r="BL107" s="185"/>
      <c r="BM107" s="185"/>
    </row>
    <row r="108" s="1" customFormat="1" ht="18" customHeight="1">
      <c r="B108" s="46"/>
      <c r="C108" s="47"/>
      <c r="D108" s="139" t="s">
        <v>129</v>
      </c>
      <c r="E108" s="132"/>
      <c r="F108" s="132"/>
      <c r="G108" s="132"/>
      <c r="H108" s="132"/>
      <c r="I108" s="47"/>
      <c r="J108" s="47"/>
      <c r="K108" s="47"/>
      <c r="L108" s="47"/>
      <c r="M108" s="47"/>
      <c r="N108" s="133">
        <f>ROUND(N88*T108,2)</f>
        <v>0</v>
      </c>
      <c r="O108" s="134"/>
      <c r="P108" s="134"/>
      <c r="Q108" s="134"/>
      <c r="R108" s="48"/>
      <c r="S108" s="185"/>
      <c r="T108" s="186"/>
      <c r="U108" s="187" t="s">
        <v>42</v>
      </c>
      <c r="V108" s="185"/>
      <c r="W108" s="185"/>
      <c r="X108" s="185"/>
      <c r="Y108" s="185"/>
      <c r="Z108" s="185"/>
      <c r="AA108" s="185"/>
      <c r="AB108" s="185"/>
      <c r="AC108" s="185"/>
      <c r="AD108" s="185"/>
      <c r="AE108" s="185"/>
      <c r="AF108" s="185"/>
      <c r="AG108" s="185"/>
      <c r="AH108" s="185"/>
      <c r="AI108" s="185"/>
      <c r="AJ108" s="185"/>
      <c r="AK108" s="185"/>
      <c r="AL108" s="185"/>
      <c r="AM108" s="185"/>
      <c r="AN108" s="185"/>
      <c r="AO108" s="185"/>
      <c r="AP108" s="185"/>
      <c r="AQ108" s="185"/>
      <c r="AR108" s="185"/>
      <c r="AS108" s="185"/>
      <c r="AT108" s="185"/>
      <c r="AU108" s="185"/>
      <c r="AV108" s="185"/>
      <c r="AW108" s="185"/>
      <c r="AX108" s="185"/>
      <c r="AY108" s="188" t="s">
        <v>126</v>
      </c>
      <c r="AZ108" s="185"/>
      <c r="BA108" s="185"/>
      <c r="BB108" s="185"/>
      <c r="BC108" s="185"/>
      <c r="BD108" s="185"/>
      <c r="BE108" s="189">
        <f>IF(U108="základní",N108,0)</f>
        <v>0</v>
      </c>
      <c r="BF108" s="189">
        <f>IF(U108="snížená",N108,0)</f>
        <v>0</v>
      </c>
      <c r="BG108" s="189">
        <f>IF(U108="zákl. přenesená",N108,0)</f>
        <v>0</v>
      </c>
      <c r="BH108" s="189">
        <f>IF(U108="sníž. přenesená",N108,0)</f>
        <v>0</v>
      </c>
      <c r="BI108" s="189">
        <f>IF(U108="nulová",N108,0)</f>
        <v>0</v>
      </c>
      <c r="BJ108" s="188" t="s">
        <v>84</v>
      </c>
      <c r="BK108" s="185"/>
      <c r="BL108" s="185"/>
      <c r="BM108" s="185"/>
    </row>
    <row r="109" s="1" customFormat="1" ht="18" customHeight="1">
      <c r="B109" s="46"/>
      <c r="C109" s="47"/>
      <c r="D109" s="139" t="s">
        <v>130</v>
      </c>
      <c r="E109" s="132"/>
      <c r="F109" s="132"/>
      <c r="G109" s="132"/>
      <c r="H109" s="132"/>
      <c r="I109" s="47"/>
      <c r="J109" s="47"/>
      <c r="K109" s="47"/>
      <c r="L109" s="47"/>
      <c r="M109" s="47"/>
      <c r="N109" s="133">
        <f>ROUND(N88*T109,2)</f>
        <v>0</v>
      </c>
      <c r="O109" s="134"/>
      <c r="P109" s="134"/>
      <c r="Q109" s="134"/>
      <c r="R109" s="48"/>
      <c r="S109" s="185"/>
      <c r="T109" s="186"/>
      <c r="U109" s="187" t="s">
        <v>42</v>
      </c>
      <c r="V109" s="185"/>
      <c r="W109" s="185"/>
      <c r="X109" s="185"/>
      <c r="Y109" s="185"/>
      <c r="Z109" s="185"/>
      <c r="AA109" s="185"/>
      <c r="AB109" s="185"/>
      <c r="AC109" s="185"/>
      <c r="AD109" s="185"/>
      <c r="AE109" s="185"/>
      <c r="AF109" s="185"/>
      <c r="AG109" s="185"/>
      <c r="AH109" s="185"/>
      <c r="AI109" s="185"/>
      <c r="AJ109" s="185"/>
      <c r="AK109" s="185"/>
      <c r="AL109" s="185"/>
      <c r="AM109" s="185"/>
      <c r="AN109" s="185"/>
      <c r="AO109" s="185"/>
      <c r="AP109" s="185"/>
      <c r="AQ109" s="185"/>
      <c r="AR109" s="185"/>
      <c r="AS109" s="185"/>
      <c r="AT109" s="185"/>
      <c r="AU109" s="185"/>
      <c r="AV109" s="185"/>
      <c r="AW109" s="185"/>
      <c r="AX109" s="185"/>
      <c r="AY109" s="188" t="s">
        <v>126</v>
      </c>
      <c r="AZ109" s="185"/>
      <c r="BA109" s="185"/>
      <c r="BB109" s="185"/>
      <c r="BC109" s="185"/>
      <c r="BD109" s="185"/>
      <c r="BE109" s="189">
        <f>IF(U109="základní",N109,0)</f>
        <v>0</v>
      </c>
      <c r="BF109" s="189">
        <f>IF(U109="snížená",N109,0)</f>
        <v>0</v>
      </c>
      <c r="BG109" s="189">
        <f>IF(U109="zákl. přenesená",N109,0)</f>
        <v>0</v>
      </c>
      <c r="BH109" s="189">
        <f>IF(U109="sníž. přenesená",N109,0)</f>
        <v>0</v>
      </c>
      <c r="BI109" s="189">
        <f>IF(U109="nulová",N109,0)</f>
        <v>0</v>
      </c>
      <c r="BJ109" s="188" t="s">
        <v>84</v>
      </c>
      <c r="BK109" s="185"/>
      <c r="BL109" s="185"/>
      <c r="BM109" s="185"/>
    </row>
    <row r="110" s="1" customFormat="1" ht="18" customHeight="1">
      <c r="B110" s="46"/>
      <c r="C110" s="47"/>
      <c r="D110" s="132" t="s">
        <v>131</v>
      </c>
      <c r="E110" s="47"/>
      <c r="F110" s="47"/>
      <c r="G110" s="47"/>
      <c r="H110" s="47"/>
      <c r="I110" s="47"/>
      <c r="J110" s="47"/>
      <c r="K110" s="47"/>
      <c r="L110" s="47"/>
      <c r="M110" s="47"/>
      <c r="N110" s="133">
        <f>ROUND(N88*T110,2)</f>
        <v>0</v>
      </c>
      <c r="O110" s="134"/>
      <c r="P110" s="134"/>
      <c r="Q110" s="134"/>
      <c r="R110" s="48"/>
      <c r="S110" s="185"/>
      <c r="T110" s="190"/>
      <c r="U110" s="191" t="s">
        <v>42</v>
      </c>
      <c r="V110" s="185"/>
      <c r="W110" s="185"/>
      <c r="X110" s="185"/>
      <c r="Y110" s="185"/>
      <c r="Z110" s="185"/>
      <c r="AA110" s="185"/>
      <c r="AB110" s="185"/>
      <c r="AC110" s="185"/>
      <c r="AD110" s="185"/>
      <c r="AE110" s="185"/>
      <c r="AF110" s="185"/>
      <c r="AG110" s="185"/>
      <c r="AH110" s="185"/>
      <c r="AI110" s="185"/>
      <c r="AJ110" s="185"/>
      <c r="AK110" s="185"/>
      <c r="AL110" s="185"/>
      <c r="AM110" s="185"/>
      <c r="AN110" s="185"/>
      <c r="AO110" s="185"/>
      <c r="AP110" s="185"/>
      <c r="AQ110" s="185"/>
      <c r="AR110" s="185"/>
      <c r="AS110" s="185"/>
      <c r="AT110" s="185"/>
      <c r="AU110" s="185"/>
      <c r="AV110" s="185"/>
      <c r="AW110" s="185"/>
      <c r="AX110" s="185"/>
      <c r="AY110" s="188" t="s">
        <v>132</v>
      </c>
      <c r="AZ110" s="185"/>
      <c r="BA110" s="185"/>
      <c r="BB110" s="185"/>
      <c r="BC110" s="185"/>
      <c r="BD110" s="185"/>
      <c r="BE110" s="189">
        <f>IF(U110="základní",N110,0)</f>
        <v>0</v>
      </c>
      <c r="BF110" s="189">
        <f>IF(U110="snížená",N110,0)</f>
        <v>0</v>
      </c>
      <c r="BG110" s="189">
        <f>IF(U110="zákl. přenesená",N110,0)</f>
        <v>0</v>
      </c>
      <c r="BH110" s="189">
        <f>IF(U110="sníž. přenesená",N110,0)</f>
        <v>0</v>
      </c>
      <c r="BI110" s="189">
        <f>IF(U110="nulová",N110,0)</f>
        <v>0</v>
      </c>
      <c r="BJ110" s="188" t="s">
        <v>84</v>
      </c>
      <c r="BK110" s="185"/>
      <c r="BL110" s="185"/>
      <c r="BM110" s="185"/>
    </row>
    <row r="111" s="1" customForma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  <c r="T111" s="167"/>
      <c r="U111" s="167"/>
    </row>
    <row r="112" s="1" customFormat="1" ht="29.28" customHeight="1">
      <c r="B112" s="46"/>
      <c r="C112" s="146" t="s">
        <v>94</v>
      </c>
      <c r="D112" s="147"/>
      <c r="E112" s="147"/>
      <c r="F112" s="147"/>
      <c r="G112" s="147"/>
      <c r="H112" s="147"/>
      <c r="I112" s="147"/>
      <c r="J112" s="147"/>
      <c r="K112" s="147"/>
      <c r="L112" s="148">
        <f>ROUND(SUM(N88+N104),2)</f>
        <v>0</v>
      </c>
      <c r="M112" s="148"/>
      <c r="N112" s="148"/>
      <c r="O112" s="148"/>
      <c r="P112" s="148"/>
      <c r="Q112" s="148"/>
      <c r="R112" s="48"/>
      <c r="T112" s="167"/>
      <c r="U112" s="167"/>
    </row>
    <row r="113" s="1" customFormat="1" ht="6.96" customHeight="1"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7"/>
      <c r="T113" s="167"/>
      <c r="U113" s="167"/>
    </row>
    <row r="117" s="1" customFormat="1" ht="6.96" customHeight="1">
      <c r="B117" s="78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80"/>
    </row>
    <row r="118" s="1" customFormat="1" ht="36.96" customHeight="1">
      <c r="B118" s="46"/>
      <c r="C118" s="27" t="s">
        <v>133</v>
      </c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1" customFormat="1" ht="6.96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 ht="30" customHeight="1">
      <c r="B120" s="46"/>
      <c r="C120" s="38" t="s">
        <v>19</v>
      </c>
      <c r="D120" s="47"/>
      <c r="E120" s="47"/>
      <c r="F120" s="151" t="str">
        <f>F6</f>
        <v>Rozšíření popelnicového stání ul. Dyleňská,Cheb p.p.č. 1731/4 k.ú. Cheb</v>
      </c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47"/>
      <c r="R120" s="48"/>
    </row>
    <row r="121" s="1" customFormat="1" ht="36.96" customHeight="1">
      <c r="B121" s="46"/>
      <c r="C121" s="85" t="s">
        <v>102</v>
      </c>
      <c r="D121" s="47"/>
      <c r="E121" s="47"/>
      <c r="F121" s="87" t="str">
        <f>F7</f>
        <v>01a-2017 - Rozšíření popelnicového stání ul. Dyleňská,Cheb p.p.č. 1731/4 k.ú. Cheb</v>
      </c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8"/>
    </row>
    <row r="122" s="1" customFormat="1" ht="6.96" customHeight="1"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8"/>
    </row>
    <row r="123" s="1" customFormat="1" ht="18" customHeight="1">
      <c r="B123" s="46"/>
      <c r="C123" s="38" t="s">
        <v>24</v>
      </c>
      <c r="D123" s="47"/>
      <c r="E123" s="47"/>
      <c r="F123" s="33" t="str">
        <f>F9</f>
        <v>ul. Dyleňská,Cheb</v>
      </c>
      <c r="G123" s="47"/>
      <c r="H123" s="47"/>
      <c r="I123" s="47"/>
      <c r="J123" s="47"/>
      <c r="K123" s="38" t="s">
        <v>26</v>
      </c>
      <c r="L123" s="47"/>
      <c r="M123" s="90" t="str">
        <f>IF(O9="","",O9)</f>
        <v>11. 7. 2017</v>
      </c>
      <c r="N123" s="90"/>
      <c r="O123" s="90"/>
      <c r="P123" s="90"/>
      <c r="Q123" s="47"/>
      <c r="R123" s="48"/>
    </row>
    <row r="124" s="1" customFormat="1" ht="6.96" customHeight="1"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8"/>
    </row>
    <row r="125" s="1" customFormat="1">
      <c r="B125" s="46"/>
      <c r="C125" s="38" t="s">
        <v>28</v>
      </c>
      <c r="D125" s="47"/>
      <c r="E125" s="47"/>
      <c r="F125" s="33" t="str">
        <f>E12</f>
        <v xml:space="preserve"> </v>
      </c>
      <c r="G125" s="47"/>
      <c r="H125" s="47"/>
      <c r="I125" s="47"/>
      <c r="J125" s="47"/>
      <c r="K125" s="38" t="s">
        <v>34</v>
      </c>
      <c r="L125" s="47"/>
      <c r="M125" s="33" t="str">
        <f>E18</f>
        <v xml:space="preserve"> </v>
      </c>
      <c r="N125" s="33"/>
      <c r="O125" s="33"/>
      <c r="P125" s="33"/>
      <c r="Q125" s="33"/>
      <c r="R125" s="48"/>
    </row>
    <row r="126" s="1" customFormat="1" ht="14.4" customHeight="1">
      <c r="B126" s="46"/>
      <c r="C126" s="38" t="s">
        <v>32</v>
      </c>
      <c r="D126" s="47"/>
      <c r="E126" s="47"/>
      <c r="F126" s="33" t="str">
        <f>IF(E15="","",E15)</f>
        <v>Vyplň údaj</v>
      </c>
      <c r="G126" s="47"/>
      <c r="H126" s="47"/>
      <c r="I126" s="47"/>
      <c r="J126" s="47"/>
      <c r="K126" s="38" t="s">
        <v>36</v>
      </c>
      <c r="L126" s="47"/>
      <c r="M126" s="33" t="str">
        <f>E21</f>
        <v xml:space="preserve"> </v>
      </c>
      <c r="N126" s="33"/>
      <c r="O126" s="33"/>
      <c r="P126" s="33"/>
      <c r="Q126" s="33"/>
      <c r="R126" s="48"/>
    </row>
    <row r="127" s="1" customFormat="1" ht="10.32" customHeight="1"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8"/>
    </row>
    <row r="128" s="8" customFormat="1" ht="29.28" customHeight="1">
      <c r="B128" s="192"/>
      <c r="C128" s="193" t="s">
        <v>134</v>
      </c>
      <c r="D128" s="194" t="s">
        <v>135</v>
      </c>
      <c r="E128" s="194" t="s">
        <v>59</v>
      </c>
      <c r="F128" s="194" t="s">
        <v>136</v>
      </c>
      <c r="G128" s="194"/>
      <c r="H128" s="194"/>
      <c r="I128" s="194"/>
      <c r="J128" s="194" t="s">
        <v>137</v>
      </c>
      <c r="K128" s="194" t="s">
        <v>138</v>
      </c>
      <c r="L128" s="194" t="s">
        <v>139</v>
      </c>
      <c r="M128" s="194"/>
      <c r="N128" s="194" t="s">
        <v>107</v>
      </c>
      <c r="O128" s="194"/>
      <c r="P128" s="194"/>
      <c r="Q128" s="195"/>
      <c r="R128" s="196"/>
      <c r="T128" s="106" t="s">
        <v>140</v>
      </c>
      <c r="U128" s="107" t="s">
        <v>41</v>
      </c>
      <c r="V128" s="107" t="s">
        <v>141</v>
      </c>
      <c r="W128" s="107" t="s">
        <v>142</v>
      </c>
      <c r="X128" s="107" t="s">
        <v>143</v>
      </c>
      <c r="Y128" s="107" t="s">
        <v>144</v>
      </c>
      <c r="Z128" s="107" t="s">
        <v>145</v>
      </c>
      <c r="AA128" s="108" t="s">
        <v>146</v>
      </c>
    </row>
    <row r="129" s="1" customFormat="1" ht="29.28" customHeight="1">
      <c r="B129" s="46"/>
      <c r="C129" s="110" t="s">
        <v>104</v>
      </c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197">
        <f>BK129</f>
        <v>0</v>
      </c>
      <c r="O129" s="198"/>
      <c r="P129" s="198"/>
      <c r="Q129" s="198"/>
      <c r="R129" s="48"/>
      <c r="T129" s="109"/>
      <c r="U129" s="67"/>
      <c r="V129" s="67"/>
      <c r="W129" s="199">
        <f>W130+W191+W209+W215</f>
        <v>0</v>
      </c>
      <c r="X129" s="67"/>
      <c r="Y129" s="199">
        <f>Y130+Y191+Y209+Y215</f>
        <v>26.159887309999995</v>
      </c>
      <c r="Z129" s="67"/>
      <c r="AA129" s="200">
        <f>AA130+AA191+AA209+AA215</f>
        <v>3.2799999999999998</v>
      </c>
      <c r="AT129" s="22" t="s">
        <v>76</v>
      </c>
      <c r="AU129" s="22" t="s">
        <v>109</v>
      </c>
      <c r="BK129" s="201">
        <f>BK130+BK191+BK209+BK215</f>
        <v>0</v>
      </c>
    </row>
    <row r="130" s="9" customFormat="1" ht="37.44" customHeight="1">
      <c r="B130" s="202"/>
      <c r="C130" s="203"/>
      <c r="D130" s="204" t="s">
        <v>110</v>
      </c>
      <c r="E130" s="204"/>
      <c r="F130" s="204"/>
      <c r="G130" s="204"/>
      <c r="H130" s="204"/>
      <c r="I130" s="204"/>
      <c r="J130" s="204"/>
      <c r="K130" s="204"/>
      <c r="L130" s="204"/>
      <c r="M130" s="204"/>
      <c r="N130" s="181">
        <f>BK130</f>
        <v>0</v>
      </c>
      <c r="O130" s="174"/>
      <c r="P130" s="174"/>
      <c r="Q130" s="174"/>
      <c r="R130" s="205"/>
      <c r="T130" s="206"/>
      <c r="U130" s="203"/>
      <c r="V130" s="203"/>
      <c r="W130" s="207">
        <f>W131+W160+W169+W174+W181+W188</f>
        <v>0</v>
      </c>
      <c r="X130" s="203"/>
      <c r="Y130" s="207">
        <f>Y131+Y160+Y169+Y174+Y181+Y188</f>
        <v>13.545117049999998</v>
      </c>
      <c r="Z130" s="203"/>
      <c r="AA130" s="208">
        <f>AA131+AA160+AA169+AA174+AA181+AA188</f>
        <v>3.2799999999999998</v>
      </c>
      <c r="AR130" s="209" t="s">
        <v>84</v>
      </c>
      <c r="AT130" s="210" t="s">
        <v>76</v>
      </c>
      <c r="AU130" s="210" t="s">
        <v>77</v>
      </c>
      <c r="AY130" s="209" t="s">
        <v>147</v>
      </c>
      <c r="BK130" s="211">
        <f>BK131+BK160+BK169+BK174+BK181+BK188</f>
        <v>0</v>
      </c>
    </row>
    <row r="131" s="9" customFormat="1" ht="19.92" customHeight="1">
      <c r="B131" s="202"/>
      <c r="C131" s="203"/>
      <c r="D131" s="212" t="s">
        <v>111</v>
      </c>
      <c r="E131" s="212"/>
      <c r="F131" s="212"/>
      <c r="G131" s="212"/>
      <c r="H131" s="212"/>
      <c r="I131" s="212"/>
      <c r="J131" s="212"/>
      <c r="K131" s="212"/>
      <c r="L131" s="212"/>
      <c r="M131" s="212"/>
      <c r="N131" s="213">
        <f>BK131</f>
        <v>0</v>
      </c>
      <c r="O131" s="214"/>
      <c r="P131" s="214"/>
      <c r="Q131" s="214"/>
      <c r="R131" s="205"/>
      <c r="T131" s="206"/>
      <c r="U131" s="203"/>
      <c r="V131" s="203"/>
      <c r="W131" s="207">
        <f>SUM(W132:W159)</f>
        <v>0</v>
      </c>
      <c r="X131" s="203"/>
      <c r="Y131" s="207">
        <f>SUM(Y132:Y159)</f>
        <v>0.00029999999999999997</v>
      </c>
      <c r="Z131" s="203"/>
      <c r="AA131" s="208">
        <f>SUM(AA132:AA159)</f>
        <v>3.2799999999999998</v>
      </c>
      <c r="AR131" s="209" t="s">
        <v>84</v>
      </c>
      <c r="AT131" s="210" t="s">
        <v>76</v>
      </c>
      <c r="AU131" s="210" t="s">
        <v>84</v>
      </c>
      <c r="AY131" s="209" t="s">
        <v>147</v>
      </c>
      <c r="BK131" s="211">
        <f>SUM(BK132:BK159)</f>
        <v>0</v>
      </c>
    </row>
    <row r="132" s="1" customFormat="1" ht="38.25" customHeight="1">
      <c r="B132" s="46"/>
      <c r="C132" s="215" t="s">
        <v>148</v>
      </c>
      <c r="D132" s="215" t="s">
        <v>149</v>
      </c>
      <c r="E132" s="216" t="s">
        <v>150</v>
      </c>
      <c r="F132" s="217" t="s">
        <v>151</v>
      </c>
      <c r="G132" s="217"/>
      <c r="H132" s="217"/>
      <c r="I132" s="217"/>
      <c r="J132" s="218" t="s">
        <v>152</v>
      </c>
      <c r="K132" s="219">
        <v>2.3999999999999999</v>
      </c>
      <c r="L132" s="220">
        <v>0</v>
      </c>
      <c r="M132" s="221"/>
      <c r="N132" s="222">
        <f>ROUND(L132*K132,2)</f>
        <v>0</v>
      </c>
      <c r="O132" s="222"/>
      <c r="P132" s="222"/>
      <c r="Q132" s="222"/>
      <c r="R132" s="48"/>
      <c r="T132" s="223" t="s">
        <v>22</v>
      </c>
      <c r="U132" s="56" t="s">
        <v>42</v>
      </c>
      <c r="V132" s="47"/>
      <c r="W132" s="224">
        <f>V132*K132</f>
        <v>0</v>
      </c>
      <c r="X132" s="224">
        <v>0</v>
      </c>
      <c r="Y132" s="224">
        <f>X132*K132</f>
        <v>0</v>
      </c>
      <c r="Z132" s="224">
        <v>0.17999999999999999</v>
      </c>
      <c r="AA132" s="225">
        <f>Z132*K132</f>
        <v>0.432</v>
      </c>
      <c r="AR132" s="22" t="s">
        <v>153</v>
      </c>
      <c r="AT132" s="22" t="s">
        <v>149</v>
      </c>
      <c r="AU132" s="22" t="s">
        <v>100</v>
      </c>
      <c r="AY132" s="22" t="s">
        <v>147</v>
      </c>
      <c r="BE132" s="138">
        <f>IF(U132="základní",N132,0)</f>
        <v>0</v>
      </c>
      <c r="BF132" s="138">
        <f>IF(U132="snížená",N132,0)</f>
        <v>0</v>
      </c>
      <c r="BG132" s="138">
        <f>IF(U132="zákl. přenesená",N132,0)</f>
        <v>0</v>
      </c>
      <c r="BH132" s="138">
        <f>IF(U132="sníž. přenesená",N132,0)</f>
        <v>0</v>
      </c>
      <c r="BI132" s="138">
        <f>IF(U132="nulová",N132,0)</f>
        <v>0</v>
      </c>
      <c r="BJ132" s="22" t="s">
        <v>84</v>
      </c>
      <c r="BK132" s="138">
        <f>ROUND(L132*K132,2)</f>
        <v>0</v>
      </c>
      <c r="BL132" s="22" t="s">
        <v>153</v>
      </c>
      <c r="BM132" s="22" t="s">
        <v>154</v>
      </c>
    </row>
    <row r="133" s="10" customFormat="1" ht="16.5" customHeight="1">
      <c r="B133" s="226"/>
      <c r="C133" s="227"/>
      <c r="D133" s="227"/>
      <c r="E133" s="228" t="s">
        <v>22</v>
      </c>
      <c r="F133" s="229" t="s">
        <v>155</v>
      </c>
      <c r="G133" s="230"/>
      <c r="H133" s="230"/>
      <c r="I133" s="230"/>
      <c r="J133" s="227"/>
      <c r="K133" s="231">
        <v>2.3999999999999999</v>
      </c>
      <c r="L133" s="227"/>
      <c r="M133" s="227"/>
      <c r="N133" s="227"/>
      <c r="O133" s="227"/>
      <c r="P133" s="227"/>
      <c r="Q133" s="227"/>
      <c r="R133" s="232"/>
      <c r="T133" s="233"/>
      <c r="U133" s="227"/>
      <c r="V133" s="227"/>
      <c r="W133" s="227"/>
      <c r="X133" s="227"/>
      <c r="Y133" s="227"/>
      <c r="Z133" s="227"/>
      <c r="AA133" s="234"/>
      <c r="AT133" s="235" t="s">
        <v>156</v>
      </c>
      <c r="AU133" s="235" t="s">
        <v>100</v>
      </c>
      <c r="AV133" s="10" t="s">
        <v>100</v>
      </c>
      <c r="AW133" s="10" t="s">
        <v>35</v>
      </c>
      <c r="AX133" s="10" t="s">
        <v>77</v>
      </c>
      <c r="AY133" s="235" t="s">
        <v>147</v>
      </c>
    </row>
    <row r="134" s="11" customFormat="1" ht="16.5" customHeight="1">
      <c r="B134" s="236"/>
      <c r="C134" s="237"/>
      <c r="D134" s="237"/>
      <c r="E134" s="238" t="s">
        <v>22</v>
      </c>
      <c r="F134" s="239" t="s">
        <v>157</v>
      </c>
      <c r="G134" s="237"/>
      <c r="H134" s="237"/>
      <c r="I134" s="237"/>
      <c r="J134" s="237"/>
      <c r="K134" s="240">
        <v>2.3999999999999999</v>
      </c>
      <c r="L134" s="237"/>
      <c r="M134" s="237"/>
      <c r="N134" s="237"/>
      <c r="O134" s="237"/>
      <c r="P134" s="237"/>
      <c r="Q134" s="237"/>
      <c r="R134" s="241"/>
      <c r="T134" s="242"/>
      <c r="U134" s="237"/>
      <c r="V134" s="237"/>
      <c r="W134" s="237"/>
      <c r="X134" s="237"/>
      <c r="Y134" s="237"/>
      <c r="Z134" s="237"/>
      <c r="AA134" s="243"/>
      <c r="AT134" s="244" t="s">
        <v>156</v>
      </c>
      <c r="AU134" s="244" t="s">
        <v>100</v>
      </c>
      <c r="AV134" s="11" t="s">
        <v>153</v>
      </c>
      <c r="AW134" s="11" t="s">
        <v>35</v>
      </c>
      <c r="AX134" s="11" t="s">
        <v>84</v>
      </c>
      <c r="AY134" s="244" t="s">
        <v>147</v>
      </c>
    </row>
    <row r="135" s="1" customFormat="1" ht="38.25" customHeight="1">
      <c r="B135" s="46"/>
      <c r="C135" s="215" t="s">
        <v>158</v>
      </c>
      <c r="D135" s="215" t="s">
        <v>149</v>
      </c>
      <c r="E135" s="216" t="s">
        <v>159</v>
      </c>
      <c r="F135" s="217" t="s">
        <v>160</v>
      </c>
      <c r="G135" s="217"/>
      <c r="H135" s="217"/>
      <c r="I135" s="217"/>
      <c r="J135" s="218" t="s">
        <v>152</v>
      </c>
      <c r="K135" s="219">
        <v>2.3999999999999999</v>
      </c>
      <c r="L135" s="220">
        <v>0</v>
      </c>
      <c r="M135" s="221"/>
      <c r="N135" s="222">
        <f>ROUND(L135*K135,2)</f>
        <v>0</v>
      </c>
      <c r="O135" s="222"/>
      <c r="P135" s="222"/>
      <c r="Q135" s="222"/>
      <c r="R135" s="48"/>
      <c r="T135" s="223" t="s">
        <v>22</v>
      </c>
      <c r="U135" s="56" t="s">
        <v>42</v>
      </c>
      <c r="V135" s="47"/>
      <c r="W135" s="224">
        <f>V135*K135</f>
        <v>0</v>
      </c>
      <c r="X135" s="224">
        <v>0</v>
      </c>
      <c r="Y135" s="224">
        <f>X135*K135</f>
        <v>0</v>
      </c>
      <c r="Z135" s="224">
        <v>0.22</v>
      </c>
      <c r="AA135" s="225">
        <f>Z135*K135</f>
        <v>0.52800000000000002</v>
      </c>
      <c r="AR135" s="22" t="s">
        <v>153</v>
      </c>
      <c r="AT135" s="22" t="s">
        <v>149</v>
      </c>
      <c r="AU135" s="22" t="s">
        <v>100</v>
      </c>
      <c r="AY135" s="22" t="s">
        <v>147</v>
      </c>
      <c r="BE135" s="138">
        <f>IF(U135="základní",N135,0)</f>
        <v>0</v>
      </c>
      <c r="BF135" s="138">
        <f>IF(U135="snížená",N135,0)</f>
        <v>0</v>
      </c>
      <c r="BG135" s="138">
        <f>IF(U135="zákl. přenesená",N135,0)</f>
        <v>0</v>
      </c>
      <c r="BH135" s="138">
        <f>IF(U135="sníž. přenesená",N135,0)</f>
        <v>0</v>
      </c>
      <c r="BI135" s="138">
        <f>IF(U135="nulová",N135,0)</f>
        <v>0</v>
      </c>
      <c r="BJ135" s="22" t="s">
        <v>84</v>
      </c>
      <c r="BK135" s="138">
        <f>ROUND(L135*K135,2)</f>
        <v>0</v>
      </c>
      <c r="BL135" s="22" t="s">
        <v>153</v>
      </c>
      <c r="BM135" s="22" t="s">
        <v>161</v>
      </c>
    </row>
    <row r="136" s="1" customFormat="1" ht="16.5" customHeight="1">
      <c r="B136" s="46"/>
      <c r="C136" s="215" t="s">
        <v>162</v>
      </c>
      <c r="D136" s="215" t="s">
        <v>149</v>
      </c>
      <c r="E136" s="216" t="s">
        <v>163</v>
      </c>
      <c r="F136" s="217" t="s">
        <v>164</v>
      </c>
      <c r="G136" s="217"/>
      <c r="H136" s="217"/>
      <c r="I136" s="217"/>
      <c r="J136" s="218" t="s">
        <v>165</v>
      </c>
      <c r="K136" s="219">
        <v>8</v>
      </c>
      <c r="L136" s="220">
        <v>0</v>
      </c>
      <c r="M136" s="221"/>
      <c r="N136" s="222">
        <f>ROUND(L136*K136,2)</f>
        <v>0</v>
      </c>
      <c r="O136" s="222"/>
      <c r="P136" s="222"/>
      <c r="Q136" s="222"/>
      <c r="R136" s="48"/>
      <c r="T136" s="223" t="s">
        <v>22</v>
      </c>
      <c r="U136" s="56" t="s">
        <v>42</v>
      </c>
      <c r="V136" s="47"/>
      <c r="W136" s="224">
        <f>V136*K136</f>
        <v>0</v>
      </c>
      <c r="X136" s="224">
        <v>0</v>
      </c>
      <c r="Y136" s="224">
        <f>X136*K136</f>
        <v>0</v>
      </c>
      <c r="Z136" s="224">
        <v>0.28999999999999998</v>
      </c>
      <c r="AA136" s="225">
        <f>Z136*K136</f>
        <v>2.3199999999999998</v>
      </c>
      <c r="AR136" s="22" t="s">
        <v>153</v>
      </c>
      <c r="AT136" s="22" t="s">
        <v>149</v>
      </c>
      <c r="AU136" s="22" t="s">
        <v>100</v>
      </c>
      <c r="AY136" s="22" t="s">
        <v>147</v>
      </c>
      <c r="BE136" s="138">
        <f>IF(U136="základní",N136,0)</f>
        <v>0</v>
      </c>
      <c r="BF136" s="138">
        <f>IF(U136="snížená",N136,0)</f>
        <v>0</v>
      </c>
      <c r="BG136" s="138">
        <f>IF(U136="zákl. přenesená",N136,0)</f>
        <v>0</v>
      </c>
      <c r="BH136" s="138">
        <f>IF(U136="sníž. přenesená",N136,0)</f>
        <v>0</v>
      </c>
      <c r="BI136" s="138">
        <f>IF(U136="nulová",N136,0)</f>
        <v>0</v>
      </c>
      <c r="BJ136" s="22" t="s">
        <v>84</v>
      </c>
      <c r="BK136" s="138">
        <f>ROUND(L136*K136,2)</f>
        <v>0</v>
      </c>
      <c r="BL136" s="22" t="s">
        <v>153</v>
      </c>
      <c r="BM136" s="22" t="s">
        <v>166</v>
      </c>
    </row>
    <row r="137" s="1" customFormat="1" ht="25.5" customHeight="1">
      <c r="B137" s="46"/>
      <c r="C137" s="215" t="s">
        <v>167</v>
      </c>
      <c r="D137" s="215" t="s">
        <v>149</v>
      </c>
      <c r="E137" s="216" t="s">
        <v>168</v>
      </c>
      <c r="F137" s="217" t="s">
        <v>169</v>
      </c>
      <c r="G137" s="217"/>
      <c r="H137" s="217"/>
      <c r="I137" s="217"/>
      <c r="J137" s="218" t="s">
        <v>170</v>
      </c>
      <c r="K137" s="219">
        <v>16</v>
      </c>
      <c r="L137" s="220">
        <v>0</v>
      </c>
      <c r="M137" s="221"/>
      <c r="N137" s="222">
        <f>ROUND(L137*K137,2)</f>
        <v>0</v>
      </c>
      <c r="O137" s="222"/>
      <c r="P137" s="222"/>
      <c r="Q137" s="222"/>
      <c r="R137" s="48"/>
      <c r="T137" s="223" t="s">
        <v>22</v>
      </c>
      <c r="U137" s="56" t="s">
        <v>42</v>
      </c>
      <c r="V137" s="47"/>
      <c r="W137" s="224">
        <f>V137*K137</f>
        <v>0</v>
      </c>
      <c r="X137" s="224">
        <v>0</v>
      </c>
      <c r="Y137" s="224">
        <f>X137*K137</f>
        <v>0</v>
      </c>
      <c r="Z137" s="224">
        <v>0</v>
      </c>
      <c r="AA137" s="225">
        <f>Z137*K137</f>
        <v>0</v>
      </c>
      <c r="AR137" s="22" t="s">
        <v>153</v>
      </c>
      <c r="AT137" s="22" t="s">
        <v>149</v>
      </c>
      <c r="AU137" s="22" t="s">
        <v>100</v>
      </c>
      <c r="AY137" s="22" t="s">
        <v>147</v>
      </c>
      <c r="BE137" s="138">
        <f>IF(U137="základní",N137,0)</f>
        <v>0</v>
      </c>
      <c r="BF137" s="138">
        <f>IF(U137="snížená",N137,0)</f>
        <v>0</v>
      </c>
      <c r="BG137" s="138">
        <f>IF(U137="zákl. přenesená",N137,0)</f>
        <v>0</v>
      </c>
      <c r="BH137" s="138">
        <f>IF(U137="sníž. přenesená",N137,0)</f>
        <v>0</v>
      </c>
      <c r="BI137" s="138">
        <f>IF(U137="nulová",N137,0)</f>
        <v>0</v>
      </c>
      <c r="BJ137" s="22" t="s">
        <v>84</v>
      </c>
      <c r="BK137" s="138">
        <f>ROUND(L137*K137,2)</f>
        <v>0</v>
      </c>
      <c r="BL137" s="22" t="s">
        <v>153</v>
      </c>
      <c r="BM137" s="22" t="s">
        <v>171</v>
      </c>
    </row>
    <row r="138" s="10" customFormat="1" ht="16.5" customHeight="1">
      <c r="B138" s="226"/>
      <c r="C138" s="227"/>
      <c r="D138" s="227"/>
      <c r="E138" s="228" t="s">
        <v>22</v>
      </c>
      <c r="F138" s="229" t="s">
        <v>172</v>
      </c>
      <c r="G138" s="230"/>
      <c r="H138" s="230"/>
      <c r="I138" s="230"/>
      <c r="J138" s="227"/>
      <c r="K138" s="231">
        <v>16</v>
      </c>
      <c r="L138" s="227"/>
      <c r="M138" s="227"/>
      <c r="N138" s="227"/>
      <c r="O138" s="227"/>
      <c r="P138" s="227"/>
      <c r="Q138" s="227"/>
      <c r="R138" s="232"/>
      <c r="T138" s="233"/>
      <c r="U138" s="227"/>
      <c r="V138" s="227"/>
      <c r="W138" s="227"/>
      <c r="X138" s="227"/>
      <c r="Y138" s="227"/>
      <c r="Z138" s="227"/>
      <c r="AA138" s="234"/>
      <c r="AT138" s="235" t="s">
        <v>156</v>
      </c>
      <c r="AU138" s="235" t="s">
        <v>100</v>
      </c>
      <c r="AV138" s="10" t="s">
        <v>100</v>
      </c>
      <c r="AW138" s="10" t="s">
        <v>35</v>
      </c>
      <c r="AX138" s="10" t="s">
        <v>77</v>
      </c>
      <c r="AY138" s="235" t="s">
        <v>147</v>
      </c>
    </row>
    <row r="139" s="11" customFormat="1" ht="16.5" customHeight="1">
      <c r="B139" s="236"/>
      <c r="C139" s="237"/>
      <c r="D139" s="237"/>
      <c r="E139" s="238" t="s">
        <v>22</v>
      </c>
      <c r="F139" s="239" t="s">
        <v>157</v>
      </c>
      <c r="G139" s="237"/>
      <c r="H139" s="237"/>
      <c r="I139" s="237"/>
      <c r="J139" s="237"/>
      <c r="K139" s="240">
        <v>16</v>
      </c>
      <c r="L139" s="237"/>
      <c r="M139" s="237"/>
      <c r="N139" s="237"/>
      <c r="O139" s="237"/>
      <c r="P139" s="237"/>
      <c r="Q139" s="237"/>
      <c r="R139" s="241"/>
      <c r="T139" s="242"/>
      <c r="U139" s="237"/>
      <c r="V139" s="237"/>
      <c r="W139" s="237"/>
      <c r="X139" s="237"/>
      <c r="Y139" s="237"/>
      <c r="Z139" s="237"/>
      <c r="AA139" s="243"/>
      <c r="AT139" s="244" t="s">
        <v>156</v>
      </c>
      <c r="AU139" s="244" t="s">
        <v>100</v>
      </c>
      <c r="AV139" s="11" t="s">
        <v>153</v>
      </c>
      <c r="AW139" s="11" t="s">
        <v>35</v>
      </c>
      <c r="AX139" s="11" t="s">
        <v>84</v>
      </c>
      <c r="AY139" s="244" t="s">
        <v>147</v>
      </c>
    </row>
    <row r="140" s="1" customFormat="1" ht="25.5" customHeight="1">
      <c r="B140" s="46"/>
      <c r="C140" s="215" t="s">
        <v>173</v>
      </c>
      <c r="D140" s="215" t="s">
        <v>149</v>
      </c>
      <c r="E140" s="216" t="s">
        <v>174</v>
      </c>
      <c r="F140" s="217" t="s">
        <v>175</v>
      </c>
      <c r="G140" s="217"/>
      <c r="H140" s="217"/>
      <c r="I140" s="217"/>
      <c r="J140" s="218" t="s">
        <v>170</v>
      </c>
      <c r="K140" s="219">
        <v>20</v>
      </c>
      <c r="L140" s="220">
        <v>0</v>
      </c>
      <c r="M140" s="221"/>
      <c r="N140" s="222">
        <f>ROUND(L140*K140,2)</f>
        <v>0</v>
      </c>
      <c r="O140" s="222"/>
      <c r="P140" s="222"/>
      <c r="Q140" s="222"/>
      <c r="R140" s="48"/>
      <c r="T140" s="223" t="s">
        <v>22</v>
      </c>
      <c r="U140" s="56" t="s">
        <v>42</v>
      </c>
      <c r="V140" s="47"/>
      <c r="W140" s="224">
        <f>V140*K140</f>
        <v>0</v>
      </c>
      <c r="X140" s="224">
        <v>0</v>
      </c>
      <c r="Y140" s="224">
        <f>X140*K140</f>
        <v>0</v>
      </c>
      <c r="Z140" s="224">
        <v>0</v>
      </c>
      <c r="AA140" s="225">
        <f>Z140*K140</f>
        <v>0</v>
      </c>
      <c r="AR140" s="22" t="s">
        <v>153</v>
      </c>
      <c r="AT140" s="22" t="s">
        <v>149</v>
      </c>
      <c r="AU140" s="22" t="s">
        <v>100</v>
      </c>
      <c r="AY140" s="22" t="s">
        <v>147</v>
      </c>
      <c r="BE140" s="138">
        <f>IF(U140="základní",N140,0)</f>
        <v>0</v>
      </c>
      <c r="BF140" s="138">
        <f>IF(U140="snížená",N140,0)</f>
        <v>0</v>
      </c>
      <c r="BG140" s="138">
        <f>IF(U140="zákl. přenesená",N140,0)</f>
        <v>0</v>
      </c>
      <c r="BH140" s="138">
        <f>IF(U140="sníž. přenesená",N140,0)</f>
        <v>0</v>
      </c>
      <c r="BI140" s="138">
        <f>IF(U140="nulová",N140,0)</f>
        <v>0</v>
      </c>
      <c r="BJ140" s="22" t="s">
        <v>84</v>
      </c>
      <c r="BK140" s="138">
        <f>ROUND(L140*K140,2)</f>
        <v>0</v>
      </c>
      <c r="BL140" s="22" t="s">
        <v>153</v>
      </c>
      <c r="BM140" s="22" t="s">
        <v>176</v>
      </c>
    </row>
    <row r="141" s="1" customFormat="1" ht="38.25" customHeight="1">
      <c r="B141" s="46"/>
      <c r="C141" s="215" t="s">
        <v>100</v>
      </c>
      <c r="D141" s="215" t="s">
        <v>149</v>
      </c>
      <c r="E141" s="216" t="s">
        <v>177</v>
      </c>
      <c r="F141" s="217" t="s">
        <v>178</v>
      </c>
      <c r="G141" s="217"/>
      <c r="H141" s="217"/>
      <c r="I141" s="217"/>
      <c r="J141" s="218" t="s">
        <v>170</v>
      </c>
      <c r="K141" s="219">
        <v>4</v>
      </c>
      <c r="L141" s="220">
        <v>0</v>
      </c>
      <c r="M141" s="221"/>
      <c r="N141" s="222">
        <f>ROUND(L141*K141,2)</f>
        <v>0</v>
      </c>
      <c r="O141" s="222"/>
      <c r="P141" s="222"/>
      <c r="Q141" s="222"/>
      <c r="R141" s="48"/>
      <c r="T141" s="223" t="s">
        <v>22</v>
      </c>
      <c r="U141" s="56" t="s">
        <v>42</v>
      </c>
      <c r="V141" s="47"/>
      <c r="W141" s="224">
        <f>V141*K141</f>
        <v>0</v>
      </c>
      <c r="X141" s="224">
        <v>0</v>
      </c>
      <c r="Y141" s="224">
        <f>X141*K141</f>
        <v>0</v>
      </c>
      <c r="Z141" s="224">
        <v>0</v>
      </c>
      <c r="AA141" s="225">
        <f>Z141*K141</f>
        <v>0</v>
      </c>
      <c r="AR141" s="22" t="s">
        <v>153</v>
      </c>
      <c r="AT141" s="22" t="s">
        <v>149</v>
      </c>
      <c r="AU141" s="22" t="s">
        <v>100</v>
      </c>
      <c r="AY141" s="22" t="s">
        <v>147</v>
      </c>
      <c r="BE141" s="138">
        <f>IF(U141="základní",N141,0)</f>
        <v>0</v>
      </c>
      <c r="BF141" s="138">
        <f>IF(U141="snížená",N141,0)</f>
        <v>0</v>
      </c>
      <c r="BG141" s="138">
        <f>IF(U141="zákl. přenesená",N141,0)</f>
        <v>0</v>
      </c>
      <c r="BH141" s="138">
        <f>IF(U141="sníž. přenesená",N141,0)</f>
        <v>0</v>
      </c>
      <c r="BI141" s="138">
        <f>IF(U141="nulová",N141,0)</f>
        <v>0</v>
      </c>
      <c r="BJ141" s="22" t="s">
        <v>84</v>
      </c>
      <c r="BK141" s="138">
        <f>ROUND(L141*K141,2)</f>
        <v>0</v>
      </c>
      <c r="BL141" s="22" t="s">
        <v>153</v>
      </c>
      <c r="BM141" s="22" t="s">
        <v>179</v>
      </c>
    </row>
    <row r="142" s="10" customFormat="1" ht="16.5" customHeight="1">
      <c r="B142" s="226"/>
      <c r="C142" s="227"/>
      <c r="D142" s="227"/>
      <c r="E142" s="228" t="s">
        <v>22</v>
      </c>
      <c r="F142" s="229" t="s">
        <v>180</v>
      </c>
      <c r="G142" s="230"/>
      <c r="H142" s="230"/>
      <c r="I142" s="230"/>
      <c r="J142" s="227"/>
      <c r="K142" s="231">
        <v>4</v>
      </c>
      <c r="L142" s="227"/>
      <c r="M142" s="227"/>
      <c r="N142" s="227"/>
      <c r="O142" s="227"/>
      <c r="P142" s="227"/>
      <c r="Q142" s="227"/>
      <c r="R142" s="232"/>
      <c r="T142" s="233"/>
      <c r="U142" s="227"/>
      <c r="V142" s="227"/>
      <c r="W142" s="227"/>
      <c r="X142" s="227"/>
      <c r="Y142" s="227"/>
      <c r="Z142" s="227"/>
      <c r="AA142" s="234"/>
      <c r="AT142" s="235" t="s">
        <v>156</v>
      </c>
      <c r="AU142" s="235" t="s">
        <v>100</v>
      </c>
      <c r="AV142" s="10" t="s">
        <v>100</v>
      </c>
      <c r="AW142" s="10" t="s">
        <v>35</v>
      </c>
      <c r="AX142" s="10" t="s">
        <v>77</v>
      </c>
      <c r="AY142" s="235" t="s">
        <v>147</v>
      </c>
    </row>
    <row r="143" s="11" customFormat="1" ht="16.5" customHeight="1">
      <c r="B143" s="236"/>
      <c r="C143" s="237"/>
      <c r="D143" s="237"/>
      <c r="E143" s="238" t="s">
        <v>22</v>
      </c>
      <c r="F143" s="239" t="s">
        <v>157</v>
      </c>
      <c r="G143" s="237"/>
      <c r="H143" s="237"/>
      <c r="I143" s="237"/>
      <c r="J143" s="237"/>
      <c r="K143" s="240">
        <v>4</v>
      </c>
      <c r="L143" s="237"/>
      <c r="M143" s="237"/>
      <c r="N143" s="237"/>
      <c r="O143" s="237"/>
      <c r="P143" s="237"/>
      <c r="Q143" s="237"/>
      <c r="R143" s="241"/>
      <c r="T143" s="242"/>
      <c r="U143" s="237"/>
      <c r="V143" s="237"/>
      <c r="W143" s="237"/>
      <c r="X143" s="237"/>
      <c r="Y143" s="237"/>
      <c r="Z143" s="237"/>
      <c r="AA143" s="243"/>
      <c r="AT143" s="244" t="s">
        <v>156</v>
      </c>
      <c r="AU143" s="244" t="s">
        <v>100</v>
      </c>
      <c r="AV143" s="11" t="s">
        <v>153</v>
      </c>
      <c r="AW143" s="11" t="s">
        <v>35</v>
      </c>
      <c r="AX143" s="11" t="s">
        <v>84</v>
      </c>
      <c r="AY143" s="244" t="s">
        <v>147</v>
      </c>
    </row>
    <row r="144" s="1" customFormat="1" ht="38.25" customHeight="1">
      <c r="B144" s="46"/>
      <c r="C144" s="215" t="s">
        <v>181</v>
      </c>
      <c r="D144" s="215" t="s">
        <v>149</v>
      </c>
      <c r="E144" s="216" t="s">
        <v>182</v>
      </c>
      <c r="F144" s="217" t="s">
        <v>183</v>
      </c>
      <c r="G144" s="217"/>
      <c r="H144" s="217"/>
      <c r="I144" s="217"/>
      <c r="J144" s="218" t="s">
        <v>170</v>
      </c>
      <c r="K144" s="219">
        <v>4</v>
      </c>
      <c r="L144" s="220">
        <v>0</v>
      </c>
      <c r="M144" s="221"/>
      <c r="N144" s="222">
        <f>ROUND(L144*K144,2)</f>
        <v>0</v>
      </c>
      <c r="O144" s="222"/>
      <c r="P144" s="222"/>
      <c r="Q144" s="222"/>
      <c r="R144" s="48"/>
      <c r="T144" s="223" t="s">
        <v>22</v>
      </c>
      <c r="U144" s="56" t="s">
        <v>42</v>
      </c>
      <c r="V144" s="47"/>
      <c r="W144" s="224">
        <f>V144*K144</f>
        <v>0</v>
      </c>
      <c r="X144" s="224">
        <v>0</v>
      </c>
      <c r="Y144" s="224">
        <f>X144*K144</f>
        <v>0</v>
      </c>
      <c r="Z144" s="224">
        <v>0</v>
      </c>
      <c r="AA144" s="225">
        <f>Z144*K144</f>
        <v>0</v>
      </c>
      <c r="AR144" s="22" t="s">
        <v>153</v>
      </c>
      <c r="AT144" s="22" t="s">
        <v>149</v>
      </c>
      <c r="AU144" s="22" t="s">
        <v>100</v>
      </c>
      <c r="AY144" s="22" t="s">
        <v>147</v>
      </c>
      <c r="BE144" s="138">
        <f>IF(U144="základní",N144,0)</f>
        <v>0</v>
      </c>
      <c r="BF144" s="138">
        <f>IF(U144="snížená",N144,0)</f>
        <v>0</v>
      </c>
      <c r="BG144" s="138">
        <f>IF(U144="zákl. přenesená",N144,0)</f>
        <v>0</v>
      </c>
      <c r="BH144" s="138">
        <f>IF(U144="sníž. přenesená",N144,0)</f>
        <v>0</v>
      </c>
      <c r="BI144" s="138">
        <f>IF(U144="nulová",N144,0)</f>
        <v>0</v>
      </c>
      <c r="BJ144" s="22" t="s">
        <v>84</v>
      </c>
      <c r="BK144" s="138">
        <f>ROUND(L144*K144,2)</f>
        <v>0</v>
      </c>
      <c r="BL144" s="22" t="s">
        <v>153</v>
      </c>
      <c r="BM144" s="22" t="s">
        <v>184</v>
      </c>
    </row>
    <row r="145" s="1" customFormat="1" ht="25.5" customHeight="1">
      <c r="B145" s="46"/>
      <c r="C145" s="215" t="s">
        <v>153</v>
      </c>
      <c r="D145" s="215" t="s">
        <v>149</v>
      </c>
      <c r="E145" s="216" t="s">
        <v>185</v>
      </c>
      <c r="F145" s="217" t="s">
        <v>186</v>
      </c>
      <c r="G145" s="217"/>
      <c r="H145" s="217"/>
      <c r="I145" s="217"/>
      <c r="J145" s="218" t="s">
        <v>170</v>
      </c>
      <c r="K145" s="219">
        <v>20</v>
      </c>
      <c r="L145" s="220">
        <v>0</v>
      </c>
      <c r="M145" s="221"/>
      <c r="N145" s="222">
        <f>ROUND(L145*K145,2)</f>
        <v>0</v>
      </c>
      <c r="O145" s="222"/>
      <c r="P145" s="222"/>
      <c r="Q145" s="222"/>
      <c r="R145" s="48"/>
      <c r="T145" s="223" t="s">
        <v>22</v>
      </c>
      <c r="U145" s="56" t="s">
        <v>42</v>
      </c>
      <c r="V145" s="47"/>
      <c r="W145" s="224">
        <f>V145*K145</f>
        <v>0</v>
      </c>
      <c r="X145" s="224">
        <v>0</v>
      </c>
      <c r="Y145" s="224">
        <f>X145*K145</f>
        <v>0</v>
      </c>
      <c r="Z145" s="224">
        <v>0</v>
      </c>
      <c r="AA145" s="225">
        <f>Z145*K145</f>
        <v>0</v>
      </c>
      <c r="AR145" s="22" t="s">
        <v>153</v>
      </c>
      <c r="AT145" s="22" t="s">
        <v>149</v>
      </c>
      <c r="AU145" s="22" t="s">
        <v>100</v>
      </c>
      <c r="AY145" s="22" t="s">
        <v>147</v>
      </c>
      <c r="BE145" s="138">
        <f>IF(U145="základní",N145,0)</f>
        <v>0</v>
      </c>
      <c r="BF145" s="138">
        <f>IF(U145="snížená",N145,0)</f>
        <v>0</v>
      </c>
      <c r="BG145" s="138">
        <f>IF(U145="zákl. přenesená",N145,0)</f>
        <v>0</v>
      </c>
      <c r="BH145" s="138">
        <f>IF(U145="sníž. přenesená",N145,0)</f>
        <v>0</v>
      </c>
      <c r="BI145" s="138">
        <f>IF(U145="nulová",N145,0)</f>
        <v>0</v>
      </c>
      <c r="BJ145" s="22" t="s">
        <v>84</v>
      </c>
      <c r="BK145" s="138">
        <f>ROUND(L145*K145,2)</f>
        <v>0</v>
      </c>
      <c r="BL145" s="22" t="s">
        <v>153</v>
      </c>
      <c r="BM145" s="22" t="s">
        <v>187</v>
      </c>
    </row>
    <row r="146" s="1" customFormat="1" ht="25.5" customHeight="1">
      <c r="B146" s="46"/>
      <c r="C146" s="215" t="s">
        <v>188</v>
      </c>
      <c r="D146" s="215" t="s">
        <v>149</v>
      </c>
      <c r="E146" s="216" t="s">
        <v>189</v>
      </c>
      <c r="F146" s="217" t="s">
        <v>190</v>
      </c>
      <c r="G146" s="217"/>
      <c r="H146" s="217"/>
      <c r="I146" s="217"/>
      <c r="J146" s="218" t="s">
        <v>170</v>
      </c>
      <c r="K146" s="219">
        <v>20</v>
      </c>
      <c r="L146" s="220">
        <v>0</v>
      </c>
      <c r="M146" s="221"/>
      <c r="N146" s="222">
        <f>ROUND(L146*K146,2)</f>
        <v>0</v>
      </c>
      <c r="O146" s="222"/>
      <c r="P146" s="222"/>
      <c r="Q146" s="222"/>
      <c r="R146" s="48"/>
      <c r="T146" s="223" t="s">
        <v>22</v>
      </c>
      <c r="U146" s="56" t="s">
        <v>42</v>
      </c>
      <c r="V146" s="47"/>
      <c r="W146" s="224">
        <f>V146*K146</f>
        <v>0</v>
      </c>
      <c r="X146" s="224">
        <v>0</v>
      </c>
      <c r="Y146" s="224">
        <f>X146*K146</f>
        <v>0</v>
      </c>
      <c r="Z146" s="224">
        <v>0</v>
      </c>
      <c r="AA146" s="225">
        <f>Z146*K146</f>
        <v>0</v>
      </c>
      <c r="AR146" s="22" t="s">
        <v>153</v>
      </c>
      <c r="AT146" s="22" t="s">
        <v>149</v>
      </c>
      <c r="AU146" s="22" t="s">
        <v>100</v>
      </c>
      <c r="AY146" s="22" t="s">
        <v>147</v>
      </c>
      <c r="BE146" s="138">
        <f>IF(U146="základní",N146,0)</f>
        <v>0</v>
      </c>
      <c r="BF146" s="138">
        <f>IF(U146="snížená",N146,0)</f>
        <v>0</v>
      </c>
      <c r="BG146" s="138">
        <f>IF(U146="zákl. přenesená",N146,0)</f>
        <v>0</v>
      </c>
      <c r="BH146" s="138">
        <f>IF(U146="sníž. přenesená",N146,0)</f>
        <v>0</v>
      </c>
      <c r="BI146" s="138">
        <f>IF(U146="nulová",N146,0)</f>
        <v>0</v>
      </c>
      <c r="BJ146" s="22" t="s">
        <v>84</v>
      </c>
      <c r="BK146" s="138">
        <f>ROUND(L146*K146,2)</f>
        <v>0</v>
      </c>
      <c r="BL146" s="22" t="s">
        <v>153</v>
      </c>
      <c r="BM146" s="22" t="s">
        <v>191</v>
      </c>
    </row>
    <row r="147" s="1" customFormat="1" ht="38.25" customHeight="1">
      <c r="B147" s="46"/>
      <c r="C147" s="215" t="s">
        <v>192</v>
      </c>
      <c r="D147" s="215" t="s">
        <v>149</v>
      </c>
      <c r="E147" s="216" t="s">
        <v>193</v>
      </c>
      <c r="F147" s="217" t="s">
        <v>194</v>
      </c>
      <c r="G147" s="217"/>
      <c r="H147" s="217"/>
      <c r="I147" s="217"/>
      <c r="J147" s="218" t="s">
        <v>170</v>
      </c>
      <c r="K147" s="219">
        <v>300</v>
      </c>
      <c r="L147" s="220">
        <v>0</v>
      </c>
      <c r="M147" s="221"/>
      <c r="N147" s="222">
        <f>ROUND(L147*K147,2)</f>
        <v>0</v>
      </c>
      <c r="O147" s="222"/>
      <c r="P147" s="222"/>
      <c r="Q147" s="222"/>
      <c r="R147" s="48"/>
      <c r="T147" s="223" t="s">
        <v>22</v>
      </c>
      <c r="U147" s="56" t="s">
        <v>42</v>
      </c>
      <c r="V147" s="47"/>
      <c r="W147" s="224">
        <f>V147*K147</f>
        <v>0</v>
      </c>
      <c r="X147" s="224">
        <v>0</v>
      </c>
      <c r="Y147" s="224">
        <f>X147*K147</f>
        <v>0</v>
      </c>
      <c r="Z147" s="224">
        <v>0</v>
      </c>
      <c r="AA147" s="225">
        <f>Z147*K147</f>
        <v>0</v>
      </c>
      <c r="AR147" s="22" t="s">
        <v>153</v>
      </c>
      <c r="AT147" s="22" t="s">
        <v>149</v>
      </c>
      <c r="AU147" s="22" t="s">
        <v>100</v>
      </c>
      <c r="AY147" s="22" t="s">
        <v>147</v>
      </c>
      <c r="BE147" s="138">
        <f>IF(U147="základní",N147,0)</f>
        <v>0</v>
      </c>
      <c r="BF147" s="138">
        <f>IF(U147="snížená",N147,0)</f>
        <v>0</v>
      </c>
      <c r="BG147" s="138">
        <f>IF(U147="zákl. přenesená",N147,0)</f>
        <v>0</v>
      </c>
      <c r="BH147" s="138">
        <f>IF(U147="sníž. přenesená",N147,0)</f>
        <v>0</v>
      </c>
      <c r="BI147" s="138">
        <f>IF(U147="nulová",N147,0)</f>
        <v>0</v>
      </c>
      <c r="BJ147" s="22" t="s">
        <v>84</v>
      </c>
      <c r="BK147" s="138">
        <f>ROUND(L147*K147,2)</f>
        <v>0</v>
      </c>
      <c r="BL147" s="22" t="s">
        <v>153</v>
      </c>
      <c r="BM147" s="22" t="s">
        <v>195</v>
      </c>
    </row>
    <row r="148" s="10" customFormat="1" ht="16.5" customHeight="1">
      <c r="B148" s="226"/>
      <c r="C148" s="227"/>
      <c r="D148" s="227"/>
      <c r="E148" s="228" t="s">
        <v>22</v>
      </c>
      <c r="F148" s="229" t="s">
        <v>196</v>
      </c>
      <c r="G148" s="230"/>
      <c r="H148" s="230"/>
      <c r="I148" s="230"/>
      <c r="J148" s="227"/>
      <c r="K148" s="231">
        <v>300</v>
      </c>
      <c r="L148" s="227"/>
      <c r="M148" s="227"/>
      <c r="N148" s="227"/>
      <c r="O148" s="227"/>
      <c r="P148" s="227"/>
      <c r="Q148" s="227"/>
      <c r="R148" s="232"/>
      <c r="T148" s="233"/>
      <c r="U148" s="227"/>
      <c r="V148" s="227"/>
      <c r="W148" s="227"/>
      <c r="X148" s="227"/>
      <c r="Y148" s="227"/>
      <c r="Z148" s="227"/>
      <c r="AA148" s="234"/>
      <c r="AT148" s="235" t="s">
        <v>156</v>
      </c>
      <c r="AU148" s="235" t="s">
        <v>100</v>
      </c>
      <c r="AV148" s="10" t="s">
        <v>100</v>
      </c>
      <c r="AW148" s="10" t="s">
        <v>35</v>
      </c>
      <c r="AX148" s="10" t="s">
        <v>77</v>
      </c>
      <c r="AY148" s="235" t="s">
        <v>147</v>
      </c>
    </row>
    <row r="149" s="11" customFormat="1" ht="16.5" customHeight="1">
      <c r="B149" s="236"/>
      <c r="C149" s="237"/>
      <c r="D149" s="237"/>
      <c r="E149" s="238" t="s">
        <v>22</v>
      </c>
      <c r="F149" s="239" t="s">
        <v>157</v>
      </c>
      <c r="G149" s="237"/>
      <c r="H149" s="237"/>
      <c r="I149" s="237"/>
      <c r="J149" s="237"/>
      <c r="K149" s="240">
        <v>300</v>
      </c>
      <c r="L149" s="237"/>
      <c r="M149" s="237"/>
      <c r="N149" s="237"/>
      <c r="O149" s="237"/>
      <c r="P149" s="237"/>
      <c r="Q149" s="237"/>
      <c r="R149" s="241"/>
      <c r="T149" s="242"/>
      <c r="U149" s="237"/>
      <c r="V149" s="237"/>
      <c r="W149" s="237"/>
      <c r="X149" s="237"/>
      <c r="Y149" s="237"/>
      <c r="Z149" s="237"/>
      <c r="AA149" s="243"/>
      <c r="AT149" s="244" t="s">
        <v>156</v>
      </c>
      <c r="AU149" s="244" t="s">
        <v>100</v>
      </c>
      <c r="AV149" s="11" t="s">
        <v>153</v>
      </c>
      <c r="AW149" s="11" t="s">
        <v>35</v>
      </c>
      <c r="AX149" s="11" t="s">
        <v>84</v>
      </c>
      <c r="AY149" s="244" t="s">
        <v>147</v>
      </c>
    </row>
    <row r="150" s="1" customFormat="1" ht="16.5" customHeight="1">
      <c r="B150" s="46"/>
      <c r="C150" s="215" t="s">
        <v>197</v>
      </c>
      <c r="D150" s="215" t="s">
        <v>149</v>
      </c>
      <c r="E150" s="216" t="s">
        <v>198</v>
      </c>
      <c r="F150" s="217" t="s">
        <v>199</v>
      </c>
      <c r="G150" s="217"/>
      <c r="H150" s="217"/>
      <c r="I150" s="217"/>
      <c r="J150" s="218" t="s">
        <v>170</v>
      </c>
      <c r="K150" s="219">
        <v>20</v>
      </c>
      <c r="L150" s="220">
        <v>0</v>
      </c>
      <c r="M150" s="221"/>
      <c r="N150" s="222">
        <f>ROUND(L150*K150,2)</f>
        <v>0</v>
      </c>
      <c r="O150" s="222"/>
      <c r="P150" s="222"/>
      <c r="Q150" s="222"/>
      <c r="R150" s="48"/>
      <c r="T150" s="223" t="s">
        <v>22</v>
      </c>
      <c r="U150" s="56" t="s">
        <v>42</v>
      </c>
      <c r="V150" s="47"/>
      <c r="W150" s="224">
        <f>V150*K150</f>
        <v>0</v>
      </c>
      <c r="X150" s="224">
        <v>0</v>
      </c>
      <c r="Y150" s="224">
        <f>X150*K150</f>
        <v>0</v>
      </c>
      <c r="Z150" s="224">
        <v>0</v>
      </c>
      <c r="AA150" s="225">
        <f>Z150*K150</f>
        <v>0</v>
      </c>
      <c r="AR150" s="22" t="s">
        <v>153</v>
      </c>
      <c r="AT150" s="22" t="s">
        <v>149</v>
      </c>
      <c r="AU150" s="22" t="s">
        <v>100</v>
      </c>
      <c r="AY150" s="22" t="s">
        <v>147</v>
      </c>
      <c r="BE150" s="138">
        <f>IF(U150="základní",N150,0)</f>
        <v>0</v>
      </c>
      <c r="BF150" s="138">
        <f>IF(U150="snížená",N150,0)</f>
        <v>0</v>
      </c>
      <c r="BG150" s="138">
        <f>IF(U150="zákl. přenesená",N150,0)</f>
        <v>0</v>
      </c>
      <c r="BH150" s="138">
        <f>IF(U150="sníž. přenesená",N150,0)</f>
        <v>0</v>
      </c>
      <c r="BI150" s="138">
        <f>IF(U150="nulová",N150,0)</f>
        <v>0</v>
      </c>
      <c r="BJ150" s="22" t="s">
        <v>84</v>
      </c>
      <c r="BK150" s="138">
        <f>ROUND(L150*K150,2)</f>
        <v>0</v>
      </c>
      <c r="BL150" s="22" t="s">
        <v>153</v>
      </c>
      <c r="BM150" s="22" t="s">
        <v>200</v>
      </c>
    </row>
    <row r="151" s="1" customFormat="1" ht="25.5" customHeight="1">
      <c r="B151" s="46"/>
      <c r="C151" s="215" t="s">
        <v>201</v>
      </c>
      <c r="D151" s="215" t="s">
        <v>149</v>
      </c>
      <c r="E151" s="216" t="s">
        <v>202</v>
      </c>
      <c r="F151" s="217" t="s">
        <v>203</v>
      </c>
      <c r="G151" s="217"/>
      <c r="H151" s="217"/>
      <c r="I151" s="217"/>
      <c r="J151" s="218" t="s">
        <v>204</v>
      </c>
      <c r="K151" s="219">
        <v>40</v>
      </c>
      <c r="L151" s="220">
        <v>0</v>
      </c>
      <c r="M151" s="221"/>
      <c r="N151" s="222">
        <f>ROUND(L151*K151,2)</f>
        <v>0</v>
      </c>
      <c r="O151" s="222"/>
      <c r="P151" s="222"/>
      <c r="Q151" s="222"/>
      <c r="R151" s="48"/>
      <c r="T151" s="223" t="s">
        <v>22</v>
      </c>
      <c r="U151" s="56" t="s">
        <v>42</v>
      </c>
      <c r="V151" s="47"/>
      <c r="W151" s="224">
        <f>V151*K151</f>
        <v>0</v>
      </c>
      <c r="X151" s="224">
        <v>0</v>
      </c>
      <c r="Y151" s="224">
        <f>X151*K151</f>
        <v>0</v>
      </c>
      <c r="Z151" s="224">
        <v>0</v>
      </c>
      <c r="AA151" s="225">
        <f>Z151*K151</f>
        <v>0</v>
      </c>
      <c r="AR151" s="22" t="s">
        <v>153</v>
      </c>
      <c r="AT151" s="22" t="s">
        <v>149</v>
      </c>
      <c r="AU151" s="22" t="s">
        <v>100</v>
      </c>
      <c r="AY151" s="22" t="s">
        <v>147</v>
      </c>
      <c r="BE151" s="138">
        <f>IF(U151="základní",N151,0)</f>
        <v>0</v>
      </c>
      <c r="BF151" s="138">
        <f>IF(U151="snížená",N151,0)</f>
        <v>0</v>
      </c>
      <c r="BG151" s="138">
        <f>IF(U151="zákl. přenesená",N151,0)</f>
        <v>0</v>
      </c>
      <c r="BH151" s="138">
        <f>IF(U151="sníž. přenesená",N151,0)</f>
        <v>0</v>
      </c>
      <c r="BI151" s="138">
        <f>IF(U151="nulová",N151,0)</f>
        <v>0</v>
      </c>
      <c r="BJ151" s="22" t="s">
        <v>84</v>
      </c>
      <c r="BK151" s="138">
        <f>ROUND(L151*K151,2)</f>
        <v>0</v>
      </c>
      <c r="BL151" s="22" t="s">
        <v>153</v>
      </c>
      <c r="BM151" s="22" t="s">
        <v>205</v>
      </c>
    </row>
    <row r="152" s="10" customFormat="1" ht="16.5" customHeight="1">
      <c r="B152" s="226"/>
      <c r="C152" s="227"/>
      <c r="D152" s="227"/>
      <c r="E152" s="228" t="s">
        <v>22</v>
      </c>
      <c r="F152" s="229" t="s">
        <v>206</v>
      </c>
      <c r="G152" s="230"/>
      <c r="H152" s="230"/>
      <c r="I152" s="230"/>
      <c r="J152" s="227"/>
      <c r="K152" s="231">
        <v>40</v>
      </c>
      <c r="L152" s="227"/>
      <c r="M152" s="227"/>
      <c r="N152" s="227"/>
      <c r="O152" s="227"/>
      <c r="P152" s="227"/>
      <c r="Q152" s="227"/>
      <c r="R152" s="232"/>
      <c r="T152" s="233"/>
      <c r="U152" s="227"/>
      <c r="V152" s="227"/>
      <c r="W152" s="227"/>
      <c r="X152" s="227"/>
      <c r="Y152" s="227"/>
      <c r="Z152" s="227"/>
      <c r="AA152" s="234"/>
      <c r="AT152" s="235" t="s">
        <v>156</v>
      </c>
      <c r="AU152" s="235" t="s">
        <v>100</v>
      </c>
      <c r="AV152" s="10" t="s">
        <v>100</v>
      </c>
      <c r="AW152" s="10" t="s">
        <v>35</v>
      </c>
      <c r="AX152" s="10" t="s">
        <v>77</v>
      </c>
      <c r="AY152" s="235" t="s">
        <v>147</v>
      </c>
    </row>
    <row r="153" s="11" customFormat="1" ht="16.5" customHeight="1">
      <c r="B153" s="236"/>
      <c r="C153" s="237"/>
      <c r="D153" s="237"/>
      <c r="E153" s="238" t="s">
        <v>22</v>
      </c>
      <c r="F153" s="239" t="s">
        <v>157</v>
      </c>
      <c r="G153" s="237"/>
      <c r="H153" s="237"/>
      <c r="I153" s="237"/>
      <c r="J153" s="237"/>
      <c r="K153" s="240">
        <v>40</v>
      </c>
      <c r="L153" s="237"/>
      <c r="M153" s="237"/>
      <c r="N153" s="237"/>
      <c r="O153" s="237"/>
      <c r="P153" s="237"/>
      <c r="Q153" s="237"/>
      <c r="R153" s="241"/>
      <c r="T153" s="242"/>
      <c r="U153" s="237"/>
      <c r="V153" s="237"/>
      <c r="W153" s="237"/>
      <c r="X153" s="237"/>
      <c r="Y153" s="237"/>
      <c r="Z153" s="237"/>
      <c r="AA153" s="243"/>
      <c r="AT153" s="244" t="s">
        <v>156</v>
      </c>
      <c r="AU153" s="244" t="s">
        <v>100</v>
      </c>
      <c r="AV153" s="11" t="s">
        <v>153</v>
      </c>
      <c r="AW153" s="11" t="s">
        <v>35</v>
      </c>
      <c r="AX153" s="11" t="s">
        <v>84</v>
      </c>
      <c r="AY153" s="244" t="s">
        <v>147</v>
      </c>
    </row>
    <row r="154" s="1" customFormat="1" ht="38.25" customHeight="1">
      <c r="B154" s="46"/>
      <c r="C154" s="215" t="s">
        <v>207</v>
      </c>
      <c r="D154" s="215" t="s">
        <v>149</v>
      </c>
      <c r="E154" s="216" t="s">
        <v>208</v>
      </c>
      <c r="F154" s="217" t="s">
        <v>209</v>
      </c>
      <c r="G154" s="217"/>
      <c r="H154" s="217"/>
      <c r="I154" s="217"/>
      <c r="J154" s="218" t="s">
        <v>152</v>
      </c>
      <c r="K154" s="219">
        <v>20</v>
      </c>
      <c r="L154" s="220">
        <v>0</v>
      </c>
      <c r="M154" s="221"/>
      <c r="N154" s="222">
        <f>ROUND(L154*K154,2)</f>
        <v>0</v>
      </c>
      <c r="O154" s="222"/>
      <c r="P154" s="222"/>
      <c r="Q154" s="222"/>
      <c r="R154" s="48"/>
      <c r="T154" s="223" t="s">
        <v>22</v>
      </c>
      <c r="U154" s="56" t="s">
        <v>42</v>
      </c>
      <c r="V154" s="47"/>
      <c r="W154" s="224">
        <f>V154*K154</f>
        <v>0</v>
      </c>
      <c r="X154" s="224">
        <v>0</v>
      </c>
      <c r="Y154" s="224">
        <f>X154*K154</f>
        <v>0</v>
      </c>
      <c r="Z154" s="224">
        <v>0</v>
      </c>
      <c r="AA154" s="225">
        <f>Z154*K154</f>
        <v>0</v>
      </c>
      <c r="AR154" s="22" t="s">
        <v>153</v>
      </c>
      <c r="AT154" s="22" t="s">
        <v>149</v>
      </c>
      <c r="AU154" s="22" t="s">
        <v>100</v>
      </c>
      <c r="AY154" s="22" t="s">
        <v>147</v>
      </c>
      <c r="BE154" s="138">
        <f>IF(U154="základní",N154,0)</f>
        <v>0</v>
      </c>
      <c r="BF154" s="138">
        <f>IF(U154="snížená",N154,0)</f>
        <v>0</v>
      </c>
      <c r="BG154" s="138">
        <f>IF(U154="zákl. přenesená",N154,0)</f>
        <v>0</v>
      </c>
      <c r="BH154" s="138">
        <f>IF(U154="sníž. přenesená",N154,0)</f>
        <v>0</v>
      </c>
      <c r="BI154" s="138">
        <f>IF(U154="nulová",N154,0)</f>
        <v>0</v>
      </c>
      <c r="BJ154" s="22" t="s">
        <v>84</v>
      </c>
      <c r="BK154" s="138">
        <f>ROUND(L154*K154,2)</f>
        <v>0</v>
      </c>
      <c r="BL154" s="22" t="s">
        <v>153</v>
      </c>
      <c r="BM154" s="22" t="s">
        <v>210</v>
      </c>
    </row>
    <row r="155" s="1" customFormat="1" ht="38.25" customHeight="1">
      <c r="B155" s="46"/>
      <c r="C155" s="215" t="s">
        <v>211</v>
      </c>
      <c r="D155" s="215" t="s">
        <v>149</v>
      </c>
      <c r="E155" s="216" t="s">
        <v>212</v>
      </c>
      <c r="F155" s="217" t="s">
        <v>213</v>
      </c>
      <c r="G155" s="217"/>
      <c r="H155" s="217"/>
      <c r="I155" s="217"/>
      <c r="J155" s="218" t="s">
        <v>152</v>
      </c>
      <c r="K155" s="219">
        <v>20</v>
      </c>
      <c r="L155" s="220">
        <v>0</v>
      </c>
      <c r="M155" s="221"/>
      <c r="N155" s="222">
        <f>ROUND(L155*K155,2)</f>
        <v>0</v>
      </c>
      <c r="O155" s="222"/>
      <c r="P155" s="222"/>
      <c r="Q155" s="222"/>
      <c r="R155" s="48"/>
      <c r="T155" s="223" t="s">
        <v>22</v>
      </c>
      <c r="U155" s="56" t="s">
        <v>42</v>
      </c>
      <c r="V155" s="47"/>
      <c r="W155" s="224">
        <f>V155*K155</f>
        <v>0</v>
      </c>
      <c r="X155" s="224">
        <v>0</v>
      </c>
      <c r="Y155" s="224">
        <f>X155*K155</f>
        <v>0</v>
      </c>
      <c r="Z155" s="224">
        <v>0</v>
      </c>
      <c r="AA155" s="225">
        <f>Z155*K155</f>
        <v>0</v>
      </c>
      <c r="AR155" s="22" t="s">
        <v>153</v>
      </c>
      <c r="AT155" s="22" t="s">
        <v>149</v>
      </c>
      <c r="AU155" s="22" t="s">
        <v>100</v>
      </c>
      <c r="AY155" s="22" t="s">
        <v>147</v>
      </c>
      <c r="BE155" s="138">
        <f>IF(U155="základní",N155,0)</f>
        <v>0</v>
      </c>
      <c r="BF155" s="138">
        <f>IF(U155="snížená",N155,0)</f>
        <v>0</v>
      </c>
      <c r="BG155" s="138">
        <f>IF(U155="zákl. přenesená",N155,0)</f>
        <v>0</v>
      </c>
      <c r="BH155" s="138">
        <f>IF(U155="sníž. přenesená",N155,0)</f>
        <v>0</v>
      </c>
      <c r="BI155" s="138">
        <f>IF(U155="nulová",N155,0)</f>
        <v>0</v>
      </c>
      <c r="BJ155" s="22" t="s">
        <v>84</v>
      </c>
      <c r="BK155" s="138">
        <f>ROUND(L155*K155,2)</f>
        <v>0</v>
      </c>
      <c r="BL155" s="22" t="s">
        <v>153</v>
      </c>
      <c r="BM155" s="22" t="s">
        <v>214</v>
      </c>
    </row>
    <row r="156" s="1" customFormat="1" ht="16.5" customHeight="1">
      <c r="B156" s="46"/>
      <c r="C156" s="245" t="s">
        <v>215</v>
      </c>
      <c r="D156" s="245" t="s">
        <v>216</v>
      </c>
      <c r="E156" s="246" t="s">
        <v>217</v>
      </c>
      <c r="F156" s="247" t="s">
        <v>218</v>
      </c>
      <c r="G156" s="247"/>
      <c r="H156" s="247"/>
      <c r="I156" s="247"/>
      <c r="J156" s="248" t="s">
        <v>219</v>
      </c>
      <c r="K156" s="249">
        <v>0.29999999999999999</v>
      </c>
      <c r="L156" s="250">
        <v>0</v>
      </c>
      <c r="M156" s="251"/>
      <c r="N156" s="252">
        <f>ROUND(L156*K156,2)</f>
        <v>0</v>
      </c>
      <c r="O156" s="222"/>
      <c r="P156" s="222"/>
      <c r="Q156" s="222"/>
      <c r="R156" s="48"/>
      <c r="T156" s="223" t="s">
        <v>22</v>
      </c>
      <c r="U156" s="56" t="s">
        <v>42</v>
      </c>
      <c r="V156" s="47"/>
      <c r="W156" s="224">
        <f>V156*K156</f>
        <v>0</v>
      </c>
      <c r="X156" s="224">
        <v>0.001</v>
      </c>
      <c r="Y156" s="224">
        <f>X156*K156</f>
        <v>0.00029999999999999997</v>
      </c>
      <c r="Z156" s="224">
        <v>0</v>
      </c>
      <c r="AA156" s="225">
        <f>Z156*K156</f>
        <v>0</v>
      </c>
      <c r="AR156" s="22" t="s">
        <v>201</v>
      </c>
      <c r="AT156" s="22" t="s">
        <v>216</v>
      </c>
      <c r="AU156" s="22" t="s">
        <v>100</v>
      </c>
      <c r="AY156" s="22" t="s">
        <v>147</v>
      </c>
      <c r="BE156" s="138">
        <f>IF(U156="základní",N156,0)</f>
        <v>0</v>
      </c>
      <c r="BF156" s="138">
        <f>IF(U156="snížená",N156,0)</f>
        <v>0</v>
      </c>
      <c r="BG156" s="138">
        <f>IF(U156="zákl. přenesená",N156,0)</f>
        <v>0</v>
      </c>
      <c r="BH156" s="138">
        <f>IF(U156="sníž. přenesená",N156,0)</f>
        <v>0</v>
      </c>
      <c r="BI156" s="138">
        <f>IF(U156="nulová",N156,0)</f>
        <v>0</v>
      </c>
      <c r="BJ156" s="22" t="s">
        <v>84</v>
      </c>
      <c r="BK156" s="138">
        <f>ROUND(L156*K156,2)</f>
        <v>0</v>
      </c>
      <c r="BL156" s="22" t="s">
        <v>153</v>
      </c>
      <c r="BM156" s="22" t="s">
        <v>220</v>
      </c>
    </row>
    <row r="157" s="1" customFormat="1" ht="25.5" customHeight="1">
      <c r="B157" s="46"/>
      <c r="C157" s="215" t="s">
        <v>221</v>
      </c>
      <c r="D157" s="215" t="s">
        <v>149</v>
      </c>
      <c r="E157" s="216" t="s">
        <v>222</v>
      </c>
      <c r="F157" s="217" t="s">
        <v>223</v>
      </c>
      <c r="G157" s="217"/>
      <c r="H157" s="217"/>
      <c r="I157" s="217"/>
      <c r="J157" s="218" t="s">
        <v>152</v>
      </c>
      <c r="K157" s="219">
        <v>16</v>
      </c>
      <c r="L157" s="220">
        <v>0</v>
      </c>
      <c r="M157" s="221"/>
      <c r="N157" s="222">
        <f>ROUND(L157*K157,2)</f>
        <v>0</v>
      </c>
      <c r="O157" s="222"/>
      <c r="P157" s="222"/>
      <c r="Q157" s="222"/>
      <c r="R157" s="48"/>
      <c r="T157" s="223" t="s">
        <v>22</v>
      </c>
      <c r="U157" s="56" t="s">
        <v>42</v>
      </c>
      <c r="V157" s="47"/>
      <c r="W157" s="224">
        <f>V157*K157</f>
        <v>0</v>
      </c>
      <c r="X157" s="224">
        <v>0</v>
      </c>
      <c r="Y157" s="224">
        <f>X157*K157</f>
        <v>0</v>
      </c>
      <c r="Z157" s="224">
        <v>0</v>
      </c>
      <c r="AA157" s="225">
        <f>Z157*K157</f>
        <v>0</v>
      </c>
      <c r="AR157" s="22" t="s">
        <v>153</v>
      </c>
      <c r="AT157" s="22" t="s">
        <v>149</v>
      </c>
      <c r="AU157" s="22" t="s">
        <v>100</v>
      </c>
      <c r="AY157" s="22" t="s">
        <v>147</v>
      </c>
      <c r="BE157" s="138">
        <f>IF(U157="základní",N157,0)</f>
        <v>0</v>
      </c>
      <c r="BF157" s="138">
        <f>IF(U157="snížená",N157,0)</f>
        <v>0</v>
      </c>
      <c r="BG157" s="138">
        <f>IF(U157="zákl. přenesená",N157,0)</f>
        <v>0</v>
      </c>
      <c r="BH157" s="138">
        <f>IF(U157="sníž. přenesená",N157,0)</f>
        <v>0</v>
      </c>
      <c r="BI157" s="138">
        <f>IF(U157="nulová",N157,0)</f>
        <v>0</v>
      </c>
      <c r="BJ157" s="22" t="s">
        <v>84</v>
      </c>
      <c r="BK157" s="138">
        <f>ROUND(L157*K157,2)</f>
        <v>0</v>
      </c>
      <c r="BL157" s="22" t="s">
        <v>153</v>
      </c>
      <c r="BM157" s="22" t="s">
        <v>224</v>
      </c>
    </row>
    <row r="158" s="10" customFormat="1" ht="16.5" customHeight="1">
      <c r="B158" s="226"/>
      <c r="C158" s="227"/>
      <c r="D158" s="227"/>
      <c r="E158" s="228" t="s">
        <v>22</v>
      </c>
      <c r="F158" s="229" t="s">
        <v>225</v>
      </c>
      <c r="G158" s="230"/>
      <c r="H158" s="230"/>
      <c r="I158" s="230"/>
      <c r="J158" s="227"/>
      <c r="K158" s="231">
        <v>16</v>
      </c>
      <c r="L158" s="227"/>
      <c r="M158" s="227"/>
      <c r="N158" s="227"/>
      <c r="O158" s="227"/>
      <c r="P158" s="227"/>
      <c r="Q158" s="227"/>
      <c r="R158" s="232"/>
      <c r="T158" s="233"/>
      <c r="U158" s="227"/>
      <c r="V158" s="227"/>
      <c r="W158" s="227"/>
      <c r="X158" s="227"/>
      <c r="Y158" s="227"/>
      <c r="Z158" s="227"/>
      <c r="AA158" s="234"/>
      <c r="AT158" s="235" t="s">
        <v>156</v>
      </c>
      <c r="AU158" s="235" t="s">
        <v>100</v>
      </c>
      <c r="AV158" s="10" t="s">
        <v>100</v>
      </c>
      <c r="AW158" s="10" t="s">
        <v>35</v>
      </c>
      <c r="AX158" s="10" t="s">
        <v>77</v>
      </c>
      <c r="AY158" s="235" t="s">
        <v>147</v>
      </c>
    </row>
    <row r="159" s="11" customFormat="1" ht="16.5" customHeight="1">
      <c r="B159" s="236"/>
      <c r="C159" s="237"/>
      <c r="D159" s="237"/>
      <c r="E159" s="238" t="s">
        <v>22</v>
      </c>
      <c r="F159" s="239" t="s">
        <v>157</v>
      </c>
      <c r="G159" s="237"/>
      <c r="H159" s="237"/>
      <c r="I159" s="237"/>
      <c r="J159" s="237"/>
      <c r="K159" s="240">
        <v>16</v>
      </c>
      <c r="L159" s="237"/>
      <c r="M159" s="237"/>
      <c r="N159" s="237"/>
      <c r="O159" s="237"/>
      <c r="P159" s="237"/>
      <c r="Q159" s="237"/>
      <c r="R159" s="241"/>
      <c r="T159" s="242"/>
      <c r="U159" s="237"/>
      <c r="V159" s="237"/>
      <c r="W159" s="237"/>
      <c r="X159" s="237"/>
      <c r="Y159" s="237"/>
      <c r="Z159" s="237"/>
      <c r="AA159" s="243"/>
      <c r="AT159" s="244" t="s">
        <v>156</v>
      </c>
      <c r="AU159" s="244" t="s">
        <v>100</v>
      </c>
      <c r="AV159" s="11" t="s">
        <v>153</v>
      </c>
      <c r="AW159" s="11" t="s">
        <v>35</v>
      </c>
      <c r="AX159" s="11" t="s">
        <v>84</v>
      </c>
      <c r="AY159" s="244" t="s">
        <v>147</v>
      </c>
    </row>
    <row r="160" s="9" customFormat="1" ht="29.88" customHeight="1">
      <c r="B160" s="202"/>
      <c r="C160" s="203"/>
      <c r="D160" s="212" t="s">
        <v>112</v>
      </c>
      <c r="E160" s="212"/>
      <c r="F160" s="212"/>
      <c r="G160" s="212"/>
      <c r="H160" s="212"/>
      <c r="I160" s="212"/>
      <c r="J160" s="212"/>
      <c r="K160" s="212"/>
      <c r="L160" s="212"/>
      <c r="M160" s="212"/>
      <c r="N160" s="213">
        <f>BK160</f>
        <v>0</v>
      </c>
      <c r="O160" s="214"/>
      <c r="P160" s="214"/>
      <c r="Q160" s="214"/>
      <c r="R160" s="205"/>
      <c r="T160" s="206"/>
      <c r="U160" s="203"/>
      <c r="V160" s="203"/>
      <c r="W160" s="207">
        <f>SUM(W161:W168)</f>
        <v>0</v>
      </c>
      <c r="X160" s="203"/>
      <c r="Y160" s="207">
        <f>SUM(Y161:Y168)</f>
        <v>6.1047703999999996</v>
      </c>
      <c r="Z160" s="203"/>
      <c r="AA160" s="208">
        <f>SUM(AA161:AA168)</f>
        <v>0</v>
      </c>
      <c r="AR160" s="209" t="s">
        <v>84</v>
      </c>
      <c r="AT160" s="210" t="s">
        <v>76</v>
      </c>
      <c r="AU160" s="210" t="s">
        <v>84</v>
      </c>
      <c r="AY160" s="209" t="s">
        <v>147</v>
      </c>
      <c r="BK160" s="211">
        <f>SUM(BK161:BK168)</f>
        <v>0</v>
      </c>
    </row>
    <row r="161" s="1" customFormat="1" ht="38.25" customHeight="1">
      <c r="B161" s="46"/>
      <c r="C161" s="215" t="s">
        <v>226</v>
      </c>
      <c r="D161" s="215" t="s">
        <v>149</v>
      </c>
      <c r="E161" s="216" t="s">
        <v>227</v>
      </c>
      <c r="F161" s="217" t="s">
        <v>228</v>
      </c>
      <c r="G161" s="217"/>
      <c r="H161" s="217"/>
      <c r="I161" s="217"/>
      <c r="J161" s="218" t="s">
        <v>152</v>
      </c>
      <c r="K161" s="219">
        <v>15.300000000000001</v>
      </c>
      <c r="L161" s="220">
        <v>0</v>
      </c>
      <c r="M161" s="221"/>
      <c r="N161" s="222">
        <f>ROUND(L161*K161,2)</f>
        <v>0</v>
      </c>
      <c r="O161" s="222"/>
      <c r="P161" s="222"/>
      <c r="Q161" s="222"/>
      <c r="R161" s="48"/>
      <c r="T161" s="223" t="s">
        <v>22</v>
      </c>
      <c r="U161" s="56" t="s">
        <v>42</v>
      </c>
      <c r="V161" s="47"/>
      <c r="W161" s="224">
        <f>V161*K161</f>
        <v>0</v>
      </c>
      <c r="X161" s="224">
        <v>0.35499999999999998</v>
      </c>
      <c r="Y161" s="224">
        <f>X161*K161</f>
        <v>5.4314999999999998</v>
      </c>
      <c r="Z161" s="224">
        <v>0</v>
      </c>
      <c r="AA161" s="225">
        <f>Z161*K161</f>
        <v>0</v>
      </c>
      <c r="AR161" s="22" t="s">
        <v>153</v>
      </c>
      <c r="AT161" s="22" t="s">
        <v>149</v>
      </c>
      <c r="AU161" s="22" t="s">
        <v>100</v>
      </c>
      <c r="AY161" s="22" t="s">
        <v>147</v>
      </c>
      <c r="BE161" s="138">
        <f>IF(U161="základní",N161,0)</f>
        <v>0</v>
      </c>
      <c r="BF161" s="138">
        <f>IF(U161="snížená",N161,0)</f>
        <v>0</v>
      </c>
      <c r="BG161" s="138">
        <f>IF(U161="zákl. přenesená",N161,0)</f>
        <v>0</v>
      </c>
      <c r="BH161" s="138">
        <f>IF(U161="sníž. přenesená",N161,0)</f>
        <v>0</v>
      </c>
      <c r="BI161" s="138">
        <f>IF(U161="nulová",N161,0)</f>
        <v>0</v>
      </c>
      <c r="BJ161" s="22" t="s">
        <v>84</v>
      </c>
      <c r="BK161" s="138">
        <f>ROUND(L161*K161,2)</f>
        <v>0</v>
      </c>
      <c r="BL161" s="22" t="s">
        <v>153</v>
      </c>
      <c r="BM161" s="22" t="s">
        <v>229</v>
      </c>
    </row>
    <row r="162" s="10" customFormat="1" ht="16.5" customHeight="1">
      <c r="B162" s="226"/>
      <c r="C162" s="227"/>
      <c r="D162" s="227"/>
      <c r="E162" s="228" t="s">
        <v>22</v>
      </c>
      <c r="F162" s="229" t="s">
        <v>230</v>
      </c>
      <c r="G162" s="230"/>
      <c r="H162" s="230"/>
      <c r="I162" s="230"/>
      <c r="J162" s="227"/>
      <c r="K162" s="231">
        <v>15.300000000000001</v>
      </c>
      <c r="L162" s="227"/>
      <c r="M162" s="227"/>
      <c r="N162" s="227"/>
      <c r="O162" s="227"/>
      <c r="P162" s="227"/>
      <c r="Q162" s="227"/>
      <c r="R162" s="232"/>
      <c r="T162" s="233"/>
      <c r="U162" s="227"/>
      <c r="V162" s="227"/>
      <c r="W162" s="227"/>
      <c r="X162" s="227"/>
      <c r="Y162" s="227"/>
      <c r="Z162" s="227"/>
      <c r="AA162" s="234"/>
      <c r="AT162" s="235" t="s">
        <v>156</v>
      </c>
      <c r="AU162" s="235" t="s">
        <v>100</v>
      </c>
      <c r="AV162" s="10" t="s">
        <v>100</v>
      </c>
      <c r="AW162" s="10" t="s">
        <v>35</v>
      </c>
      <c r="AX162" s="10" t="s">
        <v>77</v>
      </c>
      <c r="AY162" s="235" t="s">
        <v>147</v>
      </c>
    </row>
    <row r="163" s="11" customFormat="1" ht="16.5" customHeight="1">
      <c r="B163" s="236"/>
      <c r="C163" s="237"/>
      <c r="D163" s="237"/>
      <c r="E163" s="238" t="s">
        <v>22</v>
      </c>
      <c r="F163" s="239" t="s">
        <v>157</v>
      </c>
      <c r="G163" s="237"/>
      <c r="H163" s="237"/>
      <c r="I163" s="237"/>
      <c r="J163" s="237"/>
      <c r="K163" s="240">
        <v>15.300000000000001</v>
      </c>
      <c r="L163" s="237"/>
      <c r="M163" s="237"/>
      <c r="N163" s="237"/>
      <c r="O163" s="237"/>
      <c r="P163" s="237"/>
      <c r="Q163" s="237"/>
      <c r="R163" s="241"/>
      <c r="T163" s="242"/>
      <c r="U163" s="237"/>
      <c r="V163" s="237"/>
      <c r="W163" s="237"/>
      <c r="X163" s="237"/>
      <c r="Y163" s="237"/>
      <c r="Z163" s="237"/>
      <c r="AA163" s="243"/>
      <c r="AT163" s="244" t="s">
        <v>156</v>
      </c>
      <c r="AU163" s="244" t="s">
        <v>100</v>
      </c>
      <c r="AV163" s="11" t="s">
        <v>153</v>
      </c>
      <c r="AW163" s="11" t="s">
        <v>35</v>
      </c>
      <c r="AX163" s="11" t="s">
        <v>84</v>
      </c>
      <c r="AY163" s="244" t="s">
        <v>147</v>
      </c>
    </row>
    <row r="164" s="1" customFormat="1" ht="38.25" customHeight="1">
      <c r="B164" s="46"/>
      <c r="C164" s="215" t="s">
        <v>231</v>
      </c>
      <c r="D164" s="215" t="s">
        <v>149</v>
      </c>
      <c r="E164" s="216" t="s">
        <v>232</v>
      </c>
      <c r="F164" s="217" t="s">
        <v>233</v>
      </c>
      <c r="G164" s="217"/>
      <c r="H164" s="217"/>
      <c r="I164" s="217"/>
      <c r="J164" s="218" t="s">
        <v>165</v>
      </c>
      <c r="K164" s="219">
        <v>10</v>
      </c>
      <c r="L164" s="220">
        <v>0</v>
      </c>
      <c r="M164" s="221"/>
      <c r="N164" s="222">
        <f>ROUND(L164*K164,2)</f>
        <v>0</v>
      </c>
      <c r="O164" s="222"/>
      <c r="P164" s="222"/>
      <c r="Q164" s="222"/>
      <c r="R164" s="48"/>
      <c r="T164" s="223" t="s">
        <v>22</v>
      </c>
      <c r="U164" s="56" t="s">
        <v>42</v>
      </c>
      <c r="V164" s="47"/>
      <c r="W164" s="224">
        <f>V164*K164</f>
        <v>0</v>
      </c>
      <c r="X164" s="224">
        <v>0.036400000000000002</v>
      </c>
      <c r="Y164" s="224">
        <f>X164*K164</f>
        <v>0.36399999999999999</v>
      </c>
      <c r="Z164" s="224">
        <v>0</v>
      </c>
      <c r="AA164" s="225">
        <f>Z164*K164</f>
        <v>0</v>
      </c>
      <c r="AR164" s="22" t="s">
        <v>153</v>
      </c>
      <c r="AT164" s="22" t="s">
        <v>149</v>
      </c>
      <c r="AU164" s="22" t="s">
        <v>100</v>
      </c>
      <c r="AY164" s="22" t="s">
        <v>147</v>
      </c>
      <c r="BE164" s="138">
        <f>IF(U164="základní",N164,0)</f>
        <v>0</v>
      </c>
      <c r="BF164" s="138">
        <f>IF(U164="snížená",N164,0)</f>
        <v>0</v>
      </c>
      <c r="BG164" s="138">
        <f>IF(U164="zákl. přenesená",N164,0)</f>
        <v>0</v>
      </c>
      <c r="BH164" s="138">
        <f>IF(U164="sníž. přenesená",N164,0)</f>
        <v>0</v>
      </c>
      <c r="BI164" s="138">
        <f>IF(U164="nulová",N164,0)</f>
        <v>0</v>
      </c>
      <c r="BJ164" s="22" t="s">
        <v>84</v>
      </c>
      <c r="BK164" s="138">
        <f>ROUND(L164*K164,2)</f>
        <v>0</v>
      </c>
      <c r="BL164" s="22" t="s">
        <v>153</v>
      </c>
      <c r="BM164" s="22" t="s">
        <v>234</v>
      </c>
    </row>
    <row r="165" s="1" customFormat="1" ht="16.5" customHeight="1">
      <c r="B165" s="46"/>
      <c r="C165" s="245" t="s">
        <v>235</v>
      </c>
      <c r="D165" s="245" t="s">
        <v>216</v>
      </c>
      <c r="E165" s="246" t="s">
        <v>236</v>
      </c>
      <c r="F165" s="247" t="s">
        <v>237</v>
      </c>
      <c r="G165" s="247"/>
      <c r="H165" s="247"/>
      <c r="I165" s="247"/>
      <c r="J165" s="248" t="s">
        <v>170</v>
      </c>
      <c r="K165" s="249">
        <v>1</v>
      </c>
      <c r="L165" s="250">
        <v>0</v>
      </c>
      <c r="M165" s="251"/>
      <c r="N165" s="252">
        <f>ROUND(L165*K165,2)</f>
        <v>0</v>
      </c>
      <c r="O165" s="222"/>
      <c r="P165" s="222"/>
      <c r="Q165" s="222"/>
      <c r="R165" s="48"/>
      <c r="T165" s="223" t="s">
        <v>22</v>
      </c>
      <c r="U165" s="56" t="s">
        <v>42</v>
      </c>
      <c r="V165" s="47"/>
      <c r="W165" s="224">
        <f>V165*K165</f>
        <v>0</v>
      </c>
      <c r="X165" s="224">
        <v>0.22</v>
      </c>
      <c r="Y165" s="224">
        <f>X165*K165</f>
        <v>0.22</v>
      </c>
      <c r="Z165" s="224">
        <v>0</v>
      </c>
      <c r="AA165" s="225">
        <f>Z165*K165</f>
        <v>0</v>
      </c>
      <c r="AR165" s="22" t="s">
        <v>201</v>
      </c>
      <c r="AT165" s="22" t="s">
        <v>216</v>
      </c>
      <c r="AU165" s="22" t="s">
        <v>100</v>
      </c>
      <c r="AY165" s="22" t="s">
        <v>147</v>
      </c>
      <c r="BE165" s="138">
        <f>IF(U165="základní",N165,0)</f>
        <v>0</v>
      </c>
      <c r="BF165" s="138">
        <f>IF(U165="snížená",N165,0)</f>
        <v>0</v>
      </c>
      <c r="BG165" s="138">
        <f>IF(U165="zákl. přenesená",N165,0)</f>
        <v>0</v>
      </c>
      <c r="BH165" s="138">
        <f>IF(U165="sníž. přenesená",N165,0)</f>
        <v>0</v>
      </c>
      <c r="BI165" s="138">
        <f>IF(U165="nulová",N165,0)</f>
        <v>0</v>
      </c>
      <c r="BJ165" s="22" t="s">
        <v>84</v>
      </c>
      <c r="BK165" s="138">
        <f>ROUND(L165*K165,2)</f>
        <v>0</v>
      </c>
      <c r="BL165" s="22" t="s">
        <v>153</v>
      </c>
      <c r="BM165" s="22" t="s">
        <v>238</v>
      </c>
    </row>
    <row r="166" s="10" customFormat="1" ht="16.5" customHeight="1">
      <c r="B166" s="226"/>
      <c r="C166" s="227"/>
      <c r="D166" s="227"/>
      <c r="E166" s="228" t="s">
        <v>22</v>
      </c>
      <c r="F166" s="229" t="s">
        <v>239</v>
      </c>
      <c r="G166" s="230"/>
      <c r="H166" s="230"/>
      <c r="I166" s="230"/>
      <c r="J166" s="227"/>
      <c r="K166" s="231">
        <v>1</v>
      </c>
      <c r="L166" s="227"/>
      <c r="M166" s="227"/>
      <c r="N166" s="227"/>
      <c r="O166" s="227"/>
      <c r="P166" s="227"/>
      <c r="Q166" s="227"/>
      <c r="R166" s="232"/>
      <c r="T166" s="233"/>
      <c r="U166" s="227"/>
      <c r="V166" s="227"/>
      <c r="W166" s="227"/>
      <c r="X166" s="227"/>
      <c r="Y166" s="227"/>
      <c r="Z166" s="227"/>
      <c r="AA166" s="234"/>
      <c r="AT166" s="235" t="s">
        <v>156</v>
      </c>
      <c r="AU166" s="235" t="s">
        <v>100</v>
      </c>
      <c r="AV166" s="10" t="s">
        <v>100</v>
      </c>
      <c r="AW166" s="10" t="s">
        <v>35</v>
      </c>
      <c r="AX166" s="10" t="s">
        <v>77</v>
      </c>
      <c r="AY166" s="235" t="s">
        <v>147</v>
      </c>
    </row>
    <row r="167" s="11" customFormat="1" ht="16.5" customHeight="1">
      <c r="B167" s="236"/>
      <c r="C167" s="237"/>
      <c r="D167" s="237"/>
      <c r="E167" s="238" t="s">
        <v>22</v>
      </c>
      <c r="F167" s="239" t="s">
        <v>157</v>
      </c>
      <c r="G167" s="237"/>
      <c r="H167" s="237"/>
      <c r="I167" s="237"/>
      <c r="J167" s="237"/>
      <c r="K167" s="240">
        <v>1</v>
      </c>
      <c r="L167" s="237"/>
      <c r="M167" s="237"/>
      <c r="N167" s="237"/>
      <c r="O167" s="237"/>
      <c r="P167" s="237"/>
      <c r="Q167" s="237"/>
      <c r="R167" s="241"/>
      <c r="T167" s="242"/>
      <c r="U167" s="237"/>
      <c r="V167" s="237"/>
      <c r="W167" s="237"/>
      <c r="X167" s="237"/>
      <c r="Y167" s="237"/>
      <c r="Z167" s="237"/>
      <c r="AA167" s="243"/>
      <c r="AT167" s="244" t="s">
        <v>156</v>
      </c>
      <c r="AU167" s="244" t="s">
        <v>100</v>
      </c>
      <c r="AV167" s="11" t="s">
        <v>153</v>
      </c>
      <c r="AW167" s="11" t="s">
        <v>35</v>
      </c>
      <c r="AX167" s="11" t="s">
        <v>84</v>
      </c>
      <c r="AY167" s="244" t="s">
        <v>147</v>
      </c>
    </row>
    <row r="168" s="1" customFormat="1" ht="25.5" customHeight="1">
      <c r="B168" s="46"/>
      <c r="C168" s="215" t="s">
        <v>11</v>
      </c>
      <c r="D168" s="215" t="s">
        <v>149</v>
      </c>
      <c r="E168" s="216" t="s">
        <v>240</v>
      </c>
      <c r="F168" s="217" t="s">
        <v>241</v>
      </c>
      <c r="G168" s="217"/>
      <c r="H168" s="217"/>
      <c r="I168" s="217"/>
      <c r="J168" s="218" t="s">
        <v>204</v>
      </c>
      <c r="K168" s="219">
        <v>0.085000000000000006</v>
      </c>
      <c r="L168" s="220">
        <v>0</v>
      </c>
      <c r="M168" s="221"/>
      <c r="N168" s="222">
        <f>ROUND(L168*K168,2)</f>
        <v>0</v>
      </c>
      <c r="O168" s="222"/>
      <c r="P168" s="222"/>
      <c r="Q168" s="222"/>
      <c r="R168" s="48"/>
      <c r="T168" s="223" t="s">
        <v>22</v>
      </c>
      <c r="U168" s="56" t="s">
        <v>42</v>
      </c>
      <c r="V168" s="47"/>
      <c r="W168" s="224">
        <f>V168*K168</f>
        <v>0</v>
      </c>
      <c r="X168" s="224">
        <v>1.0502400000000001</v>
      </c>
      <c r="Y168" s="224">
        <f>X168*K168</f>
        <v>0.089270400000000014</v>
      </c>
      <c r="Z168" s="224">
        <v>0</v>
      </c>
      <c r="AA168" s="225">
        <f>Z168*K168</f>
        <v>0</v>
      </c>
      <c r="AR168" s="22" t="s">
        <v>153</v>
      </c>
      <c r="AT168" s="22" t="s">
        <v>149</v>
      </c>
      <c r="AU168" s="22" t="s">
        <v>100</v>
      </c>
      <c r="AY168" s="22" t="s">
        <v>147</v>
      </c>
      <c r="BE168" s="138">
        <f>IF(U168="základní",N168,0)</f>
        <v>0</v>
      </c>
      <c r="BF168" s="138">
        <f>IF(U168="snížená",N168,0)</f>
        <v>0</v>
      </c>
      <c r="BG168" s="138">
        <f>IF(U168="zákl. přenesená",N168,0)</f>
        <v>0</v>
      </c>
      <c r="BH168" s="138">
        <f>IF(U168="sníž. přenesená",N168,0)</f>
        <v>0</v>
      </c>
      <c r="BI168" s="138">
        <f>IF(U168="nulová",N168,0)</f>
        <v>0</v>
      </c>
      <c r="BJ168" s="22" t="s">
        <v>84</v>
      </c>
      <c r="BK168" s="138">
        <f>ROUND(L168*K168,2)</f>
        <v>0</v>
      </c>
      <c r="BL168" s="22" t="s">
        <v>153</v>
      </c>
      <c r="BM168" s="22" t="s">
        <v>242</v>
      </c>
    </row>
    <row r="169" s="9" customFormat="1" ht="29.88" customHeight="1">
      <c r="B169" s="202"/>
      <c r="C169" s="203"/>
      <c r="D169" s="212" t="s">
        <v>113</v>
      </c>
      <c r="E169" s="212"/>
      <c r="F169" s="212"/>
      <c r="G169" s="212"/>
      <c r="H169" s="212"/>
      <c r="I169" s="212"/>
      <c r="J169" s="212"/>
      <c r="K169" s="212"/>
      <c r="L169" s="212"/>
      <c r="M169" s="212"/>
      <c r="N169" s="253">
        <f>BK169</f>
        <v>0</v>
      </c>
      <c r="O169" s="254"/>
      <c r="P169" s="254"/>
      <c r="Q169" s="254"/>
      <c r="R169" s="205"/>
      <c r="T169" s="206"/>
      <c r="U169" s="203"/>
      <c r="V169" s="203"/>
      <c r="W169" s="207">
        <f>SUM(W170:W173)</f>
        <v>0</v>
      </c>
      <c r="X169" s="203"/>
      <c r="Y169" s="207">
        <f>SUM(Y170:Y173)</f>
        <v>5.4433266499999995</v>
      </c>
      <c r="Z169" s="203"/>
      <c r="AA169" s="208">
        <f>SUM(AA170:AA173)</f>
        <v>0</v>
      </c>
      <c r="AR169" s="209" t="s">
        <v>84</v>
      </c>
      <c r="AT169" s="210" t="s">
        <v>76</v>
      </c>
      <c r="AU169" s="210" t="s">
        <v>84</v>
      </c>
      <c r="AY169" s="209" t="s">
        <v>147</v>
      </c>
      <c r="BK169" s="211">
        <f>SUM(BK170:BK173)</f>
        <v>0</v>
      </c>
    </row>
    <row r="170" s="1" customFormat="1" ht="16.5" customHeight="1">
      <c r="B170" s="46"/>
      <c r="C170" s="215" t="s">
        <v>243</v>
      </c>
      <c r="D170" s="215" t="s">
        <v>149</v>
      </c>
      <c r="E170" s="216" t="s">
        <v>244</v>
      </c>
      <c r="F170" s="217" t="s">
        <v>245</v>
      </c>
      <c r="G170" s="217"/>
      <c r="H170" s="217"/>
      <c r="I170" s="217"/>
      <c r="J170" s="218" t="s">
        <v>152</v>
      </c>
      <c r="K170" s="219">
        <v>16</v>
      </c>
      <c r="L170" s="220">
        <v>0</v>
      </c>
      <c r="M170" s="221"/>
      <c r="N170" s="222">
        <f>ROUND(L170*K170,2)</f>
        <v>0</v>
      </c>
      <c r="O170" s="222"/>
      <c r="P170" s="222"/>
      <c r="Q170" s="222"/>
      <c r="R170" s="48"/>
      <c r="T170" s="223" t="s">
        <v>22</v>
      </c>
      <c r="U170" s="56" t="s">
        <v>42</v>
      </c>
      <c r="V170" s="47"/>
      <c r="W170" s="224">
        <f>V170*K170</f>
        <v>0</v>
      </c>
      <c r="X170" s="224">
        <v>0</v>
      </c>
      <c r="Y170" s="224">
        <f>X170*K170</f>
        <v>0</v>
      </c>
      <c r="Z170" s="224">
        <v>0</v>
      </c>
      <c r="AA170" s="225">
        <f>Z170*K170</f>
        <v>0</v>
      </c>
      <c r="AR170" s="22" t="s">
        <v>153</v>
      </c>
      <c r="AT170" s="22" t="s">
        <v>149</v>
      </c>
      <c r="AU170" s="22" t="s">
        <v>100</v>
      </c>
      <c r="AY170" s="22" t="s">
        <v>147</v>
      </c>
      <c r="BE170" s="138">
        <f>IF(U170="základní",N170,0)</f>
        <v>0</v>
      </c>
      <c r="BF170" s="138">
        <f>IF(U170="snížená",N170,0)</f>
        <v>0</v>
      </c>
      <c r="BG170" s="138">
        <f>IF(U170="zákl. přenesená",N170,0)</f>
        <v>0</v>
      </c>
      <c r="BH170" s="138">
        <f>IF(U170="sníž. přenesená",N170,0)</f>
        <v>0</v>
      </c>
      <c r="BI170" s="138">
        <f>IF(U170="nulová",N170,0)</f>
        <v>0</v>
      </c>
      <c r="BJ170" s="22" t="s">
        <v>84</v>
      </c>
      <c r="BK170" s="138">
        <f>ROUND(L170*K170,2)</f>
        <v>0</v>
      </c>
      <c r="BL170" s="22" t="s">
        <v>153</v>
      </c>
      <c r="BM170" s="22" t="s">
        <v>246</v>
      </c>
    </row>
    <row r="171" s="1" customFormat="1" ht="38.25" customHeight="1">
      <c r="B171" s="46"/>
      <c r="C171" s="215" t="s">
        <v>247</v>
      </c>
      <c r="D171" s="215" t="s">
        <v>149</v>
      </c>
      <c r="E171" s="216" t="s">
        <v>248</v>
      </c>
      <c r="F171" s="217" t="s">
        <v>249</v>
      </c>
      <c r="G171" s="217"/>
      <c r="H171" s="217"/>
      <c r="I171" s="217"/>
      <c r="J171" s="218" t="s">
        <v>152</v>
      </c>
      <c r="K171" s="219">
        <v>2.3999999999999999</v>
      </c>
      <c r="L171" s="220">
        <v>0</v>
      </c>
      <c r="M171" s="221"/>
      <c r="N171" s="222">
        <f>ROUND(L171*K171,2)</f>
        <v>0</v>
      </c>
      <c r="O171" s="222"/>
      <c r="P171" s="222"/>
      <c r="Q171" s="222"/>
      <c r="R171" s="48"/>
      <c r="T171" s="223" t="s">
        <v>22</v>
      </c>
      <c r="U171" s="56" t="s">
        <v>42</v>
      </c>
      <c r="V171" s="47"/>
      <c r="W171" s="224">
        <f>V171*K171</f>
        <v>0</v>
      </c>
      <c r="X171" s="224">
        <v>0.20745</v>
      </c>
      <c r="Y171" s="224">
        <f>X171*K171</f>
        <v>0.49787999999999999</v>
      </c>
      <c r="Z171" s="224">
        <v>0</v>
      </c>
      <c r="AA171" s="225">
        <f>Z171*K171</f>
        <v>0</v>
      </c>
      <c r="AR171" s="22" t="s">
        <v>153</v>
      </c>
      <c r="AT171" s="22" t="s">
        <v>149</v>
      </c>
      <c r="AU171" s="22" t="s">
        <v>100</v>
      </c>
      <c r="AY171" s="22" t="s">
        <v>147</v>
      </c>
      <c r="BE171" s="138">
        <f>IF(U171="základní",N171,0)</f>
        <v>0</v>
      </c>
      <c r="BF171" s="138">
        <f>IF(U171="snížená",N171,0)</f>
        <v>0</v>
      </c>
      <c r="BG171" s="138">
        <f>IF(U171="zákl. přenesená",N171,0)</f>
        <v>0</v>
      </c>
      <c r="BH171" s="138">
        <f>IF(U171="sníž. přenesená",N171,0)</f>
        <v>0</v>
      </c>
      <c r="BI171" s="138">
        <f>IF(U171="nulová",N171,0)</f>
        <v>0</v>
      </c>
      <c r="BJ171" s="22" t="s">
        <v>84</v>
      </c>
      <c r="BK171" s="138">
        <f>ROUND(L171*K171,2)</f>
        <v>0</v>
      </c>
      <c r="BL171" s="22" t="s">
        <v>153</v>
      </c>
      <c r="BM171" s="22" t="s">
        <v>250</v>
      </c>
    </row>
    <row r="172" s="1" customFormat="1" ht="25.5" customHeight="1">
      <c r="B172" s="46"/>
      <c r="C172" s="215" t="s">
        <v>251</v>
      </c>
      <c r="D172" s="215" t="s">
        <v>149</v>
      </c>
      <c r="E172" s="216" t="s">
        <v>252</v>
      </c>
      <c r="F172" s="217" t="s">
        <v>253</v>
      </c>
      <c r="G172" s="217"/>
      <c r="H172" s="217"/>
      <c r="I172" s="217"/>
      <c r="J172" s="218" t="s">
        <v>152</v>
      </c>
      <c r="K172" s="219">
        <v>18.901</v>
      </c>
      <c r="L172" s="220">
        <v>0</v>
      </c>
      <c r="M172" s="221"/>
      <c r="N172" s="222">
        <f>ROUND(L172*K172,2)</f>
        <v>0</v>
      </c>
      <c r="O172" s="222"/>
      <c r="P172" s="222"/>
      <c r="Q172" s="222"/>
      <c r="R172" s="48"/>
      <c r="T172" s="223" t="s">
        <v>22</v>
      </c>
      <c r="U172" s="56" t="s">
        <v>42</v>
      </c>
      <c r="V172" s="47"/>
      <c r="W172" s="224">
        <f>V172*K172</f>
        <v>0</v>
      </c>
      <c r="X172" s="224">
        <v>0.085650000000000004</v>
      </c>
      <c r="Y172" s="224">
        <f>X172*K172</f>
        <v>1.6188706500000001</v>
      </c>
      <c r="Z172" s="224">
        <v>0</v>
      </c>
      <c r="AA172" s="225">
        <f>Z172*K172</f>
        <v>0</v>
      </c>
      <c r="AR172" s="22" t="s">
        <v>153</v>
      </c>
      <c r="AT172" s="22" t="s">
        <v>149</v>
      </c>
      <c r="AU172" s="22" t="s">
        <v>100</v>
      </c>
      <c r="AY172" s="22" t="s">
        <v>147</v>
      </c>
      <c r="BE172" s="138">
        <f>IF(U172="základní",N172,0)</f>
        <v>0</v>
      </c>
      <c r="BF172" s="138">
        <f>IF(U172="snížená",N172,0)</f>
        <v>0</v>
      </c>
      <c r="BG172" s="138">
        <f>IF(U172="zákl. přenesená",N172,0)</f>
        <v>0</v>
      </c>
      <c r="BH172" s="138">
        <f>IF(U172="sníž. přenesená",N172,0)</f>
        <v>0</v>
      </c>
      <c r="BI172" s="138">
        <f>IF(U172="nulová",N172,0)</f>
        <v>0</v>
      </c>
      <c r="BJ172" s="22" t="s">
        <v>84</v>
      </c>
      <c r="BK172" s="138">
        <f>ROUND(L172*K172,2)</f>
        <v>0</v>
      </c>
      <c r="BL172" s="22" t="s">
        <v>153</v>
      </c>
      <c r="BM172" s="22" t="s">
        <v>254</v>
      </c>
    </row>
    <row r="173" s="1" customFormat="1" ht="25.5" customHeight="1">
      <c r="B173" s="46"/>
      <c r="C173" s="245" t="s">
        <v>255</v>
      </c>
      <c r="D173" s="245" t="s">
        <v>216</v>
      </c>
      <c r="E173" s="246" t="s">
        <v>256</v>
      </c>
      <c r="F173" s="247" t="s">
        <v>257</v>
      </c>
      <c r="G173" s="247"/>
      <c r="H173" s="247"/>
      <c r="I173" s="247"/>
      <c r="J173" s="248" t="s">
        <v>152</v>
      </c>
      <c r="K173" s="249">
        <v>18.901</v>
      </c>
      <c r="L173" s="250">
        <v>0</v>
      </c>
      <c r="M173" s="251"/>
      <c r="N173" s="252">
        <f>ROUND(L173*K173,2)</f>
        <v>0</v>
      </c>
      <c r="O173" s="222"/>
      <c r="P173" s="222"/>
      <c r="Q173" s="222"/>
      <c r="R173" s="48"/>
      <c r="T173" s="223" t="s">
        <v>22</v>
      </c>
      <c r="U173" s="56" t="s">
        <v>42</v>
      </c>
      <c r="V173" s="47"/>
      <c r="W173" s="224">
        <f>V173*K173</f>
        <v>0</v>
      </c>
      <c r="X173" s="224">
        <v>0.17599999999999999</v>
      </c>
      <c r="Y173" s="224">
        <f>X173*K173</f>
        <v>3.3265759999999998</v>
      </c>
      <c r="Z173" s="224">
        <v>0</v>
      </c>
      <c r="AA173" s="225">
        <f>Z173*K173</f>
        <v>0</v>
      </c>
      <c r="AR173" s="22" t="s">
        <v>201</v>
      </c>
      <c r="AT173" s="22" t="s">
        <v>216</v>
      </c>
      <c r="AU173" s="22" t="s">
        <v>100</v>
      </c>
      <c r="AY173" s="22" t="s">
        <v>147</v>
      </c>
      <c r="BE173" s="138">
        <f>IF(U173="základní",N173,0)</f>
        <v>0</v>
      </c>
      <c r="BF173" s="138">
        <f>IF(U173="snížená",N173,0)</f>
        <v>0</v>
      </c>
      <c r="BG173" s="138">
        <f>IF(U173="zákl. přenesená",N173,0)</f>
        <v>0</v>
      </c>
      <c r="BH173" s="138">
        <f>IF(U173="sníž. přenesená",N173,0)</f>
        <v>0</v>
      </c>
      <c r="BI173" s="138">
        <f>IF(U173="nulová",N173,0)</f>
        <v>0</v>
      </c>
      <c r="BJ173" s="22" t="s">
        <v>84</v>
      </c>
      <c r="BK173" s="138">
        <f>ROUND(L173*K173,2)</f>
        <v>0</v>
      </c>
      <c r="BL173" s="22" t="s">
        <v>153</v>
      </c>
      <c r="BM173" s="22" t="s">
        <v>258</v>
      </c>
    </row>
    <row r="174" s="9" customFormat="1" ht="29.88" customHeight="1">
      <c r="B174" s="202"/>
      <c r="C174" s="203"/>
      <c r="D174" s="212" t="s">
        <v>114</v>
      </c>
      <c r="E174" s="212"/>
      <c r="F174" s="212"/>
      <c r="G174" s="212"/>
      <c r="H174" s="212"/>
      <c r="I174" s="212"/>
      <c r="J174" s="212"/>
      <c r="K174" s="212"/>
      <c r="L174" s="212"/>
      <c r="M174" s="212"/>
      <c r="N174" s="253">
        <f>BK174</f>
        <v>0</v>
      </c>
      <c r="O174" s="254"/>
      <c r="P174" s="254"/>
      <c r="Q174" s="254"/>
      <c r="R174" s="205"/>
      <c r="T174" s="206"/>
      <c r="U174" s="203"/>
      <c r="V174" s="203"/>
      <c r="W174" s="207">
        <f>SUM(W175:W180)</f>
        <v>0</v>
      </c>
      <c r="X174" s="203"/>
      <c r="Y174" s="207">
        <f>SUM(Y175:Y180)</f>
        <v>1.9967200000000001</v>
      </c>
      <c r="Z174" s="203"/>
      <c r="AA174" s="208">
        <f>SUM(AA175:AA180)</f>
        <v>0</v>
      </c>
      <c r="AR174" s="209" t="s">
        <v>84</v>
      </c>
      <c r="AT174" s="210" t="s">
        <v>76</v>
      </c>
      <c r="AU174" s="210" t="s">
        <v>84</v>
      </c>
      <c r="AY174" s="209" t="s">
        <v>147</v>
      </c>
      <c r="BK174" s="211">
        <f>SUM(BK175:BK180)</f>
        <v>0</v>
      </c>
    </row>
    <row r="175" s="1" customFormat="1" ht="38.25" customHeight="1">
      <c r="B175" s="46"/>
      <c r="C175" s="215" t="s">
        <v>259</v>
      </c>
      <c r="D175" s="215" t="s">
        <v>149</v>
      </c>
      <c r="E175" s="216" t="s">
        <v>260</v>
      </c>
      <c r="F175" s="217" t="s">
        <v>261</v>
      </c>
      <c r="G175" s="217"/>
      <c r="H175" s="217"/>
      <c r="I175" s="217"/>
      <c r="J175" s="218" t="s">
        <v>165</v>
      </c>
      <c r="K175" s="219">
        <v>8</v>
      </c>
      <c r="L175" s="220">
        <v>0</v>
      </c>
      <c r="M175" s="221"/>
      <c r="N175" s="222">
        <f>ROUND(L175*K175,2)</f>
        <v>0</v>
      </c>
      <c r="O175" s="222"/>
      <c r="P175" s="222"/>
      <c r="Q175" s="222"/>
      <c r="R175" s="48"/>
      <c r="T175" s="223" t="s">
        <v>22</v>
      </c>
      <c r="U175" s="56" t="s">
        <v>42</v>
      </c>
      <c r="V175" s="47"/>
      <c r="W175" s="224">
        <f>V175*K175</f>
        <v>0</v>
      </c>
      <c r="X175" s="224">
        <v>0.20219000000000001</v>
      </c>
      <c r="Y175" s="224">
        <f>X175*K175</f>
        <v>1.6175200000000001</v>
      </c>
      <c r="Z175" s="224">
        <v>0</v>
      </c>
      <c r="AA175" s="225">
        <f>Z175*K175</f>
        <v>0</v>
      </c>
      <c r="AR175" s="22" t="s">
        <v>153</v>
      </c>
      <c r="AT175" s="22" t="s">
        <v>149</v>
      </c>
      <c r="AU175" s="22" t="s">
        <v>100</v>
      </c>
      <c r="AY175" s="22" t="s">
        <v>147</v>
      </c>
      <c r="BE175" s="138">
        <f>IF(U175="základní",N175,0)</f>
        <v>0</v>
      </c>
      <c r="BF175" s="138">
        <f>IF(U175="snížená",N175,0)</f>
        <v>0</v>
      </c>
      <c r="BG175" s="138">
        <f>IF(U175="zákl. přenesená",N175,0)</f>
        <v>0</v>
      </c>
      <c r="BH175" s="138">
        <f>IF(U175="sníž. přenesená",N175,0)</f>
        <v>0</v>
      </c>
      <c r="BI175" s="138">
        <f>IF(U175="nulová",N175,0)</f>
        <v>0</v>
      </c>
      <c r="BJ175" s="22" t="s">
        <v>84</v>
      </c>
      <c r="BK175" s="138">
        <f>ROUND(L175*K175,2)</f>
        <v>0</v>
      </c>
      <c r="BL175" s="22" t="s">
        <v>153</v>
      </c>
      <c r="BM175" s="22" t="s">
        <v>262</v>
      </c>
    </row>
    <row r="176" s="1" customFormat="1" ht="25.5" customHeight="1">
      <c r="B176" s="46"/>
      <c r="C176" s="245" t="s">
        <v>263</v>
      </c>
      <c r="D176" s="245" t="s">
        <v>216</v>
      </c>
      <c r="E176" s="246" t="s">
        <v>264</v>
      </c>
      <c r="F176" s="247" t="s">
        <v>265</v>
      </c>
      <c r="G176" s="247"/>
      <c r="H176" s="247"/>
      <c r="I176" s="247"/>
      <c r="J176" s="248" t="s">
        <v>266</v>
      </c>
      <c r="K176" s="249">
        <v>7</v>
      </c>
      <c r="L176" s="250">
        <v>0</v>
      </c>
      <c r="M176" s="251"/>
      <c r="N176" s="252">
        <f>ROUND(L176*K176,2)</f>
        <v>0</v>
      </c>
      <c r="O176" s="222"/>
      <c r="P176" s="222"/>
      <c r="Q176" s="222"/>
      <c r="R176" s="48"/>
      <c r="T176" s="223" t="s">
        <v>22</v>
      </c>
      <c r="U176" s="56" t="s">
        <v>42</v>
      </c>
      <c r="V176" s="47"/>
      <c r="W176" s="224">
        <f>V176*K176</f>
        <v>0</v>
      </c>
      <c r="X176" s="224">
        <v>0.048300000000000003</v>
      </c>
      <c r="Y176" s="224">
        <f>X176*K176</f>
        <v>0.33810000000000001</v>
      </c>
      <c r="Z176" s="224">
        <v>0</v>
      </c>
      <c r="AA176" s="225">
        <f>Z176*K176</f>
        <v>0</v>
      </c>
      <c r="AR176" s="22" t="s">
        <v>201</v>
      </c>
      <c r="AT176" s="22" t="s">
        <v>216</v>
      </c>
      <c r="AU176" s="22" t="s">
        <v>100</v>
      </c>
      <c r="AY176" s="22" t="s">
        <v>147</v>
      </c>
      <c r="BE176" s="138">
        <f>IF(U176="základní",N176,0)</f>
        <v>0</v>
      </c>
      <c r="BF176" s="138">
        <f>IF(U176="snížená",N176,0)</f>
        <v>0</v>
      </c>
      <c r="BG176" s="138">
        <f>IF(U176="zákl. přenesená",N176,0)</f>
        <v>0</v>
      </c>
      <c r="BH176" s="138">
        <f>IF(U176="sníž. přenesená",N176,0)</f>
        <v>0</v>
      </c>
      <c r="BI176" s="138">
        <f>IF(U176="nulová",N176,0)</f>
        <v>0</v>
      </c>
      <c r="BJ176" s="22" t="s">
        <v>84</v>
      </c>
      <c r="BK176" s="138">
        <f>ROUND(L176*K176,2)</f>
        <v>0</v>
      </c>
      <c r="BL176" s="22" t="s">
        <v>153</v>
      </c>
      <c r="BM176" s="22" t="s">
        <v>267</v>
      </c>
    </row>
    <row r="177" s="1" customFormat="1" ht="25.5" customHeight="1">
      <c r="B177" s="46"/>
      <c r="C177" s="245" t="s">
        <v>268</v>
      </c>
      <c r="D177" s="245" t="s">
        <v>216</v>
      </c>
      <c r="E177" s="246" t="s">
        <v>269</v>
      </c>
      <c r="F177" s="247" t="s">
        <v>270</v>
      </c>
      <c r="G177" s="247"/>
      <c r="H177" s="247"/>
      <c r="I177" s="247"/>
      <c r="J177" s="248" t="s">
        <v>266</v>
      </c>
      <c r="K177" s="249">
        <v>1</v>
      </c>
      <c r="L177" s="250">
        <v>0</v>
      </c>
      <c r="M177" s="251"/>
      <c r="N177" s="252">
        <f>ROUND(L177*K177,2)</f>
        <v>0</v>
      </c>
      <c r="O177" s="222"/>
      <c r="P177" s="222"/>
      <c r="Q177" s="222"/>
      <c r="R177" s="48"/>
      <c r="T177" s="223" t="s">
        <v>22</v>
      </c>
      <c r="U177" s="56" t="s">
        <v>42</v>
      </c>
      <c r="V177" s="47"/>
      <c r="W177" s="224">
        <f>V177*K177</f>
        <v>0</v>
      </c>
      <c r="X177" s="224">
        <v>0.041099999999999998</v>
      </c>
      <c r="Y177" s="224">
        <f>X177*K177</f>
        <v>0.041099999999999998</v>
      </c>
      <c r="Z177" s="224">
        <v>0</v>
      </c>
      <c r="AA177" s="225">
        <f>Z177*K177</f>
        <v>0</v>
      </c>
      <c r="AR177" s="22" t="s">
        <v>201</v>
      </c>
      <c r="AT177" s="22" t="s">
        <v>216</v>
      </c>
      <c r="AU177" s="22" t="s">
        <v>100</v>
      </c>
      <c r="AY177" s="22" t="s">
        <v>147</v>
      </c>
      <c r="BE177" s="138">
        <f>IF(U177="základní",N177,0)</f>
        <v>0</v>
      </c>
      <c r="BF177" s="138">
        <f>IF(U177="snížená",N177,0)</f>
        <v>0</v>
      </c>
      <c r="BG177" s="138">
        <f>IF(U177="zákl. přenesená",N177,0)</f>
        <v>0</v>
      </c>
      <c r="BH177" s="138">
        <f>IF(U177="sníž. přenesená",N177,0)</f>
        <v>0</v>
      </c>
      <c r="BI177" s="138">
        <f>IF(U177="nulová",N177,0)</f>
        <v>0</v>
      </c>
      <c r="BJ177" s="22" t="s">
        <v>84</v>
      </c>
      <c r="BK177" s="138">
        <f>ROUND(L177*K177,2)</f>
        <v>0</v>
      </c>
      <c r="BL177" s="22" t="s">
        <v>153</v>
      </c>
      <c r="BM177" s="22" t="s">
        <v>271</v>
      </c>
    </row>
    <row r="178" s="1" customFormat="1" ht="25.5" customHeight="1">
      <c r="B178" s="46"/>
      <c r="C178" s="215" t="s">
        <v>272</v>
      </c>
      <c r="D178" s="215" t="s">
        <v>149</v>
      </c>
      <c r="E178" s="216" t="s">
        <v>273</v>
      </c>
      <c r="F178" s="217" t="s">
        <v>274</v>
      </c>
      <c r="G178" s="217"/>
      <c r="H178" s="217"/>
      <c r="I178" s="217"/>
      <c r="J178" s="218" t="s">
        <v>165</v>
      </c>
      <c r="K178" s="219">
        <v>8</v>
      </c>
      <c r="L178" s="220">
        <v>0</v>
      </c>
      <c r="M178" s="221"/>
      <c r="N178" s="222">
        <f>ROUND(L178*K178,2)</f>
        <v>0</v>
      </c>
      <c r="O178" s="222"/>
      <c r="P178" s="222"/>
      <c r="Q178" s="222"/>
      <c r="R178" s="48"/>
      <c r="T178" s="223" t="s">
        <v>22</v>
      </c>
      <c r="U178" s="56" t="s">
        <v>42</v>
      </c>
      <c r="V178" s="47"/>
      <c r="W178" s="224">
        <f>V178*K178</f>
        <v>0</v>
      </c>
      <c r="X178" s="224">
        <v>0</v>
      </c>
      <c r="Y178" s="224">
        <f>X178*K178</f>
        <v>0</v>
      </c>
      <c r="Z178" s="224">
        <v>0</v>
      </c>
      <c r="AA178" s="225">
        <f>Z178*K178</f>
        <v>0</v>
      </c>
      <c r="AR178" s="22" t="s">
        <v>153</v>
      </c>
      <c r="AT178" s="22" t="s">
        <v>149</v>
      </c>
      <c r="AU178" s="22" t="s">
        <v>100</v>
      </c>
      <c r="AY178" s="22" t="s">
        <v>147</v>
      </c>
      <c r="BE178" s="138">
        <f>IF(U178="základní",N178,0)</f>
        <v>0</v>
      </c>
      <c r="BF178" s="138">
        <f>IF(U178="snížená",N178,0)</f>
        <v>0</v>
      </c>
      <c r="BG178" s="138">
        <f>IF(U178="zákl. přenesená",N178,0)</f>
        <v>0</v>
      </c>
      <c r="BH178" s="138">
        <f>IF(U178="sníž. přenesená",N178,0)</f>
        <v>0</v>
      </c>
      <c r="BI178" s="138">
        <f>IF(U178="nulová",N178,0)</f>
        <v>0</v>
      </c>
      <c r="BJ178" s="22" t="s">
        <v>84</v>
      </c>
      <c r="BK178" s="138">
        <f>ROUND(L178*K178,2)</f>
        <v>0</v>
      </c>
      <c r="BL178" s="22" t="s">
        <v>153</v>
      </c>
      <c r="BM178" s="22" t="s">
        <v>275</v>
      </c>
    </row>
    <row r="179" s="10" customFormat="1" ht="16.5" customHeight="1">
      <c r="B179" s="226"/>
      <c r="C179" s="227"/>
      <c r="D179" s="227"/>
      <c r="E179" s="228" t="s">
        <v>22</v>
      </c>
      <c r="F179" s="229" t="s">
        <v>201</v>
      </c>
      <c r="G179" s="230"/>
      <c r="H179" s="230"/>
      <c r="I179" s="230"/>
      <c r="J179" s="227"/>
      <c r="K179" s="231">
        <v>8</v>
      </c>
      <c r="L179" s="227"/>
      <c r="M179" s="227"/>
      <c r="N179" s="227"/>
      <c r="O179" s="227"/>
      <c r="P179" s="227"/>
      <c r="Q179" s="227"/>
      <c r="R179" s="232"/>
      <c r="T179" s="233"/>
      <c r="U179" s="227"/>
      <c r="V179" s="227"/>
      <c r="W179" s="227"/>
      <c r="X179" s="227"/>
      <c r="Y179" s="227"/>
      <c r="Z179" s="227"/>
      <c r="AA179" s="234"/>
      <c r="AT179" s="235" t="s">
        <v>156</v>
      </c>
      <c r="AU179" s="235" t="s">
        <v>100</v>
      </c>
      <c r="AV179" s="10" t="s">
        <v>100</v>
      </c>
      <c r="AW179" s="10" t="s">
        <v>35</v>
      </c>
      <c r="AX179" s="10" t="s">
        <v>77</v>
      </c>
      <c r="AY179" s="235" t="s">
        <v>147</v>
      </c>
    </row>
    <row r="180" s="11" customFormat="1" ht="16.5" customHeight="1">
      <c r="B180" s="236"/>
      <c r="C180" s="237"/>
      <c r="D180" s="237"/>
      <c r="E180" s="238" t="s">
        <v>22</v>
      </c>
      <c r="F180" s="239" t="s">
        <v>157</v>
      </c>
      <c r="G180" s="237"/>
      <c r="H180" s="237"/>
      <c r="I180" s="237"/>
      <c r="J180" s="237"/>
      <c r="K180" s="240">
        <v>8</v>
      </c>
      <c r="L180" s="237"/>
      <c r="M180" s="237"/>
      <c r="N180" s="237"/>
      <c r="O180" s="237"/>
      <c r="P180" s="237"/>
      <c r="Q180" s="237"/>
      <c r="R180" s="241"/>
      <c r="T180" s="242"/>
      <c r="U180" s="237"/>
      <c r="V180" s="237"/>
      <c r="W180" s="237"/>
      <c r="X180" s="237"/>
      <c r="Y180" s="237"/>
      <c r="Z180" s="237"/>
      <c r="AA180" s="243"/>
      <c r="AT180" s="244" t="s">
        <v>156</v>
      </c>
      <c r="AU180" s="244" t="s">
        <v>100</v>
      </c>
      <c r="AV180" s="11" t="s">
        <v>153</v>
      </c>
      <c r="AW180" s="11" t="s">
        <v>35</v>
      </c>
      <c r="AX180" s="11" t="s">
        <v>84</v>
      </c>
      <c r="AY180" s="244" t="s">
        <v>147</v>
      </c>
    </row>
    <row r="181" s="9" customFormat="1" ht="29.88" customHeight="1">
      <c r="B181" s="202"/>
      <c r="C181" s="203"/>
      <c r="D181" s="212" t="s">
        <v>115</v>
      </c>
      <c r="E181" s="212"/>
      <c r="F181" s="212"/>
      <c r="G181" s="212"/>
      <c r="H181" s="212"/>
      <c r="I181" s="212"/>
      <c r="J181" s="212"/>
      <c r="K181" s="212"/>
      <c r="L181" s="212"/>
      <c r="M181" s="212"/>
      <c r="N181" s="213">
        <f>BK181</f>
        <v>0</v>
      </c>
      <c r="O181" s="214"/>
      <c r="P181" s="214"/>
      <c r="Q181" s="214"/>
      <c r="R181" s="205"/>
      <c r="T181" s="206"/>
      <c r="U181" s="203"/>
      <c r="V181" s="203"/>
      <c r="W181" s="207">
        <f>SUM(W182:W187)</f>
        <v>0</v>
      </c>
      <c r="X181" s="203"/>
      <c r="Y181" s="207">
        <f>SUM(Y182:Y187)</f>
        <v>0</v>
      </c>
      <c r="Z181" s="203"/>
      <c r="AA181" s="208">
        <f>SUM(AA182:AA187)</f>
        <v>0</v>
      </c>
      <c r="AR181" s="209" t="s">
        <v>84</v>
      </c>
      <c r="AT181" s="210" t="s">
        <v>76</v>
      </c>
      <c r="AU181" s="210" t="s">
        <v>84</v>
      </c>
      <c r="AY181" s="209" t="s">
        <v>147</v>
      </c>
      <c r="BK181" s="211">
        <f>SUM(BK182:BK187)</f>
        <v>0</v>
      </c>
    </row>
    <row r="182" s="1" customFormat="1" ht="25.5" customHeight="1">
      <c r="B182" s="46"/>
      <c r="C182" s="215" t="s">
        <v>276</v>
      </c>
      <c r="D182" s="215" t="s">
        <v>149</v>
      </c>
      <c r="E182" s="216" t="s">
        <v>277</v>
      </c>
      <c r="F182" s="217" t="s">
        <v>278</v>
      </c>
      <c r="G182" s="217"/>
      <c r="H182" s="217"/>
      <c r="I182" s="217"/>
      <c r="J182" s="218" t="s">
        <v>204</v>
      </c>
      <c r="K182" s="219">
        <v>3.2799999999999998</v>
      </c>
      <c r="L182" s="220">
        <v>0</v>
      </c>
      <c r="M182" s="221"/>
      <c r="N182" s="222">
        <f>ROUND(L182*K182,2)</f>
        <v>0</v>
      </c>
      <c r="O182" s="222"/>
      <c r="P182" s="222"/>
      <c r="Q182" s="222"/>
      <c r="R182" s="48"/>
      <c r="T182" s="223" t="s">
        <v>22</v>
      </c>
      <c r="U182" s="56" t="s">
        <v>42</v>
      </c>
      <c r="V182" s="47"/>
      <c r="W182" s="224">
        <f>V182*K182</f>
        <v>0</v>
      </c>
      <c r="X182" s="224">
        <v>0</v>
      </c>
      <c r="Y182" s="224">
        <f>X182*K182</f>
        <v>0</v>
      </c>
      <c r="Z182" s="224">
        <v>0</v>
      </c>
      <c r="AA182" s="225">
        <f>Z182*K182</f>
        <v>0</v>
      </c>
      <c r="AR182" s="22" t="s">
        <v>153</v>
      </c>
      <c r="AT182" s="22" t="s">
        <v>149</v>
      </c>
      <c r="AU182" s="22" t="s">
        <v>100</v>
      </c>
      <c r="AY182" s="22" t="s">
        <v>147</v>
      </c>
      <c r="BE182" s="138">
        <f>IF(U182="základní",N182,0)</f>
        <v>0</v>
      </c>
      <c r="BF182" s="138">
        <f>IF(U182="snížená",N182,0)</f>
        <v>0</v>
      </c>
      <c r="BG182" s="138">
        <f>IF(U182="zákl. přenesená",N182,0)</f>
        <v>0</v>
      </c>
      <c r="BH182" s="138">
        <f>IF(U182="sníž. přenesená",N182,0)</f>
        <v>0</v>
      </c>
      <c r="BI182" s="138">
        <f>IF(U182="nulová",N182,0)</f>
        <v>0</v>
      </c>
      <c r="BJ182" s="22" t="s">
        <v>84</v>
      </c>
      <c r="BK182" s="138">
        <f>ROUND(L182*K182,2)</f>
        <v>0</v>
      </c>
      <c r="BL182" s="22" t="s">
        <v>153</v>
      </c>
      <c r="BM182" s="22" t="s">
        <v>279</v>
      </c>
    </row>
    <row r="183" s="1" customFormat="1" ht="25.5" customHeight="1">
      <c r="B183" s="46"/>
      <c r="C183" s="215" t="s">
        <v>280</v>
      </c>
      <c r="D183" s="215" t="s">
        <v>149</v>
      </c>
      <c r="E183" s="216" t="s">
        <v>281</v>
      </c>
      <c r="F183" s="217" t="s">
        <v>282</v>
      </c>
      <c r="G183" s="217"/>
      <c r="H183" s="217"/>
      <c r="I183" s="217"/>
      <c r="J183" s="218" t="s">
        <v>204</v>
      </c>
      <c r="K183" s="219">
        <v>49.200000000000003</v>
      </c>
      <c r="L183" s="220">
        <v>0</v>
      </c>
      <c r="M183" s="221"/>
      <c r="N183" s="222">
        <f>ROUND(L183*K183,2)</f>
        <v>0</v>
      </c>
      <c r="O183" s="222"/>
      <c r="P183" s="222"/>
      <c r="Q183" s="222"/>
      <c r="R183" s="48"/>
      <c r="T183" s="223" t="s">
        <v>22</v>
      </c>
      <c r="U183" s="56" t="s">
        <v>42</v>
      </c>
      <c r="V183" s="47"/>
      <c r="W183" s="224">
        <f>V183*K183</f>
        <v>0</v>
      </c>
      <c r="X183" s="224">
        <v>0</v>
      </c>
      <c r="Y183" s="224">
        <f>X183*K183</f>
        <v>0</v>
      </c>
      <c r="Z183" s="224">
        <v>0</v>
      </c>
      <c r="AA183" s="225">
        <f>Z183*K183</f>
        <v>0</v>
      </c>
      <c r="AR183" s="22" t="s">
        <v>153</v>
      </c>
      <c r="AT183" s="22" t="s">
        <v>149</v>
      </c>
      <c r="AU183" s="22" t="s">
        <v>100</v>
      </c>
      <c r="AY183" s="22" t="s">
        <v>147</v>
      </c>
      <c r="BE183" s="138">
        <f>IF(U183="základní",N183,0)</f>
        <v>0</v>
      </c>
      <c r="BF183" s="138">
        <f>IF(U183="snížená",N183,0)</f>
        <v>0</v>
      </c>
      <c r="BG183" s="138">
        <f>IF(U183="zákl. přenesená",N183,0)</f>
        <v>0</v>
      </c>
      <c r="BH183" s="138">
        <f>IF(U183="sníž. přenesená",N183,0)</f>
        <v>0</v>
      </c>
      <c r="BI183" s="138">
        <f>IF(U183="nulová",N183,0)</f>
        <v>0</v>
      </c>
      <c r="BJ183" s="22" t="s">
        <v>84</v>
      </c>
      <c r="BK183" s="138">
        <f>ROUND(L183*K183,2)</f>
        <v>0</v>
      </c>
      <c r="BL183" s="22" t="s">
        <v>153</v>
      </c>
      <c r="BM183" s="22" t="s">
        <v>283</v>
      </c>
    </row>
    <row r="184" s="10" customFormat="1" ht="16.5" customHeight="1">
      <c r="B184" s="226"/>
      <c r="C184" s="227"/>
      <c r="D184" s="227"/>
      <c r="E184" s="228" t="s">
        <v>22</v>
      </c>
      <c r="F184" s="229" t="s">
        <v>284</v>
      </c>
      <c r="G184" s="230"/>
      <c r="H184" s="230"/>
      <c r="I184" s="230"/>
      <c r="J184" s="227"/>
      <c r="K184" s="231">
        <v>49.200000000000003</v>
      </c>
      <c r="L184" s="227"/>
      <c r="M184" s="227"/>
      <c r="N184" s="227"/>
      <c r="O184" s="227"/>
      <c r="P184" s="227"/>
      <c r="Q184" s="227"/>
      <c r="R184" s="232"/>
      <c r="T184" s="233"/>
      <c r="U184" s="227"/>
      <c r="V184" s="227"/>
      <c r="W184" s="227"/>
      <c r="X184" s="227"/>
      <c r="Y184" s="227"/>
      <c r="Z184" s="227"/>
      <c r="AA184" s="234"/>
      <c r="AT184" s="235" t="s">
        <v>156</v>
      </c>
      <c r="AU184" s="235" t="s">
        <v>100</v>
      </c>
      <c r="AV184" s="10" t="s">
        <v>100</v>
      </c>
      <c r="AW184" s="10" t="s">
        <v>35</v>
      </c>
      <c r="AX184" s="10" t="s">
        <v>77</v>
      </c>
      <c r="AY184" s="235" t="s">
        <v>147</v>
      </c>
    </row>
    <row r="185" s="11" customFormat="1" ht="16.5" customHeight="1">
      <c r="B185" s="236"/>
      <c r="C185" s="237"/>
      <c r="D185" s="237"/>
      <c r="E185" s="238" t="s">
        <v>22</v>
      </c>
      <c r="F185" s="239" t="s">
        <v>157</v>
      </c>
      <c r="G185" s="237"/>
      <c r="H185" s="237"/>
      <c r="I185" s="237"/>
      <c r="J185" s="237"/>
      <c r="K185" s="240">
        <v>49.200000000000003</v>
      </c>
      <c r="L185" s="237"/>
      <c r="M185" s="237"/>
      <c r="N185" s="237"/>
      <c r="O185" s="237"/>
      <c r="P185" s="237"/>
      <c r="Q185" s="237"/>
      <c r="R185" s="241"/>
      <c r="T185" s="242"/>
      <c r="U185" s="237"/>
      <c r="V185" s="237"/>
      <c r="W185" s="237"/>
      <c r="X185" s="237"/>
      <c r="Y185" s="237"/>
      <c r="Z185" s="237"/>
      <c r="AA185" s="243"/>
      <c r="AT185" s="244" t="s">
        <v>156</v>
      </c>
      <c r="AU185" s="244" t="s">
        <v>100</v>
      </c>
      <c r="AV185" s="11" t="s">
        <v>153</v>
      </c>
      <c r="AW185" s="11" t="s">
        <v>35</v>
      </c>
      <c r="AX185" s="11" t="s">
        <v>84</v>
      </c>
      <c r="AY185" s="244" t="s">
        <v>147</v>
      </c>
    </row>
    <row r="186" s="1" customFormat="1" ht="25.5" customHeight="1">
      <c r="B186" s="46"/>
      <c r="C186" s="215" t="s">
        <v>285</v>
      </c>
      <c r="D186" s="215" t="s">
        <v>149</v>
      </c>
      <c r="E186" s="216" t="s">
        <v>286</v>
      </c>
      <c r="F186" s="217" t="s">
        <v>287</v>
      </c>
      <c r="G186" s="217"/>
      <c r="H186" s="217"/>
      <c r="I186" s="217"/>
      <c r="J186" s="218" t="s">
        <v>204</v>
      </c>
      <c r="K186" s="219">
        <v>3.2799999999999998</v>
      </c>
      <c r="L186" s="220">
        <v>0</v>
      </c>
      <c r="M186" s="221"/>
      <c r="N186" s="222">
        <f>ROUND(L186*K186,2)</f>
        <v>0</v>
      </c>
      <c r="O186" s="222"/>
      <c r="P186" s="222"/>
      <c r="Q186" s="222"/>
      <c r="R186" s="48"/>
      <c r="T186" s="223" t="s">
        <v>22</v>
      </c>
      <c r="U186" s="56" t="s">
        <v>42</v>
      </c>
      <c r="V186" s="47"/>
      <c r="W186" s="224">
        <f>V186*K186</f>
        <v>0</v>
      </c>
      <c r="X186" s="224">
        <v>0</v>
      </c>
      <c r="Y186" s="224">
        <f>X186*K186</f>
        <v>0</v>
      </c>
      <c r="Z186" s="224">
        <v>0</v>
      </c>
      <c r="AA186" s="225">
        <f>Z186*K186</f>
        <v>0</v>
      </c>
      <c r="AR186" s="22" t="s">
        <v>153</v>
      </c>
      <c r="AT186" s="22" t="s">
        <v>149</v>
      </c>
      <c r="AU186" s="22" t="s">
        <v>100</v>
      </c>
      <c r="AY186" s="22" t="s">
        <v>147</v>
      </c>
      <c r="BE186" s="138">
        <f>IF(U186="základní",N186,0)</f>
        <v>0</v>
      </c>
      <c r="BF186" s="138">
        <f>IF(U186="snížená",N186,0)</f>
        <v>0</v>
      </c>
      <c r="BG186" s="138">
        <f>IF(U186="zákl. přenesená",N186,0)</f>
        <v>0</v>
      </c>
      <c r="BH186" s="138">
        <f>IF(U186="sníž. přenesená",N186,0)</f>
        <v>0</v>
      </c>
      <c r="BI186" s="138">
        <f>IF(U186="nulová",N186,0)</f>
        <v>0</v>
      </c>
      <c r="BJ186" s="22" t="s">
        <v>84</v>
      </c>
      <c r="BK186" s="138">
        <f>ROUND(L186*K186,2)</f>
        <v>0</v>
      </c>
      <c r="BL186" s="22" t="s">
        <v>153</v>
      </c>
      <c r="BM186" s="22" t="s">
        <v>288</v>
      </c>
    </row>
    <row r="187" s="1" customFormat="1" ht="25.5" customHeight="1">
      <c r="B187" s="46"/>
      <c r="C187" s="215" t="s">
        <v>289</v>
      </c>
      <c r="D187" s="215" t="s">
        <v>149</v>
      </c>
      <c r="E187" s="216" t="s">
        <v>290</v>
      </c>
      <c r="F187" s="217" t="s">
        <v>291</v>
      </c>
      <c r="G187" s="217"/>
      <c r="H187" s="217"/>
      <c r="I187" s="217"/>
      <c r="J187" s="218" t="s">
        <v>204</v>
      </c>
      <c r="K187" s="219">
        <v>3.2799999999999998</v>
      </c>
      <c r="L187" s="220">
        <v>0</v>
      </c>
      <c r="M187" s="221"/>
      <c r="N187" s="222">
        <f>ROUND(L187*K187,2)</f>
        <v>0</v>
      </c>
      <c r="O187" s="222"/>
      <c r="P187" s="222"/>
      <c r="Q187" s="222"/>
      <c r="R187" s="48"/>
      <c r="T187" s="223" t="s">
        <v>22</v>
      </c>
      <c r="U187" s="56" t="s">
        <v>42</v>
      </c>
      <c r="V187" s="47"/>
      <c r="W187" s="224">
        <f>V187*K187</f>
        <v>0</v>
      </c>
      <c r="X187" s="224">
        <v>0</v>
      </c>
      <c r="Y187" s="224">
        <f>X187*K187</f>
        <v>0</v>
      </c>
      <c r="Z187" s="224">
        <v>0</v>
      </c>
      <c r="AA187" s="225">
        <f>Z187*K187</f>
        <v>0</v>
      </c>
      <c r="AR187" s="22" t="s">
        <v>153</v>
      </c>
      <c r="AT187" s="22" t="s">
        <v>149</v>
      </c>
      <c r="AU187" s="22" t="s">
        <v>100</v>
      </c>
      <c r="AY187" s="22" t="s">
        <v>147</v>
      </c>
      <c r="BE187" s="138">
        <f>IF(U187="základní",N187,0)</f>
        <v>0</v>
      </c>
      <c r="BF187" s="138">
        <f>IF(U187="snížená",N187,0)</f>
        <v>0</v>
      </c>
      <c r="BG187" s="138">
        <f>IF(U187="zákl. přenesená",N187,0)</f>
        <v>0</v>
      </c>
      <c r="BH187" s="138">
        <f>IF(U187="sníž. přenesená",N187,0)</f>
        <v>0</v>
      </c>
      <c r="BI187" s="138">
        <f>IF(U187="nulová",N187,0)</f>
        <v>0</v>
      </c>
      <c r="BJ187" s="22" t="s">
        <v>84</v>
      </c>
      <c r="BK187" s="138">
        <f>ROUND(L187*K187,2)</f>
        <v>0</v>
      </c>
      <c r="BL187" s="22" t="s">
        <v>153</v>
      </c>
      <c r="BM187" s="22" t="s">
        <v>292</v>
      </c>
    </row>
    <row r="188" s="9" customFormat="1" ht="29.88" customHeight="1">
      <c r="B188" s="202"/>
      <c r="C188" s="203"/>
      <c r="D188" s="212" t="s">
        <v>116</v>
      </c>
      <c r="E188" s="212"/>
      <c r="F188" s="212"/>
      <c r="G188" s="212"/>
      <c r="H188" s="212"/>
      <c r="I188" s="212"/>
      <c r="J188" s="212"/>
      <c r="K188" s="212"/>
      <c r="L188" s="212"/>
      <c r="M188" s="212"/>
      <c r="N188" s="253">
        <f>BK188</f>
        <v>0</v>
      </c>
      <c r="O188" s="254"/>
      <c r="P188" s="254"/>
      <c r="Q188" s="254"/>
      <c r="R188" s="205"/>
      <c r="T188" s="206"/>
      <c r="U188" s="203"/>
      <c r="V188" s="203"/>
      <c r="W188" s="207">
        <f>SUM(W189:W190)</f>
        <v>0</v>
      </c>
      <c r="X188" s="203"/>
      <c r="Y188" s="207">
        <f>SUM(Y189:Y190)</f>
        <v>0</v>
      </c>
      <c r="Z188" s="203"/>
      <c r="AA188" s="208">
        <f>SUM(AA189:AA190)</f>
        <v>0</v>
      </c>
      <c r="AR188" s="209" t="s">
        <v>84</v>
      </c>
      <c r="AT188" s="210" t="s">
        <v>76</v>
      </c>
      <c r="AU188" s="210" t="s">
        <v>84</v>
      </c>
      <c r="AY188" s="209" t="s">
        <v>147</v>
      </c>
      <c r="BK188" s="211">
        <f>SUM(BK189:BK190)</f>
        <v>0</v>
      </c>
    </row>
    <row r="189" s="1" customFormat="1" ht="25.5" customHeight="1">
      <c r="B189" s="46"/>
      <c r="C189" s="215" t="s">
        <v>293</v>
      </c>
      <c r="D189" s="215" t="s">
        <v>149</v>
      </c>
      <c r="E189" s="216" t="s">
        <v>294</v>
      </c>
      <c r="F189" s="217" t="s">
        <v>295</v>
      </c>
      <c r="G189" s="217"/>
      <c r="H189" s="217"/>
      <c r="I189" s="217"/>
      <c r="J189" s="218" t="s">
        <v>204</v>
      </c>
      <c r="K189" s="219">
        <v>26.152000000000001</v>
      </c>
      <c r="L189" s="220">
        <v>0</v>
      </c>
      <c r="M189" s="221"/>
      <c r="N189" s="222">
        <f>ROUND(L189*K189,2)</f>
        <v>0</v>
      </c>
      <c r="O189" s="222"/>
      <c r="P189" s="222"/>
      <c r="Q189" s="222"/>
      <c r="R189" s="48"/>
      <c r="T189" s="223" t="s">
        <v>22</v>
      </c>
      <c r="U189" s="56" t="s">
        <v>42</v>
      </c>
      <c r="V189" s="47"/>
      <c r="W189" s="224">
        <f>V189*K189</f>
        <v>0</v>
      </c>
      <c r="X189" s="224">
        <v>0</v>
      </c>
      <c r="Y189" s="224">
        <f>X189*K189</f>
        <v>0</v>
      </c>
      <c r="Z189" s="224">
        <v>0</v>
      </c>
      <c r="AA189" s="225">
        <f>Z189*K189</f>
        <v>0</v>
      </c>
      <c r="AR189" s="22" t="s">
        <v>153</v>
      </c>
      <c r="AT189" s="22" t="s">
        <v>149</v>
      </c>
      <c r="AU189" s="22" t="s">
        <v>100</v>
      </c>
      <c r="AY189" s="22" t="s">
        <v>147</v>
      </c>
      <c r="BE189" s="138">
        <f>IF(U189="základní",N189,0)</f>
        <v>0</v>
      </c>
      <c r="BF189" s="138">
        <f>IF(U189="snížená",N189,0)</f>
        <v>0</v>
      </c>
      <c r="BG189" s="138">
        <f>IF(U189="zákl. přenesená",N189,0)</f>
        <v>0</v>
      </c>
      <c r="BH189" s="138">
        <f>IF(U189="sníž. přenesená",N189,0)</f>
        <v>0</v>
      </c>
      <c r="BI189" s="138">
        <f>IF(U189="nulová",N189,0)</f>
        <v>0</v>
      </c>
      <c r="BJ189" s="22" t="s">
        <v>84</v>
      </c>
      <c r="BK189" s="138">
        <f>ROUND(L189*K189,2)</f>
        <v>0</v>
      </c>
      <c r="BL189" s="22" t="s">
        <v>153</v>
      </c>
      <c r="BM189" s="22" t="s">
        <v>296</v>
      </c>
    </row>
    <row r="190" s="1" customFormat="1" ht="25.5" customHeight="1">
      <c r="B190" s="46"/>
      <c r="C190" s="215" t="s">
        <v>297</v>
      </c>
      <c r="D190" s="215" t="s">
        <v>149</v>
      </c>
      <c r="E190" s="216" t="s">
        <v>298</v>
      </c>
      <c r="F190" s="217" t="s">
        <v>299</v>
      </c>
      <c r="G190" s="217"/>
      <c r="H190" s="217"/>
      <c r="I190" s="217"/>
      <c r="J190" s="218" t="s">
        <v>204</v>
      </c>
      <c r="K190" s="219">
        <v>26.152000000000001</v>
      </c>
      <c r="L190" s="220">
        <v>0</v>
      </c>
      <c r="M190" s="221"/>
      <c r="N190" s="222">
        <f>ROUND(L190*K190,2)</f>
        <v>0</v>
      </c>
      <c r="O190" s="222"/>
      <c r="P190" s="222"/>
      <c r="Q190" s="222"/>
      <c r="R190" s="48"/>
      <c r="T190" s="223" t="s">
        <v>22</v>
      </c>
      <c r="U190" s="56" t="s">
        <v>42</v>
      </c>
      <c r="V190" s="47"/>
      <c r="W190" s="224">
        <f>V190*K190</f>
        <v>0</v>
      </c>
      <c r="X190" s="224">
        <v>0</v>
      </c>
      <c r="Y190" s="224">
        <f>X190*K190</f>
        <v>0</v>
      </c>
      <c r="Z190" s="224">
        <v>0</v>
      </c>
      <c r="AA190" s="225">
        <f>Z190*K190</f>
        <v>0</v>
      </c>
      <c r="AR190" s="22" t="s">
        <v>153</v>
      </c>
      <c r="AT190" s="22" t="s">
        <v>149</v>
      </c>
      <c r="AU190" s="22" t="s">
        <v>100</v>
      </c>
      <c r="AY190" s="22" t="s">
        <v>147</v>
      </c>
      <c r="BE190" s="138">
        <f>IF(U190="základní",N190,0)</f>
        <v>0</v>
      </c>
      <c r="BF190" s="138">
        <f>IF(U190="snížená",N190,0)</f>
        <v>0</v>
      </c>
      <c r="BG190" s="138">
        <f>IF(U190="zákl. přenesená",N190,0)</f>
        <v>0</v>
      </c>
      <c r="BH190" s="138">
        <f>IF(U190="sníž. přenesená",N190,0)</f>
        <v>0</v>
      </c>
      <c r="BI190" s="138">
        <f>IF(U190="nulová",N190,0)</f>
        <v>0</v>
      </c>
      <c r="BJ190" s="22" t="s">
        <v>84</v>
      </c>
      <c r="BK190" s="138">
        <f>ROUND(L190*K190,2)</f>
        <v>0</v>
      </c>
      <c r="BL190" s="22" t="s">
        <v>153</v>
      </c>
      <c r="BM190" s="22" t="s">
        <v>300</v>
      </c>
    </row>
    <row r="191" s="9" customFormat="1" ht="37.44" customHeight="1">
      <c r="B191" s="202"/>
      <c r="C191" s="203"/>
      <c r="D191" s="204" t="s">
        <v>117</v>
      </c>
      <c r="E191" s="204"/>
      <c r="F191" s="204"/>
      <c r="G191" s="204"/>
      <c r="H191" s="204"/>
      <c r="I191" s="204"/>
      <c r="J191" s="204"/>
      <c r="K191" s="204"/>
      <c r="L191" s="204"/>
      <c r="M191" s="204"/>
      <c r="N191" s="255">
        <f>BK191</f>
        <v>0</v>
      </c>
      <c r="O191" s="256"/>
      <c r="P191" s="256"/>
      <c r="Q191" s="256"/>
      <c r="R191" s="205"/>
      <c r="T191" s="206"/>
      <c r="U191" s="203"/>
      <c r="V191" s="203"/>
      <c r="W191" s="207">
        <f>W192+W204+W206</f>
        <v>0</v>
      </c>
      <c r="X191" s="203"/>
      <c r="Y191" s="207">
        <f>Y192+Y204+Y206</f>
        <v>12.606670259999998</v>
      </c>
      <c r="Z191" s="203"/>
      <c r="AA191" s="208">
        <f>AA192+AA204+AA206</f>
        <v>0</v>
      </c>
      <c r="AR191" s="209" t="s">
        <v>84</v>
      </c>
      <c r="AT191" s="210" t="s">
        <v>76</v>
      </c>
      <c r="AU191" s="210" t="s">
        <v>77</v>
      </c>
      <c r="AY191" s="209" t="s">
        <v>147</v>
      </c>
      <c r="BK191" s="211">
        <f>BK192+BK204+BK206</f>
        <v>0</v>
      </c>
    </row>
    <row r="192" s="9" customFormat="1" ht="19.92" customHeight="1">
      <c r="B192" s="202"/>
      <c r="C192" s="203"/>
      <c r="D192" s="212" t="s">
        <v>118</v>
      </c>
      <c r="E192" s="212"/>
      <c r="F192" s="212"/>
      <c r="G192" s="212"/>
      <c r="H192" s="212"/>
      <c r="I192" s="212"/>
      <c r="J192" s="212"/>
      <c r="K192" s="212"/>
      <c r="L192" s="212"/>
      <c r="M192" s="212"/>
      <c r="N192" s="213">
        <f>BK192</f>
        <v>0</v>
      </c>
      <c r="O192" s="214"/>
      <c r="P192" s="214"/>
      <c r="Q192" s="214"/>
      <c r="R192" s="205"/>
      <c r="T192" s="206"/>
      <c r="U192" s="203"/>
      <c r="V192" s="203"/>
      <c r="W192" s="207">
        <f>SUM(W193:W203)</f>
        <v>0</v>
      </c>
      <c r="X192" s="203"/>
      <c r="Y192" s="207">
        <f>SUM(Y193:Y203)</f>
        <v>12.606670259999998</v>
      </c>
      <c r="Z192" s="203"/>
      <c r="AA192" s="208">
        <f>SUM(AA193:AA203)</f>
        <v>0</v>
      </c>
      <c r="AR192" s="209" t="s">
        <v>84</v>
      </c>
      <c r="AT192" s="210" t="s">
        <v>76</v>
      </c>
      <c r="AU192" s="210" t="s">
        <v>84</v>
      </c>
      <c r="AY192" s="209" t="s">
        <v>147</v>
      </c>
      <c r="BK192" s="211">
        <f>SUM(BK193:BK203)</f>
        <v>0</v>
      </c>
    </row>
    <row r="193" s="1" customFormat="1" ht="38.25" customHeight="1">
      <c r="B193" s="46"/>
      <c r="C193" s="215" t="s">
        <v>301</v>
      </c>
      <c r="D193" s="215" t="s">
        <v>149</v>
      </c>
      <c r="E193" s="216" t="s">
        <v>302</v>
      </c>
      <c r="F193" s="217" t="s">
        <v>303</v>
      </c>
      <c r="G193" s="217"/>
      <c r="H193" s="217"/>
      <c r="I193" s="217"/>
      <c r="J193" s="218" t="s">
        <v>165</v>
      </c>
      <c r="K193" s="219">
        <v>10</v>
      </c>
      <c r="L193" s="220">
        <v>0</v>
      </c>
      <c r="M193" s="221"/>
      <c r="N193" s="222">
        <f>ROUND(L193*K193,2)</f>
        <v>0</v>
      </c>
      <c r="O193" s="222"/>
      <c r="P193" s="222"/>
      <c r="Q193" s="222"/>
      <c r="R193" s="48"/>
      <c r="T193" s="223" t="s">
        <v>22</v>
      </c>
      <c r="U193" s="56" t="s">
        <v>42</v>
      </c>
      <c r="V193" s="47"/>
      <c r="W193" s="224">
        <f>V193*K193</f>
        <v>0</v>
      </c>
      <c r="X193" s="224">
        <v>0.23058000000000001</v>
      </c>
      <c r="Y193" s="224">
        <f>X193*K193</f>
        <v>2.3058000000000001</v>
      </c>
      <c r="Z193" s="224">
        <v>0</v>
      </c>
      <c r="AA193" s="225">
        <f>Z193*K193</f>
        <v>0</v>
      </c>
      <c r="AR193" s="22" t="s">
        <v>153</v>
      </c>
      <c r="AT193" s="22" t="s">
        <v>149</v>
      </c>
      <c r="AU193" s="22" t="s">
        <v>100</v>
      </c>
      <c r="AY193" s="22" t="s">
        <v>147</v>
      </c>
      <c r="BE193" s="138">
        <f>IF(U193="základní",N193,0)</f>
        <v>0</v>
      </c>
      <c r="BF193" s="138">
        <f>IF(U193="snížená",N193,0)</f>
        <v>0</v>
      </c>
      <c r="BG193" s="138">
        <f>IF(U193="zákl. přenesená",N193,0)</f>
        <v>0</v>
      </c>
      <c r="BH193" s="138">
        <f>IF(U193="sníž. přenesená",N193,0)</f>
        <v>0</v>
      </c>
      <c r="BI193" s="138">
        <f>IF(U193="nulová",N193,0)</f>
        <v>0</v>
      </c>
      <c r="BJ193" s="22" t="s">
        <v>84</v>
      </c>
      <c r="BK193" s="138">
        <f>ROUND(L193*K193,2)</f>
        <v>0</v>
      </c>
      <c r="BL193" s="22" t="s">
        <v>153</v>
      </c>
      <c r="BM193" s="22" t="s">
        <v>304</v>
      </c>
    </row>
    <row r="194" s="1" customFormat="1" ht="38.25" customHeight="1">
      <c r="B194" s="46"/>
      <c r="C194" s="215" t="s">
        <v>305</v>
      </c>
      <c r="D194" s="215" t="s">
        <v>149</v>
      </c>
      <c r="E194" s="216" t="s">
        <v>306</v>
      </c>
      <c r="F194" s="217" t="s">
        <v>307</v>
      </c>
      <c r="G194" s="217"/>
      <c r="H194" s="217"/>
      <c r="I194" s="217"/>
      <c r="J194" s="218" t="s">
        <v>152</v>
      </c>
      <c r="K194" s="219">
        <v>5</v>
      </c>
      <c r="L194" s="220">
        <v>0</v>
      </c>
      <c r="M194" s="221"/>
      <c r="N194" s="222">
        <f>ROUND(L194*K194,2)</f>
        <v>0</v>
      </c>
      <c r="O194" s="222"/>
      <c r="P194" s="222"/>
      <c r="Q194" s="222"/>
      <c r="R194" s="48"/>
      <c r="T194" s="223" t="s">
        <v>22</v>
      </c>
      <c r="U194" s="56" t="s">
        <v>42</v>
      </c>
      <c r="V194" s="47"/>
      <c r="W194" s="224">
        <f>V194*K194</f>
        <v>0</v>
      </c>
      <c r="X194" s="224">
        <v>0</v>
      </c>
      <c r="Y194" s="224">
        <f>X194*K194</f>
        <v>0</v>
      </c>
      <c r="Z194" s="224">
        <v>0</v>
      </c>
      <c r="AA194" s="225">
        <f>Z194*K194</f>
        <v>0</v>
      </c>
      <c r="AR194" s="22" t="s">
        <v>153</v>
      </c>
      <c r="AT194" s="22" t="s">
        <v>149</v>
      </c>
      <c r="AU194" s="22" t="s">
        <v>100</v>
      </c>
      <c r="AY194" s="22" t="s">
        <v>147</v>
      </c>
      <c r="BE194" s="138">
        <f>IF(U194="základní",N194,0)</f>
        <v>0</v>
      </c>
      <c r="BF194" s="138">
        <f>IF(U194="snížená",N194,0)</f>
        <v>0</v>
      </c>
      <c r="BG194" s="138">
        <f>IF(U194="zákl. přenesená",N194,0)</f>
        <v>0</v>
      </c>
      <c r="BH194" s="138">
        <f>IF(U194="sníž. přenesená",N194,0)</f>
        <v>0</v>
      </c>
      <c r="BI194" s="138">
        <f>IF(U194="nulová",N194,0)</f>
        <v>0</v>
      </c>
      <c r="BJ194" s="22" t="s">
        <v>84</v>
      </c>
      <c r="BK194" s="138">
        <f>ROUND(L194*K194,2)</f>
        <v>0</v>
      </c>
      <c r="BL194" s="22" t="s">
        <v>153</v>
      </c>
      <c r="BM194" s="22" t="s">
        <v>308</v>
      </c>
    </row>
    <row r="195" s="10" customFormat="1" ht="16.5" customHeight="1">
      <c r="B195" s="226"/>
      <c r="C195" s="227"/>
      <c r="D195" s="227"/>
      <c r="E195" s="228" t="s">
        <v>22</v>
      </c>
      <c r="F195" s="229" t="s">
        <v>309</v>
      </c>
      <c r="G195" s="230"/>
      <c r="H195" s="230"/>
      <c r="I195" s="230"/>
      <c r="J195" s="227"/>
      <c r="K195" s="231">
        <v>5</v>
      </c>
      <c r="L195" s="227"/>
      <c r="M195" s="227"/>
      <c r="N195" s="227"/>
      <c r="O195" s="227"/>
      <c r="P195" s="227"/>
      <c r="Q195" s="227"/>
      <c r="R195" s="232"/>
      <c r="T195" s="233"/>
      <c r="U195" s="227"/>
      <c r="V195" s="227"/>
      <c r="W195" s="227"/>
      <c r="X195" s="227"/>
      <c r="Y195" s="227"/>
      <c r="Z195" s="227"/>
      <c r="AA195" s="234"/>
      <c r="AT195" s="235" t="s">
        <v>156</v>
      </c>
      <c r="AU195" s="235" t="s">
        <v>100</v>
      </c>
      <c r="AV195" s="10" t="s">
        <v>100</v>
      </c>
      <c r="AW195" s="10" t="s">
        <v>35</v>
      </c>
      <c r="AX195" s="10" t="s">
        <v>77</v>
      </c>
      <c r="AY195" s="235" t="s">
        <v>147</v>
      </c>
    </row>
    <row r="196" s="11" customFormat="1" ht="16.5" customHeight="1">
      <c r="B196" s="236"/>
      <c r="C196" s="237"/>
      <c r="D196" s="237"/>
      <c r="E196" s="238" t="s">
        <v>22</v>
      </c>
      <c r="F196" s="239" t="s">
        <v>157</v>
      </c>
      <c r="G196" s="237"/>
      <c r="H196" s="237"/>
      <c r="I196" s="237"/>
      <c r="J196" s="237"/>
      <c r="K196" s="240">
        <v>5</v>
      </c>
      <c r="L196" s="237"/>
      <c r="M196" s="237"/>
      <c r="N196" s="237"/>
      <c r="O196" s="237"/>
      <c r="P196" s="237"/>
      <c r="Q196" s="237"/>
      <c r="R196" s="241"/>
      <c r="T196" s="242"/>
      <c r="U196" s="237"/>
      <c r="V196" s="237"/>
      <c r="W196" s="237"/>
      <c r="X196" s="237"/>
      <c r="Y196" s="237"/>
      <c r="Z196" s="237"/>
      <c r="AA196" s="243"/>
      <c r="AT196" s="244" t="s">
        <v>156</v>
      </c>
      <c r="AU196" s="244" t="s">
        <v>100</v>
      </c>
      <c r="AV196" s="11" t="s">
        <v>153</v>
      </c>
      <c r="AW196" s="11" t="s">
        <v>35</v>
      </c>
      <c r="AX196" s="11" t="s">
        <v>84</v>
      </c>
      <c r="AY196" s="244" t="s">
        <v>147</v>
      </c>
    </row>
    <row r="197" s="1" customFormat="1" ht="38.25" customHeight="1">
      <c r="B197" s="46"/>
      <c r="C197" s="215" t="s">
        <v>310</v>
      </c>
      <c r="D197" s="215" t="s">
        <v>149</v>
      </c>
      <c r="E197" s="216" t="s">
        <v>311</v>
      </c>
      <c r="F197" s="217" t="s">
        <v>312</v>
      </c>
      <c r="G197" s="217"/>
      <c r="H197" s="217"/>
      <c r="I197" s="217"/>
      <c r="J197" s="218" t="s">
        <v>170</v>
      </c>
      <c r="K197" s="219">
        <v>0.5</v>
      </c>
      <c r="L197" s="220">
        <v>0</v>
      </c>
      <c r="M197" s="221"/>
      <c r="N197" s="222">
        <f>ROUND(L197*K197,2)</f>
        <v>0</v>
      </c>
      <c r="O197" s="222"/>
      <c r="P197" s="222"/>
      <c r="Q197" s="222"/>
      <c r="R197" s="48"/>
      <c r="T197" s="223" t="s">
        <v>22</v>
      </c>
      <c r="U197" s="56" t="s">
        <v>42</v>
      </c>
      <c r="V197" s="47"/>
      <c r="W197" s="224">
        <f>V197*K197</f>
        <v>0</v>
      </c>
      <c r="X197" s="224">
        <v>2.1600000000000001</v>
      </c>
      <c r="Y197" s="224">
        <f>X197*K197</f>
        <v>1.0800000000000001</v>
      </c>
      <c r="Z197" s="224">
        <v>0</v>
      </c>
      <c r="AA197" s="225">
        <f>Z197*K197</f>
        <v>0</v>
      </c>
      <c r="AR197" s="22" t="s">
        <v>153</v>
      </c>
      <c r="AT197" s="22" t="s">
        <v>149</v>
      </c>
      <c r="AU197" s="22" t="s">
        <v>100</v>
      </c>
      <c r="AY197" s="22" t="s">
        <v>147</v>
      </c>
      <c r="BE197" s="138">
        <f>IF(U197="základní",N197,0)</f>
        <v>0</v>
      </c>
      <c r="BF197" s="138">
        <f>IF(U197="snížená",N197,0)</f>
        <v>0</v>
      </c>
      <c r="BG197" s="138">
        <f>IF(U197="zákl. přenesená",N197,0)</f>
        <v>0</v>
      </c>
      <c r="BH197" s="138">
        <f>IF(U197="sníž. přenesená",N197,0)</f>
        <v>0</v>
      </c>
      <c r="BI197" s="138">
        <f>IF(U197="nulová",N197,0)</f>
        <v>0</v>
      </c>
      <c r="BJ197" s="22" t="s">
        <v>84</v>
      </c>
      <c r="BK197" s="138">
        <f>ROUND(L197*K197,2)</f>
        <v>0</v>
      </c>
      <c r="BL197" s="22" t="s">
        <v>153</v>
      </c>
      <c r="BM197" s="22" t="s">
        <v>313</v>
      </c>
    </row>
    <row r="198" s="10" customFormat="1" ht="16.5" customHeight="1">
      <c r="B198" s="226"/>
      <c r="C198" s="227"/>
      <c r="D198" s="227"/>
      <c r="E198" s="228" t="s">
        <v>22</v>
      </c>
      <c r="F198" s="229" t="s">
        <v>314</v>
      </c>
      <c r="G198" s="230"/>
      <c r="H198" s="230"/>
      <c r="I198" s="230"/>
      <c r="J198" s="227"/>
      <c r="K198" s="231">
        <v>0.5</v>
      </c>
      <c r="L198" s="227"/>
      <c r="M198" s="227"/>
      <c r="N198" s="227"/>
      <c r="O198" s="227"/>
      <c r="P198" s="227"/>
      <c r="Q198" s="227"/>
      <c r="R198" s="232"/>
      <c r="T198" s="233"/>
      <c r="U198" s="227"/>
      <c r="V198" s="227"/>
      <c r="W198" s="227"/>
      <c r="X198" s="227"/>
      <c r="Y198" s="227"/>
      <c r="Z198" s="227"/>
      <c r="AA198" s="234"/>
      <c r="AT198" s="235" t="s">
        <v>156</v>
      </c>
      <c r="AU198" s="235" t="s">
        <v>100</v>
      </c>
      <c r="AV198" s="10" t="s">
        <v>100</v>
      </c>
      <c r="AW198" s="10" t="s">
        <v>35</v>
      </c>
      <c r="AX198" s="10" t="s">
        <v>77</v>
      </c>
      <c r="AY198" s="235" t="s">
        <v>147</v>
      </c>
    </row>
    <row r="199" s="11" customFormat="1" ht="16.5" customHeight="1">
      <c r="B199" s="236"/>
      <c r="C199" s="237"/>
      <c r="D199" s="237"/>
      <c r="E199" s="238" t="s">
        <v>22</v>
      </c>
      <c r="F199" s="239" t="s">
        <v>157</v>
      </c>
      <c r="G199" s="237"/>
      <c r="H199" s="237"/>
      <c r="I199" s="237"/>
      <c r="J199" s="237"/>
      <c r="K199" s="240">
        <v>0.5</v>
      </c>
      <c r="L199" s="237"/>
      <c r="M199" s="237"/>
      <c r="N199" s="237"/>
      <c r="O199" s="237"/>
      <c r="P199" s="237"/>
      <c r="Q199" s="237"/>
      <c r="R199" s="241"/>
      <c r="T199" s="242"/>
      <c r="U199" s="237"/>
      <c r="V199" s="237"/>
      <c r="W199" s="237"/>
      <c r="X199" s="237"/>
      <c r="Y199" s="237"/>
      <c r="Z199" s="237"/>
      <c r="AA199" s="243"/>
      <c r="AT199" s="244" t="s">
        <v>156</v>
      </c>
      <c r="AU199" s="244" t="s">
        <v>100</v>
      </c>
      <c r="AV199" s="11" t="s">
        <v>153</v>
      </c>
      <c r="AW199" s="11" t="s">
        <v>35</v>
      </c>
      <c r="AX199" s="11" t="s">
        <v>84</v>
      </c>
      <c r="AY199" s="244" t="s">
        <v>147</v>
      </c>
    </row>
    <row r="200" s="1" customFormat="1" ht="16.5" customHeight="1">
      <c r="B200" s="46"/>
      <c r="C200" s="215" t="s">
        <v>315</v>
      </c>
      <c r="D200" s="215" t="s">
        <v>149</v>
      </c>
      <c r="E200" s="216" t="s">
        <v>316</v>
      </c>
      <c r="F200" s="217" t="s">
        <v>317</v>
      </c>
      <c r="G200" s="217"/>
      <c r="H200" s="217"/>
      <c r="I200" s="217"/>
      <c r="J200" s="218" t="s">
        <v>170</v>
      </c>
      <c r="K200" s="219">
        <v>4.0499999999999998</v>
      </c>
      <c r="L200" s="220">
        <v>0</v>
      </c>
      <c r="M200" s="221"/>
      <c r="N200" s="222">
        <f>ROUND(L200*K200,2)</f>
        <v>0</v>
      </c>
      <c r="O200" s="222"/>
      <c r="P200" s="222"/>
      <c r="Q200" s="222"/>
      <c r="R200" s="48"/>
      <c r="T200" s="223" t="s">
        <v>22</v>
      </c>
      <c r="U200" s="56" t="s">
        <v>42</v>
      </c>
      <c r="V200" s="47"/>
      <c r="W200" s="224">
        <f>V200*K200</f>
        <v>0</v>
      </c>
      <c r="X200" s="224">
        <v>2.2563399999999998</v>
      </c>
      <c r="Y200" s="224">
        <f>X200*K200</f>
        <v>9.1381769999999989</v>
      </c>
      <c r="Z200" s="224">
        <v>0</v>
      </c>
      <c r="AA200" s="225">
        <f>Z200*K200</f>
        <v>0</v>
      </c>
      <c r="AR200" s="22" t="s">
        <v>153</v>
      </c>
      <c r="AT200" s="22" t="s">
        <v>149</v>
      </c>
      <c r="AU200" s="22" t="s">
        <v>100</v>
      </c>
      <c r="AY200" s="22" t="s">
        <v>147</v>
      </c>
      <c r="BE200" s="138">
        <f>IF(U200="základní",N200,0)</f>
        <v>0</v>
      </c>
      <c r="BF200" s="138">
        <f>IF(U200="snížená",N200,0)</f>
        <v>0</v>
      </c>
      <c r="BG200" s="138">
        <f>IF(U200="zákl. přenesená",N200,0)</f>
        <v>0</v>
      </c>
      <c r="BH200" s="138">
        <f>IF(U200="sníž. přenesená",N200,0)</f>
        <v>0</v>
      </c>
      <c r="BI200" s="138">
        <f>IF(U200="nulová",N200,0)</f>
        <v>0</v>
      </c>
      <c r="BJ200" s="22" t="s">
        <v>84</v>
      </c>
      <c r="BK200" s="138">
        <f>ROUND(L200*K200,2)</f>
        <v>0</v>
      </c>
      <c r="BL200" s="22" t="s">
        <v>153</v>
      </c>
      <c r="BM200" s="22" t="s">
        <v>318</v>
      </c>
    </row>
    <row r="201" s="10" customFormat="1" ht="16.5" customHeight="1">
      <c r="B201" s="226"/>
      <c r="C201" s="227"/>
      <c r="D201" s="227"/>
      <c r="E201" s="228" t="s">
        <v>22</v>
      </c>
      <c r="F201" s="229" t="s">
        <v>319</v>
      </c>
      <c r="G201" s="230"/>
      <c r="H201" s="230"/>
      <c r="I201" s="230"/>
      <c r="J201" s="227"/>
      <c r="K201" s="231">
        <v>4.0499999999999998</v>
      </c>
      <c r="L201" s="227"/>
      <c r="M201" s="227"/>
      <c r="N201" s="227"/>
      <c r="O201" s="227"/>
      <c r="P201" s="227"/>
      <c r="Q201" s="227"/>
      <c r="R201" s="232"/>
      <c r="T201" s="233"/>
      <c r="U201" s="227"/>
      <c r="V201" s="227"/>
      <c r="W201" s="227"/>
      <c r="X201" s="227"/>
      <c r="Y201" s="227"/>
      <c r="Z201" s="227"/>
      <c r="AA201" s="234"/>
      <c r="AT201" s="235" t="s">
        <v>156</v>
      </c>
      <c r="AU201" s="235" t="s">
        <v>100</v>
      </c>
      <c r="AV201" s="10" t="s">
        <v>100</v>
      </c>
      <c r="AW201" s="10" t="s">
        <v>35</v>
      </c>
      <c r="AX201" s="10" t="s">
        <v>77</v>
      </c>
      <c r="AY201" s="235" t="s">
        <v>147</v>
      </c>
    </row>
    <row r="202" s="11" customFormat="1" ht="16.5" customHeight="1">
      <c r="B202" s="236"/>
      <c r="C202" s="237"/>
      <c r="D202" s="237"/>
      <c r="E202" s="238" t="s">
        <v>22</v>
      </c>
      <c r="F202" s="239" t="s">
        <v>157</v>
      </c>
      <c r="G202" s="237"/>
      <c r="H202" s="237"/>
      <c r="I202" s="237"/>
      <c r="J202" s="237"/>
      <c r="K202" s="240">
        <v>4.0499999999999998</v>
      </c>
      <c r="L202" s="237"/>
      <c r="M202" s="237"/>
      <c r="N202" s="237"/>
      <c r="O202" s="237"/>
      <c r="P202" s="237"/>
      <c r="Q202" s="237"/>
      <c r="R202" s="241"/>
      <c r="T202" s="242"/>
      <c r="U202" s="237"/>
      <c r="V202" s="237"/>
      <c r="W202" s="237"/>
      <c r="X202" s="237"/>
      <c r="Y202" s="237"/>
      <c r="Z202" s="237"/>
      <c r="AA202" s="243"/>
      <c r="AT202" s="244" t="s">
        <v>156</v>
      </c>
      <c r="AU202" s="244" t="s">
        <v>100</v>
      </c>
      <c r="AV202" s="11" t="s">
        <v>153</v>
      </c>
      <c r="AW202" s="11" t="s">
        <v>35</v>
      </c>
      <c r="AX202" s="11" t="s">
        <v>84</v>
      </c>
      <c r="AY202" s="244" t="s">
        <v>147</v>
      </c>
    </row>
    <row r="203" s="1" customFormat="1" ht="25.5" customHeight="1">
      <c r="B203" s="46"/>
      <c r="C203" s="215" t="s">
        <v>320</v>
      </c>
      <c r="D203" s="215" t="s">
        <v>149</v>
      </c>
      <c r="E203" s="216" t="s">
        <v>321</v>
      </c>
      <c r="F203" s="217" t="s">
        <v>322</v>
      </c>
      <c r="G203" s="217"/>
      <c r="H203" s="217"/>
      <c r="I203" s="217"/>
      <c r="J203" s="218" t="s">
        <v>204</v>
      </c>
      <c r="K203" s="219">
        <v>0.078</v>
      </c>
      <c r="L203" s="220">
        <v>0</v>
      </c>
      <c r="M203" s="221"/>
      <c r="N203" s="222">
        <f>ROUND(L203*K203,2)</f>
        <v>0</v>
      </c>
      <c r="O203" s="222"/>
      <c r="P203" s="222"/>
      <c r="Q203" s="222"/>
      <c r="R203" s="48"/>
      <c r="T203" s="223" t="s">
        <v>22</v>
      </c>
      <c r="U203" s="56" t="s">
        <v>42</v>
      </c>
      <c r="V203" s="47"/>
      <c r="W203" s="224">
        <f>V203*K203</f>
        <v>0</v>
      </c>
      <c r="X203" s="224">
        <v>1.0601700000000001</v>
      </c>
      <c r="Y203" s="224">
        <f>X203*K203</f>
        <v>0.082693260000000005</v>
      </c>
      <c r="Z203" s="224">
        <v>0</v>
      </c>
      <c r="AA203" s="225">
        <f>Z203*K203</f>
        <v>0</v>
      </c>
      <c r="AR203" s="22" t="s">
        <v>153</v>
      </c>
      <c r="AT203" s="22" t="s">
        <v>149</v>
      </c>
      <c r="AU203" s="22" t="s">
        <v>100</v>
      </c>
      <c r="AY203" s="22" t="s">
        <v>147</v>
      </c>
      <c r="BE203" s="138">
        <f>IF(U203="základní",N203,0)</f>
        <v>0</v>
      </c>
      <c r="BF203" s="138">
        <f>IF(U203="snížená",N203,0)</f>
        <v>0</v>
      </c>
      <c r="BG203" s="138">
        <f>IF(U203="zákl. přenesená",N203,0)</f>
        <v>0</v>
      </c>
      <c r="BH203" s="138">
        <f>IF(U203="sníž. přenesená",N203,0)</f>
        <v>0</v>
      </c>
      <c r="BI203" s="138">
        <f>IF(U203="nulová",N203,0)</f>
        <v>0</v>
      </c>
      <c r="BJ203" s="22" t="s">
        <v>84</v>
      </c>
      <c r="BK203" s="138">
        <f>ROUND(L203*K203,2)</f>
        <v>0</v>
      </c>
      <c r="BL203" s="22" t="s">
        <v>153</v>
      </c>
      <c r="BM203" s="22" t="s">
        <v>323</v>
      </c>
    </row>
    <row r="204" s="9" customFormat="1" ht="29.88" customHeight="1">
      <c r="B204" s="202"/>
      <c r="C204" s="203"/>
      <c r="D204" s="212" t="s">
        <v>119</v>
      </c>
      <c r="E204" s="212"/>
      <c r="F204" s="212"/>
      <c r="G204" s="212"/>
      <c r="H204" s="212"/>
      <c r="I204" s="212"/>
      <c r="J204" s="212"/>
      <c r="K204" s="212"/>
      <c r="L204" s="212"/>
      <c r="M204" s="212"/>
      <c r="N204" s="253">
        <f>BK204</f>
        <v>0</v>
      </c>
      <c r="O204" s="254"/>
      <c r="P204" s="254"/>
      <c r="Q204" s="254"/>
      <c r="R204" s="205"/>
      <c r="T204" s="206"/>
      <c r="U204" s="203"/>
      <c r="V204" s="203"/>
      <c r="W204" s="207">
        <f>W205</f>
        <v>0</v>
      </c>
      <c r="X204" s="203"/>
      <c r="Y204" s="207">
        <f>Y205</f>
        <v>0</v>
      </c>
      <c r="Z204" s="203"/>
      <c r="AA204" s="208">
        <f>AA205</f>
        <v>0</v>
      </c>
      <c r="AR204" s="209" t="s">
        <v>188</v>
      </c>
      <c r="AT204" s="210" t="s">
        <v>76</v>
      </c>
      <c r="AU204" s="210" t="s">
        <v>84</v>
      </c>
      <c r="AY204" s="209" t="s">
        <v>147</v>
      </c>
      <c r="BK204" s="211">
        <f>BK205</f>
        <v>0</v>
      </c>
    </row>
    <row r="205" s="1" customFormat="1" ht="16.5" customHeight="1">
      <c r="B205" s="46"/>
      <c r="C205" s="215" t="s">
        <v>10</v>
      </c>
      <c r="D205" s="215" t="s">
        <v>149</v>
      </c>
      <c r="E205" s="216" t="s">
        <v>324</v>
      </c>
      <c r="F205" s="217" t="s">
        <v>125</v>
      </c>
      <c r="G205" s="217"/>
      <c r="H205" s="217"/>
      <c r="I205" s="217"/>
      <c r="J205" s="218" t="s">
        <v>325</v>
      </c>
      <c r="K205" s="219">
        <v>1</v>
      </c>
      <c r="L205" s="220">
        <v>0</v>
      </c>
      <c r="M205" s="221"/>
      <c r="N205" s="222">
        <f>ROUND(L205*K205,2)</f>
        <v>0</v>
      </c>
      <c r="O205" s="222"/>
      <c r="P205" s="222"/>
      <c r="Q205" s="222"/>
      <c r="R205" s="48"/>
      <c r="T205" s="223" t="s">
        <v>22</v>
      </c>
      <c r="U205" s="56" t="s">
        <v>42</v>
      </c>
      <c r="V205" s="47"/>
      <c r="W205" s="224">
        <f>V205*K205</f>
        <v>0</v>
      </c>
      <c r="X205" s="224">
        <v>0</v>
      </c>
      <c r="Y205" s="224">
        <f>X205*K205</f>
        <v>0</v>
      </c>
      <c r="Z205" s="224">
        <v>0</v>
      </c>
      <c r="AA205" s="225">
        <f>Z205*K205</f>
        <v>0</v>
      </c>
      <c r="AR205" s="22" t="s">
        <v>326</v>
      </c>
      <c r="AT205" s="22" t="s">
        <v>149</v>
      </c>
      <c r="AU205" s="22" t="s">
        <v>100</v>
      </c>
      <c r="AY205" s="22" t="s">
        <v>147</v>
      </c>
      <c r="BE205" s="138">
        <f>IF(U205="základní",N205,0)</f>
        <v>0</v>
      </c>
      <c r="BF205" s="138">
        <f>IF(U205="snížená",N205,0)</f>
        <v>0</v>
      </c>
      <c r="BG205" s="138">
        <f>IF(U205="zákl. přenesená",N205,0)</f>
        <v>0</v>
      </c>
      <c r="BH205" s="138">
        <f>IF(U205="sníž. přenesená",N205,0)</f>
        <v>0</v>
      </c>
      <c r="BI205" s="138">
        <f>IF(U205="nulová",N205,0)</f>
        <v>0</v>
      </c>
      <c r="BJ205" s="22" t="s">
        <v>84</v>
      </c>
      <c r="BK205" s="138">
        <f>ROUND(L205*K205,2)</f>
        <v>0</v>
      </c>
      <c r="BL205" s="22" t="s">
        <v>326</v>
      </c>
      <c r="BM205" s="22" t="s">
        <v>327</v>
      </c>
    </row>
    <row r="206" s="9" customFormat="1" ht="29.88" customHeight="1">
      <c r="B206" s="202"/>
      <c r="C206" s="203"/>
      <c r="D206" s="212" t="s">
        <v>120</v>
      </c>
      <c r="E206" s="212"/>
      <c r="F206" s="212"/>
      <c r="G206" s="212"/>
      <c r="H206" s="212"/>
      <c r="I206" s="212"/>
      <c r="J206" s="212"/>
      <c r="K206" s="212"/>
      <c r="L206" s="212"/>
      <c r="M206" s="212"/>
      <c r="N206" s="253">
        <f>BK206</f>
        <v>0</v>
      </c>
      <c r="O206" s="254"/>
      <c r="P206" s="254"/>
      <c r="Q206" s="254"/>
      <c r="R206" s="205"/>
      <c r="T206" s="206"/>
      <c r="U206" s="203"/>
      <c r="V206" s="203"/>
      <c r="W206" s="207">
        <f>SUM(W207:W208)</f>
        <v>0</v>
      </c>
      <c r="X206" s="203"/>
      <c r="Y206" s="207">
        <f>SUM(Y207:Y208)</f>
        <v>0</v>
      </c>
      <c r="Z206" s="203"/>
      <c r="AA206" s="208">
        <f>SUM(AA207:AA208)</f>
        <v>0</v>
      </c>
      <c r="AR206" s="209" t="s">
        <v>188</v>
      </c>
      <c r="AT206" s="210" t="s">
        <v>76</v>
      </c>
      <c r="AU206" s="210" t="s">
        <v>84</v>
      </c>
      <c r="AY206" s="209" t="s">
        <v>147</v>
      </c>
      <c r="BK206" s="211">
        <f>SUM(BK207:BK208)</f>
        <v>0</v>
      </c>
    </row>
    <row r="207" s="1" customFormat="1" ht="16.5" customHeight="1">
      <c r="B207" s="46"/>
      <c r="C207" s="215" t="s">
        <v>328</v>
      </c>
      <c r="D207" s="215" t="s">
        <v>149</v>
      </c>
      <c r="E207" s="216" t="s">
        <v>329</v>
      </c>
      <c r="F207" s="217" t="s">
        <v>330</v>
      </c>
      <c r="G207" s="217"/>
      <c r="H207" s="217"/>
      <c r="I207" s="217"/>
      <c r="J207" s="218" t="s">
        <v>325</v>
      </c>
      <c r="K207" s="219">
        <v>1</v>
      </c>
      <c r="L207" s="220">
        <v>0</v>
      </c>
      <c r="M207" s="221"/>
      <c r="N207" s="222">
        <f>ROUND(L207*K207,2)</f>
        <v>0</v>
      </c>
      <c r="O207" s="222"/>
      <c r="P207" s="222"/>
      <c r="Q207" s="222"/>
      <c r="R207" s="48"/>
      <c r="T207" s="223" t="s">
        <v>22</v>
      </c>
      <c r="U207" s="56" t="s">
        <v>42</v>
      </c>
      <c r="V207" s="47"/>
      <c r="W207" s="224">
        <f>V207*K207</f>
        <v>0</v>
      </c>
      <c r="X207" s="224">
        <v>0</v>
      </c>
      <c r="Y207" s="224">
        <f>X207*K207</f>
        <v>0</v>
      </c>
      <c r="Z207" s="224">
        <v>0</v>
      </c>
      <c r="AA207" s="225">
        <f>Z207*K207</f>
        <v>0</v>
      </c>
      <c r="AR207" s="22" t="s">
        <v>326</v>
      </c>
      <c r="AT207" s="22" t="s">
        <v>149</v>
      </c>
      <c r="AU207" s="22" t="s">
        <v>100</v>
      </c>
      <c r="AY207" s="22" t="s">
        <v>147</v>
      </c>
      <c r="BE207" s="138">
        <f>IF(U207="základní",N207,0)</f>
        <v>0</v>
      </c>
      <c r="BF207" s="138">
        <f>IF(U207="snížená",N207,0)</f>
        <v>0</v>
      </c>
      <c r="BG207" s="138">
        <f>IF(U207="zákl. přenesená",N207,0)</f>
        <v>0</v>
      </c>
      <c r="BH207" s="138">
        <f>IF(U207="sníž. přenesená",N207,0)</f>
        <v>0</v>
      </c>
      <c r="BI207" s="138">
        <f>IF(U207="nulová",N207,0)</f>
        <v>0</v>
      </c>
      <c r="BJ207" s="22" t="s">
        <v>84</v>
      </c>
      <c r="BK207" s="138">
        <f>ROUND(L207*K207,2)</f>
        <v>0</v>
      </c>
      <c r="BL207" s="22" t="s">
        <v>326</v>
      </c>
      <c r="BM207" s="22" t="s">
        <v>331</v>
      </c>
    </row>
    <row r="208" s="1" customFormat="1" ht="25.5" customHeight="1">
      <c r="B208" s="46"/>
      <c r="C208" s="215" t="s">
        <v>332</v>
      </c>
      <c r="D208" s="215" t="s">
        <v>149</v>
      </c>
      <c r="E208" s="216" t="s">
        <v>333</v>
      </c>
      <c r="F208" s="217" t="s">
        <v>334</v>
      </c>
      <c r="G208" s="217"/>
      <c r="H208" s="217"/>
      <c r="I208" s="217"/>
      <c r="J208" s="218" t="s">
        <v>325</v>
      </c>
      <c r="K208" s="219">
        <v>10</v>
      </c>
      <c r="L208" s="220">
        <v>0</v>
      </c>
      <c r="M208" s="221"/>
      <c r="N208" s="222">
        <f>ROUND(L208*K208,2)</f>
        <v>0</v>
      </c>
      <c r="O208" s="222"/>
      <c r="P208" s="222"/>
      <c r="Q208" s="222"/>
      <c r="R208" s="48"/>
      <c r="T208" s="223" t="s">
        <v>22</v>
      </c>
      <c r="U208" s="56" t="s">
        <v>42</v>
      </c>
      <c r="V208" s="47"/>
      <c r="W208" s="224">
        <f>V208*K208</f>
        <v>0</v>
      </c>
      <c r="X208" s="224">
        <v>0</v>
      </c>
      <c r="Y208" s="224">
        <f>X208*K208</f>
        <v>0</v>
      </c>
      <c r="Z208" s="224">
        <v>0</v>
      </c>
      <c r="AA208" s="225">
        <f>Z208*K208</f>
        <v>0</v>
      </c>
      <c r="AR208" s="22" t="s">
        <v>326</v>
      </c>
      <c r="AT208" s="22" t="s">
        <v>149</v>
      </c>
      <c r="AU208" s="22" t="s">
        <v>100</v>
      </c>
      <c r="AY208" s="22" t="s">
        <v>147</v>
      </c>
      <c r="BE208" s="138">
        <f>IF(U208="základní",N208,0)</f>
        <v>0</v>
      </c>
      <c r="BF208" s="138">
        <f>IF(U208="snížená",N208,0)</f>
        <v>0</v>
      </c>
      <c r="BG208" s="138">
        <f>IF(U208="zákl. přenesená",N208,0)</f>
        <v>0</v>
      </c>
      <c r="BH208" s="138">
        <f>IF(U208="sníž. přenesená",N208,0)</f>
        <v>0</v>
      </c>
      <c r="BI208" s="138">
        <f>IF(U208="nulová",N208,0)</f>
        <v>0</v>
      </c>
      <c r="BJ208" s="22" t="s">
        <v>84</v>
      </c>
      <c r="BK208" s="138">
        <f>ROUND(L208*K208,2)</f>
        <v>0</v>
      </c>
      <c r="BL208" s="22" t="s">
        <v>326</v>
      </c>
      <c r="BM208" s="22" t="s">
        <v>335</v>
      </c>
    </row>
    <row r="209" s="9" customFormat="1" ht="37.44" customHeight="1">
      <c r="B209" s="202"/>
      <c r="C209" s="203"/>
      <c r="D209" s="204" t="s">
        <v>121</v>
      </c>
      <c r="E209" s="204"/>
      <c r="F209" s="204"/>
      <c r="G209" s="204"/>
      <c r="H209" s="204"/>
      <c r="I209" s="204"/>
      <c r="J209" s="204"/>
      <c r="K209" s="204"/>
      <c r="L209" s="204"/>
      <c r="M209" s="204"/>
      <c r="N209" s="255">
        <f>BK209</f>
        <v>0</v>
      </c>
      <c r="O209" s="256"/>
      <c r="P209" s="256"/>
      <c r="Q209" s="256"/>
      <c r="R209" s="205"/>
      <c r="T209" s="206"/>
      <c r="U209" s="203"/>
      <c r="V209" s="203"/>
      <c r="W209" s="207">
        <f>W210</f>
        <v>0</v>
      </c>
      <c r="X209" s="203"/>
      <c r="Y209" s="207">
        <f>Y210</f>
        <v>0.0080999999999999996</v>
      </c>
      <c r="Z209" s="203"/>
      <c r="AA209" s="208">
        <f>AA210</f>
        <v>0</v>
      </c>
      <c r="AR209" s="209" t="s">
        <v>100</v>
      </c>
      <c r="AT209" s="210" t="s">
        <v>76</v>
      </c>
      <c r="AU209" s="210" t="s">
        <v>77</v>
      </c>
      <c r="AY209" s="209" t="s">
        <v>147</v>
      </c>
      <c r="BK209" s="211">
        <f>BK210</f>
        <v>0</v>
      </c>
    </row>
    <row r="210" s="9" customFormat="1" ht="19.92" customHeight="1">
      <c r="B210" s="202"/>
      <c r="C210" s="203"/>
      <c r="D210" s="212" t="s">
        <v>122</v>
      </c>
      <c r="E210" s="212"/>
      <c r="F210" s="212"/>
      <c r="G210" s="212"/>
      <c r="H210" s="212"/>
      <c r="I210" s="212"/>
      <c r="J210" s="212"/>
      <c r="K210" s="212"/>
      <c r="L210" s="212"/>
      <c r="M210" s="212"/>
      <c r="N210" s="213">
        <f>BK210</f>
        <v>0</v>
      </c>
      <c r="O210" s="214"/>
      <c r="P210" s="214"/>
      <c r="Q210" s="214"/>
      <c r="R210" s="205"/>
      <c r="T210" s="206"/>
      <c r="U210" s="203"/>
      <c r="V210" s="203"/>
      <c r="W210" s="207">
        <f>SUM(W211:W214)</f>
        <v>0</v>
      </c>
      <c r="X210" s="203"/>
      <c r="Y210" s="207">
        <f>SUM(Y211:Y214)</f>
        <v>0.0080999999999999996</v>
      </c>
      <c r="Z210" s="203"/>
      <c r="AA210" s="208">
        <f>SUM(AA211:AA214)</f>
        <v>0</v>
      </c>
      <c r="AR210" s="209" t="s">
        <v>100</v>
      </c>
      <c r="AT210" s="210" t="s">
        <v>76</v>
      </c>
      <c r="AU210" s="210" t="s">
        <v>84</v>
      </c>
      <c r="AY210" s="209" t="s">
        <v>147</v>
      </c>
      <c r="BK210" s="211">
        <f>SUM(BK211:BK214)</f>
        <v>0</v>
      </c>
    </row>
    <row r="211" s="1" customFormat="1" ht="25.5" customHeight="1">
      <c r="B211" s="46"/>
      <c r="C211" s="215" t="s">
        <v>336</v>
      </c>
      <c r="D211" s="215" t="s">
        <v>149</v>
      </c>
      <c r="E211" s="216" t="s">
        <v>337</v>
      </c>
      <c r="F211" s="217" t="s">
        <v>338</v>
      </c>
      <c r="G211" s="217"/>
      <c r="H211" s="217"/>
      <c r="I211" s="217"/>
      <c r="J211" s="218" t="s">
        <v>152</v>
      </c>
      <c r="K211" s="219">
        <v>13.5</v>
      </c>
      <c r="L211" s="220">
        <v>0</v>
      </c>
      <c r="M211" s="221"/>
      <c r="N211" s="222">
        <f>ROUND(L211*K211,2)</f>
        <v>0</v>
      </c>
      <c r="O211" s="222"/>
      <c r="P211" s="222"/>
      <c r="Q211" s="222"/>
      <c r="R211" s="48"/>
      <c r="T211" s="223" t="s">
        <v>22</v>
      </c>
      <c r="U211" s="56" t="s">
        <v>42</v>
      </c>
      <c r="V211" s="47"/>
      <c r="W211" s="224">
        <f>V211*K211</f>
        <v>0</v>
      </c>
      <c r="X211" s="224">
        <v>0</v>
      </c>
      <c r="Y211" s="224">
        <f>X211*K211</f>
        <v>0</v>
      </c>
      <c r="Z211" s="224">
        <v>0</v>
      </c>
      <c r="AA211" s="225">
        <f>Z211*K211</f>
        <v>0</v>
      </c>
      <c r="AR211" s="22" t="s">
        <v>297</v>
      </c>
      <c r="AT211" s="22" t="s">
        <v>149</v>
      </c>
      <c r="AU211" s="22" t="s">
        <v>100</v>
      </c>
      <c r="AY211" s="22" t="s">
        <v>147</v>
      </c>
      <c r="BE211" s="138">
        <f>IF(U211="základní",N211,0)</f>
        <v>0</v>
      </c>
      <c r="BF211" s="138">
        <f>IF(U211="snížená",N211,0)</f>
        <v>0</v>
      </c>
      <c r="BG211" s="138">
        <f>IF(U211="zákl. přenesená",N211,0)</f>
        <v>0</v>
      </c>
      <c r="BH211" s="138">
        <f>IF(U211="sníž. přenesená",N211,0)</f>
        <v>0</v>
      </c>
      <c r="BI211" s="138">
        <f>IF(U211="nulová",N211,0)</f>
        <v>0</v>
      </c>
      <c r="BJ211" s="22" t="s">
        <v>84</v>
      </c>
      <c r="BK211" s="138">
        <f>ROUND(L211*K211,2)</f>
        <v>0</v>
      </c>
      <c r="BL211" s="22" t="s">
        <v>297</v>
      </c>
      <c r="BM211" s="22" t="s">
        <v>339</v>
      </c>
    </row>
    <row r="212" s="10" customFormat="1" ht="16.5" customHeight="1">
      <c r="B212" s="226"/>
      <c r="C212" s="227"/>
      <c r="D212" s="227"/>
      <c r="E212" s="228" t="s">
        <v>22</v>
      </c>
      <c r="F212" s="229" t="s">
        <v>340</v>
      </c>
      <c r="G212" s="230"/>
      <c r="H212" s="230"/>
      <c r="I212" s="230"/>
      <c r="J212" s="227"/>
      <c r="K212" s="231">
        <v>13.5</v>
      </c>
      <c r="L212" s="227"/>
      <c r="M212" s="227"/>
      <c r="N212" s="227"/>
      <c r="O212" s="227"/>
      <c r="P212" s="227"/>
      <c r="Q212" s="227"/>
      <c r="R212" s="232"/>
      <c r="T212" s="233"/>
      <c r="U212" s="227"/>
      <c r="V212" s="227"/>
      <c r="W212" s="227"/>
      <c r="X212" s="227"/>
      <c r="Y212" s="227"/>
      <c r="Z212" s="227"/>
      <c r="AA212" s="234"/>
      <c r="AT212" s="235" t="s">
        <v>156</v>
      </c>
      <c r="AU212" s="235" t="s">
        <v>100</v>
      </c>
      <c r="AV212" s="10" t="s">
        <v>100</v>
      </c>
      <c r="AW212" s="10" t="s">
        <v>35</v>
      </c>
      <c r="AX212" s="10" t="s">
        <v>77</v>
      </c>
      <c r="AY212" s="235" t="s">
        <v>147</v>
      </c>
    </row>
    <row r="213" s="11" customFormat="1" ht="16.5" customHeight="1">
      <c r="B213" s="236"/>
      <c r="C213" s="237"/>
      <c r="D213" s="237"/>
      <c r="E213" s="238" t="s">
        <v>22</v>
      </c>
      <c r="F213" s="239" t="s">
        <v>157</v>
      </c>
      <c r="G213" s="237"/>
      <c r="H213" s="237"/>
      <c r="I213" s="237"/>
      <c r="J213" s="237"/>
      <c r="K213" s="240">
        <v>13.5</v>
      </c>
      <c r="L213" s="237"/>
      <c r="M213" s="237"/>
      <c r="N213" s="237"/>
      <c r="O213" s="237"/>
      <c r="P213" s="237"/>
      <c r="Q213" s="237"/>
      <c r="R213" s="241"/>
      <c r="T213" s="242"/>
      <c r="U213" s="237"/>
      <c r="V213" s="237"/>
      <c r="W213" s="237"/>
      <c r="X213" s="237"/>
      <c r="Y213" s="237"/>
      <c r="Z213" s="237"/>
      <c r="AA213" s="243"/>
      <c r="AT213" s="244" t="s">
        <v>156</v>
      </c>
      <c r="AU213" s="244" t="s">
        <v>100</v>
      </c>
      <c r="AV213" s="11" t="s">
        <v>153</v>
      </c>
      <c r="AW213" s="11" t="s">
        <v>35</v>
      </c>
      <c r="AX213" s="11" t="s">
        <v>84</v>
      </c>
      <c r="AY213" s="244" t="s">
        <v>147</v>
      </c>
    </row>
    <row r="214" s="1" customFormat="1" ht="16.5" customHeight="1">
      <c r="B214" s="46"/>
      <c r="C214" s="245" t="s">
        <v>341</v>
      </c>
      <c r="D214" s="245" t="s">
        <v>216</v>
      </c>
      <c r="E214" s="246" t="s">
        <v>342</v>
      </c>
      <c r="F214" s="247" t="s">
        <v>343</v>
      </c>
      <c r="G214" s="247"/>
      <c r="H214" s="247"/>
      <c r="I214" s="247"/>
      <c r="J214" s="248" t="s">
        <v>152</v>
      </c>
      <c r="K214" s="249">
        <v>16.199999999999999</v>
      </c>
      <c r="L214" s="250">
        <v>0</v>
      </c>
      <c r="M214" s="251"/>
      <c r="N214" s="252">
        <f>ROUND(L214*K214,2)</f>
        <v>0</v>
      </c>
      <c r="O214" s="222"/>
      <c r="P214" s="222"/>
      <c r="Q214" s="222"/>
      <c r="R214" s="48"/>
      <c r="T214" s="223" t="s">
        <v>22</v>
      </c>
      <c r="U214" s="56" t="s">
        <v>42</v>
      </c>
      <c r="V214" s="47"/>
      <c r="W214" s="224">
        <f>V214*K214</f>
        <v>0</v>
      </c>
      <c r="X214" s="224">
        <v>0.00050000000000000001</v>
      </c>
      <c r="Y214" s="224">
        <f>X214*K214</f>
        <v>0.0080999999999999996</v>
      </c>
      <c r="Z214" s="224">
        <v>0</v>
      </c>
      <c r="AA214" s="225">
        <f>Z214*K214</f>
        <v>0</v>
      </c>
      <c r="AR214" s="22" t="s">
        <v>285</v>
      </c>
      <c r="AT214" s="22" t="s">
        <v>216</v>
      </c>
      <c r="AU214" s="22" t="s">
        <v>100</v>
      </c>
      <c r="AY214" s="22" t="s">
        <v>147</v>
      </c>
      <c r="BE214" s="138">
        <f>IF(U214="základní",N214,0)</f>
        <v>0</v>
      </c>
      <c r="BF214" s="138">
        <f>IF(U214="snížená",N214,0)</f>
        <v>0</v>
      </c>
      <c r="BG214" s="138">
        <f>IF(U214="zákl. přenesená",N214,0)</f>
        <v>0</v>
      </c>
      <c r="BH214" s="138">
        <f>IF(U214="sníž. přenesená",N214,0)</f>
        <v>0</v>
      </c>
      <c r="BI214" s="138">
        <f>IF(U214="nulová",N214,0)</f>
        <v>0</v>
      </c>
      <c r="BJ214" s="22" t="s">
        <v>84</v>
      </c>
      <c r="BK214" s="138">
        <f>ROUND(L214*K214,2)</f>
        <v>0</v>
      </c>
      <c r="BL214" s="22" t="s">
        <v>297</v>
      </c>
      <c r="BM214" s="22" t="s">
        <v>344</v>
      </c>
    </row>
    <row r="215" s="1" customFormat="1" ht="49.92" customHeight="1">
      <c r="B215" s="46"/>
      <c r="C215" s="47"/>
      <c r="D215" s="204" t="s">
        <v>345</v>
      </c>
      <c r="E215" s="47"/>
      <c r="F215" s="47"/>
      <c r="G215" s="47"/>
      <c r="H215" s="47"/>
      <c r="I215" s="47"/>
      <c r="J215" s="47"/>
      <c r="K215" s="47"/>
      <c r="L215" s="47"/>
      <c r="M215" s="47"/>
      <c r="N215" s="257">
        <f>BK215</f>
        <v>0</v>
      </c>
      <c r="O215" s="258"/>
      <c r="P215" s="258"/>
      <c r="Q215" s="258"/>
      <c r="R215" s="48"/>
      <c r="T215" s="186"/>
      <c r="U215" s="47"/>
      <c r="V215" s="47"/>
      <c r="W215" s="47"/>
      <c r="X215" s="47"/>
      <c r="Y215" s="47"/>
      <c r="Z215" s="47"/>
      <c r="AA215" s="100"/>
      <c r="AT215" s="22" t="s">
        <v>76</v>
      </c>
      <c r="AU215" s="22" t="s">
        <v>77</v>
      </c>
      <c r="AY215" s="22" t="s">
        <v>346</v>
      </c>
      <c r="BK215" s="138">
        <f>SUM(BK216:BK220)</f>
        <v>0</v>
      </c>
    </row>
    <row r="216" s="1" customFormat="1" ht="22.32" customHeight="1">
      <c r="B216" s="46"/>
      <c r="C216" s="259" t="s">
        <v>22</v>
      </c>
      <c r="D216" s="259" t="s">
        <v>149</v>
      </c>
      <c r="E216" s="260" t="s">
        <v>22</v>
      </c>
      <c r="F216" s="261" t="s">
        <v>22</v>
      </c>
      <c r="G216" s="261"/>
      <c r="H216" s="261"/>
      <c r="I216" s="261"/>
      <c r="J216" s="262" t="s">
        <v>22</v>
      </c>
      <c r="K216" s="263"/>
      <c r="L216" s="220"/>
      <c r="M216" s="222"/>
      <c r="N216" s="222">
        <f>BK216</f>
        <v>0</v>
      </c>
      <c r="O216" s="222"/>
      <c r="P216" s="222"/>
      <c r="Q216" s="222"/>
      <c r="R216" s="48"/>
      <c r="T216" s="223" t="s">
        <v>22</v>
      </c>
      <c r="U216" s="264" t="s">
        <v>42</v>
      </c>
      <c r="V216" s="47"/>
      <c r="W216" s="47"/>
      <c r="X216" s="47"/>
      <c r="Y216" s="47"/>
      <c r="Z216" s="47"/>
      <c r="AA216" s="100"/>
      <c r="AT216" s="22" t="s">
        <v>346</v>
      </c>
      <c r="AU216" s="22" t="s">
        <v>84</v>
      </c>
      <c r="AY216" s="22" t="s">
        <v>346</v>
      </c>
      <c r="BE216" s="138">
        <f>IF(U216="základní",N216,0)</f>
        <v>0</v>
      </c>
      <c r="BF216" s="138">
        <f>IF(U216="snížená",N216,0)</f>
        <v>0</v>
      </c>
      <c r="BG216" s="138">
        <f>IF(U216="zákl. přenesená",N216,0)</f>
        <v>0</v>
      </c>
      <c r="BH216" s="138">
        <f>IF(U216="sníž. přenesená",N216,0)</f>
        <v>0</v>
      </c>
      <c r="BI216" s="138">
        <f>IF(U216="nulová",N216,0)</f>
        <v>0</v>
      </c>
      <c r="BJ216" s="22" t="s">
        <v>84</v>
      </c>
      <c r="BK216" s="138">
        <f>L216*K216</f>
        <v>0</v>
      </c>
    </row>
    <row r="217" s="1" customFormat="1" ht="22.32" customHeight="1">
      <c r="B217" s="46"/>
      <c r="C217" s="259" t="s">
        <v>22</v>
      </c>
      <c r="D217" s="259" t="s">
        <v>149</v>
      </c>
      <c r="E217" s="260" t="s">
        <v>22</v>
      </c>
      <c r="F217" s="261" t="s">
        <v>22</v>
      </c>
      <c r="G217" s="261"/>
      <c r="H217" s="261"/>
      <c r="I217" s="261"/>
      <c r="J217" s="262" t="s">
        <v>22</v>
      </c>
      <c r="K217" s="263"/>
      <c r="L217" s="220"/>
      <c r="M217" s="222"/>
      <c r="N217" s="222">
        <f>BK217</f>
        <v>0</v>
      </c>
      <c r="O217" s="222"/>
      <c r="P217" s="222"/>
      <c r="Q217" s="222"/>
      <c r="R217" s="48"/>
      <c r="T217" s="223" t="s">
        <v>22</v>
      </c>
      <c r="U217" s="264" t="s">
        <v>42</v>
      </c>
      <c r="V217" s="47"/>
      <c r="W217" s="47"/>
      <c r="X217" s="47"/>
      <c r="Y217" s="47"/>
      <c r="Z217" s="47"/>
      <c r="AA217" s="100"/>
      <c r="AT217" s="22" t="s">
        <v>346</v>
      </c>
      <c r="AU217" s="22" t="s">
        <v>84</v>
      </c>
      <c r="AY217" s="22" t="s">
        <v>346</v>
      </c>
      <c r="BE217" s="138">
        <f>IF(U217="základní",N217,0)</f>
        <v>0</v>
      </c>
      <c r="BF217" s="138">
        <f>IF(U217="snížená",N217,0)</f>
        <v>0</v>
      </c>
      <c r="BG217" s="138">
        <f>IF(U217="zákl. přenesená",N217,0)</f>
        <v>0</v>
      </c>
      <c r="BH217" s="138">
        <f>IF(U217="sníž. přenesená",N217,0)</f>
        <v>0</v>
      </c>
      <c r="BI217" s="138">
        <f>IF(U217="nulová",N217,0)</f>
        <v>0</v>
      </c>
      <c r="BJ217" s="22" t="s">
        <v>84</v>
      </c>
      <c r="BK217" s="138">
        <f>L217*K217</f>
        <v>0</v>
      </c>
    </row>
    <row r="218" s="1" customFormat="1" ht="22.32" customHeight="1">
      <c r="B218" s="46"/>
      <c r="C218" s="259" t="s">
        <v>22</v>
      </c>
      <c r="D218" s="259" t="s">
        <v>149</v>
      </c>
      <c r="E218" s="260" t="s">
        <v>22</v>
      </c>
      <c r="F218" s="261" t="s">
        <v>22</v>
      </c>
      <c r="G218" s="261"/>
      <c r="H218" s="261"/>
      <c r="I218" s="261"/>
      <c r="J218" s="262" t="s">
        <v>22</v>
      </c>
      <c r="K218" s="263"/>
      <c r="L218" s="220"/>
      <c r="M218" s="222"/>
      <c r="N218" s="222">
        <f>BK218</f>
        <v>0</v>
      </c>
      <c r="O218" s="222"/>
      <c r="P218" s="222"/>
      <c r="Q218" s="222"/>
      <c r="R218" s="48"/>
      <c r="T218" s="223" t="s">
        <v>22</v>
      </c>
      <c r="U218" s="264" t="s">
        <v>42</v>
      </c>
      <c r="V218" s="47"/>
      <c r="W218" s="47"/>
      <c r="X218" s="47"/>
      <c r="Y218" s="47"/>
      <c r="Z218" s="47"/>
      <c r="AA218" s="100"/>
      <c r="AT218" s="22" t="s">
        <v>346</v>
      </c>
      <c r="AU218" s="22" t="s">
        <v>84</v>
      </c>
      <c r="AY218" s="22" t="s">
        <v>346</v>
      </c>
      <c r="BE218" s="138">
        <f>IF(U218="základní",N218,0)</f>
        <v>0</v>
      </c>
      <c r="BF218" s="138">
        <f>IF(U218="snížená",N218,0)</f>
        <v>0</v>
      </c>
      <c r="BG218" s="138">
        <f>IF(U218="zákl. přenesená",N218,0)</f>
        <v>0</v>
      </c>
      <c r="BH218" s="138">
        <f>IF(U218="sníž. přenesená",N218,0)</f>
        <v>0</v>
      </c>
      <c r="BI218" s="138">
        <f>IF(U218="nulová",N218,0)</f>
        <v>0</v>
      </c>
      <c r="BJ218" s="22" t="s">
        <v>84</v>
      </c>
      <c r="BK218" s="138">
        <f>L218*K218</f>
        <v>0</v>
      </c>
    </row>
    <row r="219" s="1" customFormat="1" ht="22.32" customHeight="1">
      <c r="B219" s="46"/>
      <c r="C219" s="259" t="s">
        <v>22</v>
      </c>
      <c r="D219" s="259" t="s">
        <v>149</v>
      </c>
      <c r="E219" s="260" t="s">
        <v>22</v>
      </c>
      <c r="F219" s="261" t="s">
        <v>22</v>
      </c>
      <c r="G219" s="261"/>
      <c r="H219" s="261"/>
      <c r="I219" s="261"/>
      <c r="J219" s="262" t="s">
        <v>22</v>
      </c>
      <c r="K219" s="263"/>
      <c r="L219" s="220"/>
      <c r="M219" s="222"/>
      <c r="N219" s="222">
        <f>BK219</f>
        <v>0</v>
      </c>
      <c r="O219" s="222"/>
      <c r="P219" s="222"/>
      <c r="Q219" s="222"/>
      <c r="R219" s="48"/>
      <c r="T219" s="223" t="s">
        <v>22</v>
      </c>
      <c r="U219" s="264" t="s">
        <v>42</v>
      </c>
      <c r="V219" s="47"/>
      <c r="W219" s="47"/>
      <c r="X219" s="47"/>
      <c r="Y219" s="47"/>
      <c r="Z219" s="47"/>
      <c r="AA219" s="100"/>
      <c r="AT219" s="22" t="s">
        <v>346</v>
      </c>
      <c r="AU219" s="22" t="s">
        <v>84</v>
      </c>
      <c r="AY219" s="22" t="s">
        <v>346</v>
      </c>
      <c r="BE219" s="138">
        <f>IF(U219="základní",N219,0)</f>
        <v>0</v>
      </c>
      <c r="BF219" s="138">
        <f>IF(U219="snížená",N219,0)</f>
        <v>0</v>
      </c>
      <c r="BG219" s="138">
        <f>IF(U219="zákl. přenesená",N219,0)</f>
        <v>0</v>
      </c>
      <c r="BH219" s="138">
        <f>IF(U219="sníž. přenesená",N219,0)</f>
        <v>0</v>
      </c>
      <c r="BI219" s="138">
        <f>IF(U219="nulová",N219,0)</f>
        <v>0</v>
      </c>
      <c r="BJ219" s="22" t="s">
        <v>84</v>
      </c>
      <c r="BK219" s="138">
        <f>L219*K219</f>
        <v>0</v>
      </c>
    </row>
    <row r="220" s="1" customFormat="1" ht="22.32" customHeight="1">
      <c r="B220" s="46"/>
      <c r="C220" s="259" t="s">
        <v>22</v>
      </c>
      <c r="D220" s="259" t="s">
        <v>149</v>
      </c>
      <c r="E220" s="260" t="s">
        <v>22</v>
      </c>
      <c r="F220" s="261" t="s">
        <v>22</v>
      </c>
      <c r="G220" s="261"/>
      <c r="H220" s="261"/>
      <c r="I220" s="261"/>
      <c r="J220" s="262" t="s">
        <v>22</v>
      </c>
      <c r="K220" s="263"/>
      <c r="L220" s="220"/>
      <c r="M220" s="222"/>
      <c r="N220" s="222">
        <f>BK220</f>
        <v>0</v>
      </c>
      <c r="O220" s="222"/>
      <c r="P220" s="222"/>
      <c r="Q220" s="222"/>
      <c r="R220" s="48"/>
      <c r="T220" s="223" t="s">
        <v>22</v>
      </c>
      <c r="U220" s="264" t="s">
        <v>42</v>
      </c>
      <c r="V220" s="72"/>
      <c r="W220" s="72"/>
      <c r="X220" s="72"/>
      <c r="Y220" s="72"/>
      <c r="Z220" s="72"/>
      <c r="AA220" s="74"/>
      <c r="AT220" s="22" t="s">
        <v>346</v>
      </c>
      <c r="AU220" s="22" t="s">
        <v>84</v>
      </c>
      <c r="AY220" s="22" t="s">
        <v>346</v>
      </c>
      <c r="BE220" s="138">
        <f>IF(U220="základní",N220,0)</f>
        <v>0</v>
      </c>
      <c r="BF220" s="138">
        <f>IF(U220="snížená",N220,0)</f>
        <v>0</v>
      </c>
      <c r="BG220" s="138">
        <f>IF(U220="zákl. přenesená",N220,0)</f>
        <v>0</v>
      </c>
      <c r="BH220" s="138">
        <f>IF(U220="sníž. přenesená",N220,0)</f>
        <v>0</v>
      </c>
      <c r="BI220" s="138">
        <f>IF(U220="nulová",N220,0)</f>
        <v>0</v>
      </c>
      <c r="BJ220" s="22" t="s">
        <v>84</v>
      </c>
      <c r="BK220" s="138">
        <f>L220*K220</f>
        <v>0</v>
      </c>
    </row>
    <row r="221" s="1" customFormat="1" ht="6.96" customHeight="1">
      <c r="B221" s="75"/>
      <c r="C221" s="76"/>
      <c r="D221" s="76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7"/>
    </row>
  </sheetData>
  <sheetProtection sheet="1" formatColumns="0" formatRows="0" objects="1" scenarios="1" spinCount="10" saltValue="62MUi0sS2R3RiCLodfjbb5TnFTtKPYrFg7owwZkkTncF/LZhQfV5afxmA4s+pfq8qtHcOcv/d4qg30aYRbMWEw==" hashValue="Tf0KW6zHE6+pT8QtPl+8mbl2CmMAkVu/TzwcZt7P0bVDphuFYVMWyde0qAmqGDgvp8vrsOd3g4TGsdp78Bn6jw==" algorithmName="SHA-512" password="CC35"/>
  <mergeCells count="26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D109:H109"/>
    <mergeCell ref="N109:Q109"/>
    <mergeCell ref="N110:Q110"/>
    <mergeCell ref="L112:Q112"/>
    <mergeCell ref="C118:Q118"/>
    <mergeCell ref="F120:P120"/>
    <mergeCell ref="F121:P121"/>
    <mergeCell ref="M123:P123"/>
    <mergeCell ref="M125:Q125"/>
    <mergeCell ref="M126:Q126"/>
    <mergeCell ref="F128:I128"/>
    <mergeCell ref="L128:M128"/>
    <mergeCell ref="N128:Q128"/>
    <mergeCell ref="F132:I132"/>
    <mergeCell ref="L132:M132"/>
    <mergeCell ref="N132:Q132"/>
    <mergeCell ref="F133:I13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F153:I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F159:I159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67:I167"/>
    <mergeCell ref="F168:I168"/>
    <mergeCell ref="L168:M168"/>
    <mergeCell ref="N168:Q168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F180:I180"/>
    <mergeCell ref="F182:I182"/>
    <mergeCell ref="L182:M182"/>
    <mergeCell ref="N182:Q182"/>
    <mergeCell ref="F183:I183"/>
    <mergeCell ref="L183:M183"/>
    <mergeCell ref="N183:Q183"/>
    <mergeCell ref="F184:I184"/>
    <mergeCell ref="F185:I185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90:I190"/>
    <mergeCell ref="L190:M190"/>
    <mergeCell ref="N190:Q190"/>
    <mergeCell ref="F193:I193"/>
    <mergeCell ref="L193:M193"/>
    <mergeCell ref="N193:Q193"/>
    <mergeCell ref="F194:I194"/>
    <mergeCell ref="L194:M194"/>
    <mergeCell ref="N194:Q194"/>
    <mergeCell ref="F195:I195"/>
    <mergeCell ref="F196:I196"/>
    <mergeCell ref="F197:I197"/>
    <mergeCell ref="L197:M197"/>
    <mergeCell ref="N197:Q197"/>
    <mergeCell ref="F198:I198"/>
    <mergeCell ref="F199:I199"/>
    <mergeCell ref="F200:I200"/>
    <mergeCell ref="L200:M200"/>
    <mergeCell ref="N200:Q200"/>
    <mergeCell ref="F201:I201"/>
    <mergeCell ref="F202:I202"/>
    <mergeCell ref="F203:I203"/>
    <mergeCell ref="L203:M203"/>
    <mergeCell ref="N203:Q203"/>
    <mergeCell ref="F205:I205"/>
    <mergeCell ref="L205:M205"/>
    <mergeCell ref="N205:Q205"/>
    <mergeCell ref="F207:I207"/>
    <mergeCell ref="L207:M207"/>
    <mergeCell ref="N207:Q207"/>
    <mergeCell ref="F208:I208"/>
    <mergeCell ref="L208:M208"/>
    <mergeCell ref="N208:Q208"/>
    <mergeCell ref="F211:I211"/>
    <mergeCell ref="L211:M211"/>
    <mergeCell ref="N211:Q211"/>
    <mergeCell ref="F212:I212"/>
    <mergeCell ref="F213:I213"/>
    <mergeCell ref="F214:I214"/>
    <mergeCell ref="L214:M214"/>
    <mergeCell ref="N214:Q214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N129:Q129"/>
    <mergeCell ref="N130:Q130"/>
    <mergeCell ref="N131:Q131"/>
    <mergeCell ref="N160:Q160"/>
    <mergeCell ref="N169:Q169"/>
    <mergeCell ref="N174:Q174"/>
    <mergeCell ref="N181:Q181"/>
    <mergeCell ref="N188:Q188"/>
    <mergeCell ref="N191:Q191"/>
    <mergeCell ref="N192:Q192"/>
    <mergeCell ref="N204:Q204"/>
    <mergeCell ref="N206:Q206"/>
    <mergeCell ref="N209:Q209"/>
    <mergeCell ref="N210:Q210"/>
    <mergeCell ref="N215:Q215"/>
    <mergeCell ref="H1:K1"/>
    <mergeCell ref="S2:AC2"/>
  </mergeCells>
  <dataValidations count="2">
    <dataValidation type="list" allowBlank="1" showInputMessage="1" showErrorMessage="1" error="Povoleny jsou hodnoty K, M." sqref="D216:D221">
      <formula1>"K, M"</formula1>
    </dataValidation>
    <dataValidation type="list" allowBlank="1" showInputMessage="1" showErrorMessage="1" error="Povoleny jsou hodnoty základní, snížená, zákl. přenesená, sníž. přenesená, nulová." sqref="U216:U22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Adam</dc:creator>
  <cp:lastModifiedBy>Miroslav Adam</cp:lastModifiedBy>
  <dcterms:created xsi:type="dcterms:W3CDTF">2017-09-05T13:18:20Z</dcterms:created>
  <dcterms:modified xsi:type="dcterms:W3CDTF">2017-09-05T13:18:22Z</dcterms:modified>
</cp:coreProperties>
</file>