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320" windowHeight="9975"/>
  </bookViews>
  <sheets>
    <sheet name="Zadání výběr" sheetId="3" r:id="rId1"/>
  </sheets>
  <definedNames>
    <definedName name="_xlnm.Print_Area" localSheetId="0">'Zadání výběr'!$A$1:$N$488</definedName>
  </definedNames>
  <calcPr calcId="145621" iterateCount="1"/>
</workbook>
</file>

<file path=xl/calcChain.xml><?xml version="1.0" encoding="utf-8"?>
<calcChain xmlns="http://schemas.openxmlformats.org/spreadsheetml/2006/main">
  <c r="N7" i="3" l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8" i="3"/>
  <c r="N89" i="3"/>
  <c r="N90" i="3"/>
  <c r="N91" i="3"/>
  <c r="N92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5" i="3"/>
  <c r="N486" i="3"/>
  <c r="N487" i="3"/>
  <c r="N488" i="3"/>
  <c r="N6" i="3"/>
  <c r="N5" i="3"/>
  <c r="L486" i="3" l="1"/>
  <c r="L485" i="3"/>
  <c r="L480" i="3"/>
  <c r="L479" i="3"/>
  <c r="L478" i="3"/>
  <c r="L477" i="3"/>
  <c r="L476" i="3"/>
  <c r="L475" i="3"/>
  <c r="L474" i="3"/>
  <c r="L473" i="3"/>
  <c r="L472" i="3"/>
  <c r="L207" i="3"/>
  <c r="L206" i="3"/>
  <c r="L205" i="3"/>
  <c r="L204" i="3"/>
  <c r="L203" i="3"/>
  <c r="L202" i="3"/>
  <c r="L201" i="3"/>
  <c r="L200" i="3"/>
  <c r="L197" i="3"/>
  <c r="L196" i="3"/>
  <c r="L195" i="3"/>
  <c r="L194" i="3"/>
  <c r="L183" i="3"/>
  <c r="L182" i="3"/>
  <c r="L185" i="3"/>
  <c r="L184" i="3"/>
  <c r="L174" i="3"/>
  <c r="L165" i="3"/>
  <c r="L164" i="3"/>
  <c r="L163" i="3"/>
  <c r="L162" i="3"/>
  <c r="L161" i="3"/>
  <c r="L160" i="3"/>
  <c r="L31" i="3"/>
  <c r="L30" i="3"/>
  <c r="L28" i="3"/>
  <c r="L27" i="3"/>
  <c r="K69" i="3" l="1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8" i="3"/>
  <c r="K89" i="3"/>
  <c r="K90" i="3"/>
  <c r="K91" i="3"/>
  <c r="K92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5" i="3"/>
  <c r="K486" i="3"/>
  <c r="K487" i="3"/>
  <c r="K488" i="3"/>
  <c r="K484" i="3" l="1"/>
  <c r="K314" i="3"/>
  <c r="K232" i="3"/>
  <c r="K93" i="3"/>
  <c r="K87" i="3"/>
  <c r="K68" i="3"/>
  <c r="K19" i="3"/>
  <c r="K20" i="3"/>
  <c r="K21" i="3"/>
  <c r="K22" i="3"/>
  <c r="K23" i="3"/>
  <c r="K30" i="3"/>
  <c r="K31" i="3"/>
  <c r="K49" i="3"/>
  <c r="K67" i="3" l="1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29" i="3"/>
  <c r="K28" i="3"/>
  <c r="K27" i="3"/>
  <c r="K26" i="3"/>
  <c r="K25" i="3"/>
  <c r="K24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3" i="3" s="1"/>
  <c r="K5" i="3"/>
  <c r="K4" i="3" l="1"/>
</calcChain>
</file>

<file path=xl/sharedStrings.xml><?xml version="1.0" encoding="utf-8"?>
<sst xmlns="http://schemas.openxmlformats.org/spreadsheetml/2006/main" count="2412" uniqueCount="1464">
  <si>
    <t xml:space="preserve">    1 - Zemní práce</t>
  </si>
  <si>
    <t>1</t>
  </si>
  <si>
    <t>K</t>
  </si>
  <si>
    <t>113107243</t>
  </si>
  <si>
    <t>Odstranění podkladu pl přes 200 m2 živičných tl 150 mm</t>
  </si>
  <si>
    <t>m2</t>
  </si>
  <si>
    <t>2</t>
  </si>
  <si>
    <t>113154263</t>
  </si>
  <si>
    <t>Frézování živičného krytu tl 50 mm pruh š 2 m pl do 1000 m2 s překážkami v trase</t>
  </si>
  <si>
    <t>3</t>
  </si>
  <si>
    <t>113154264</t>
  </si>
  <si>
    <t>Frézování živičného krytu tl 100 mm pruh š 2 m pl do 1000 m2 s překážkami v trase</t>
  </si>
  <si>
    <t>4</t>
  </si>
  <si>
    <t>113154363</t>
  </si>
  <si>
    <t>Frézování živičného krytu tl 50 mm pruh š 2 m pl do 10000 m2 s překážkami v trase</t>
  </si>
  <si>
    <t>5</t>
  </si>
  <si>
    <t>113154364</t>
  </si>
  <si>
    <t>Frézování živičného krytu tl 100 mm pruh š 2 m pl do 10000 m2 s překážkami v trase</t>
  </si>
  <si>
    <t>6</t>
  </si>
  <si>
    <t>132201201</t>
  </si>
  <si>
    <t>Hloubení rýh š do 2000 mm v hornině tř. 3 objemu do 100 m3</t>
  </si>
  <si>
    <t>m3</t>
  </si>
  <si>
    <t>7</t>
  </si>
  <si>
    <t>132201209</t>
  </si>
  <si>
    <t>Příplatek za lepivost k hloubení rýh š do 2000 mm v hornině tř. 3</t>
  </si>
  <si>
    <t>8</t>
  </si>
  <si>
    <t>161101101</t>
  </si>
  <si>
    <t>Svislé přemístění výkopku z horniny tř. 1 až 4 hl výkopu do 2,5 m</t>
  </si>
  <si>
    <t>9</t>
  </si>
  <si>
    <t>162701101</t>
  </si>
  <si>
    <t>Vodorovné přemístění do 6000 m výkopku/sypaniny z horniny tř. 1 až 4</t>
  </si>
  <si>
    <t>10</t>
  </si>
  <si>
    <t>167101101</t>
  </si>
  <si>
    <t>Nakládání výkopku z hornin tř. 1 až 4 do 100 m3</t>
  </si>
  <si>
    <t>11</t>
  </si>
  <si>
    <t>171201201</t>
  </si>
  <si>
    <t>Uložení sypaniny na skládky</t>
  </si>
  <si>
    <t>12</t>
  </si>
  <si>
    <t>171201211</t>
  </si>
  <si>
    <t>Poplatek za uložení odpadu ze sypaniny na skládce (skládkovné)</t>
  </si>
  <si>
    <t>t</t>
  </si>
  <si>
    <t>13</t>
  </si>
  <si>
    <t>174101101</t>
  </si>
  <si>
    <t>Zásyp jam, šachet rýh nebo kolem objektů sypaninou se zhutněním</t>
  </si>
  <si>
    <t>14</t>
  </si>
  <si>
    <t>175101101</t>
  </si>
  <si>
    <t>Obsypání potrubí bez prohození sypaniny z hornin tř. 1 až 4 uloženým do 3 m od kraje výkopu</t>
  </si>
  <si>
    <t>15</t>
  </si>
  <si>
    <t>M</t>
  </si>
  <si>
    <t>583313450</t>
  </si>
  <si>
    <t>kamenivo těžené drobné frakce 0-4</t>
  </si>
  <si>
    <t>16</t>
  </si>
  <si>
    <t>181102302</t>
  </si>
  <si>
    <t>Úprava pláně v zářezech se zhutněním</t>
  </si>
  <si>
    <t xml:space="preserve">    4 - Vodorovné konstrukce</t>
  </si>
  <si>
    <t>17</t>
  </si>
  <si>
    <t>451573111</t>
  </si>
  <si>
    <t>Lože pod potrubí otevřený výkop ze štěrkopísku</t>
  </si>
  <si>
    <t>18</t>
  </si>
  <si>
    <t>457621411</t>
  </si>
  <si>
    <t>Plášťové těsnění z asfaltobetonu úprava spár asfaltovou zálivkou do 1 kg/m</t>
  </si>
  <si>
    <t>m</t>
  </si>
  <si>
    <t xml:space="preserve">    5 - Komunikace</t>
  </si>
  <si>
    <t>19</t>
  </si>
  <si>
    <t>565135121</t>
  </si>
  <si>
    <t>Asfaltový beton vrstva podkladní ACP 16 (obalované kamenivo OKS) tl 50 mm š přes 3 m</t>
  </si>
  <si>
    <t>20</t>
  </si>
  <si>
    <t>565155121</t>
  </si>
  <si>
    <t>Asfaltový beton vrstva podkladní ACP 16 (obalované kamenivo OKS) tl 70 mm š přes 3 m</t>
  </si>
  <si>
    <t>21</t>
  </si>
  <si>
    <t>573111111</t>
  </si>
  <si>
    <t>Postřik živičný infiltrační s posypem z asfaltu množství 0,60 kg/m2</t>
  </si>
  <si>
    <t>22</t>
  </si>
  <si>
    <t>573111113</t>
  </si>
  <si>
    <t>Postřik živičný infiltrační s posypem z asfaltu množství 1,5 kg/m2</t>
  </si>
  <si>
    <t>23</t>
  </si>
  <si>
    <t>573211111</t>
  </si>
  <si>
    <t>Postřik živičný spojovací z asfaltu v množství do 0,70 kg/m2</t>
  </si>
  <si>
    <t>24</t>
  </si>
  <si>
    <t>577134141</t>
  </si>
  <si>
    <t>Asfaltový beton vrstva obrusná ACO 11 (ABS) tř. I tl 40 mm š přes 3 m z modifikovaného asfaltu</t>
  </si>
  <si>
    <t>25</t>
  </si>
  <si>
    <t>577155142</t>
  </si>
  <si>
    <t>Asfaltový beton vrstva ložní ACL 16 (ABH) tl 60 mm š přes 3 m z modifikovaného asfaltu</t>
  </si>
  <si>
    <t xml:space="preserve">    8 - Trubní vedení</t>
  </si>
  <si>
    <t>26</t>
  </si>
  <si>
    <t>871315221</t>
  </si>
  <si>
    <t>Kanalizační potrubí z tvrdého PVC-systém KG tuhost třídy SN8 DN150</t>
  </si>
  <si>
    <t>27</t>
  </si>
  <si>
    <t>877313123</t>
  </si>
  <si>
    <t>Montáž tvarovek jednoosých na potrubí z trub z PVC těsněných kroužkem otevřený výkop DN 150</t>
  </si>
  <si>
    <t>kus</t>
  </si>
  <si>
    <t>28</t>
  </si>
  <si>
    <t>29</t>
  </si>
  <si>
    <t>895941111</t>
  </si>
  <si>
    <t>Zřízení vpusti kanalizační uliční z betonových dílců typ UV-50 normální</t>
  </si>
  <si>
    <t>30</t>
  </si>
  <si>
    <t>592238520</t>
  </si>
  <si>
    <t>dno betonové pro uliční vpusť s kalovou prohlubní TBV-Q 2a 45x30x5 cm</t>
  </si>
  <si>
    <t>31</t>
  </si>
  <si>
    <t>592238580</t>
  </si>
  <si>
    <t>skruž betonová pro uliční vpusť horní TBV-Q 450/555/5d, 45x55x5 cm</t>
  </si>
  <si>
    <t>32</t>
  </si>
  <si>
    <t>592238540</t>
  </si>
  <si>
    <t>skruž betonová pro uliční vpusťs výtokovým otvorem PVC TBV-Q 450/350/3a, 45x35x5 cm</t>
  </si>
  <si>
    <t>33</t>
  </si>
  <si>
    <t>899102111</t>
  </si>
  <si>
    <t>Osazení poklopů litinových nebo ocelových včetně rámů hmotnosti nad 50 do 100 kg</t>
  </si>
  <si>
    <t>34</t>
  </si>
  <si>
    <t>592243230</t>
  </si>
  <si>
    <t>prstenec šachetní betonový vyrovnávací TBW-Q.1 63/10 62,5 x 12 x 10 cm</t>
  </si>
  <si>
    <t>35</t>
  </si>
  <si>
    <t>899203111</t>
  </si>
  <si>
    <t>Osazení mříží litinových včetně rámů a košů na bahno hmotnosti nad 100 do 150 kg</t>
  </si>
  <si>
    <t>36</t>
  </si>
  <si>
    <t>592238780</t>
  </si>
  <si>
    <t>mříž M1 D400 DIN 19583-13, 500/500 mm</t>
  </si>
  <si>
    <t>37</t>
  </si>
  <si>
    <t>592238760</t>
  </si>
  <si>
    <t>rám zabetonovaný DIN 19583-9 500/500 mm</t>
  </si>
  <si>
    <t>38</t>
  </si>
  <si>
    <t>592238740</t>
  </si>
  <si>
    <t>koš pozink. C3 DIN 4052, vysoký, pro rám 500/300</t>
  </si>
  <si>
    <t>39</t>
  </si>
  <si>
    <t>899331111</t>
  </si>
  <si>
    <t>Výšková úprava uličního vstupu nebo vpusti do 200 mm zvýšením poklopu</t>
  </si>
  <si>
    <t>40</t>
  </si>
  <si>
    <t>899332111</t>
  </si>
  <si>
    <t>Výšková úprava uličního vstupu nebo vpusti do 200 mm snížením poklopu</t>
  </si>
  <si>
    <t>41</t>
  </si>
  <si>
    <t>899431111</t>
  </si>
  <si>
    <t>Výšková úprava uličního vstupu nebo vpusti do 200 mm zvýšením krycího hrnce, šoupěte nebo hydrantu</t>
  </si>
  <si>
    <t>42</t>
  </si>
  <si>
    <t>899432111</t>
  </si>
  <si>
    <t>Výšková úprava uličního vstupu nebo vpusti do 200 mm snížením krycího hrnce, šoupěte nebo hydrantu</t>
  </si>
  <si>
    <t xml:space="preserve">    9 - Ostatní konstrukce a práce-bourání</t>
  </si>
  <si>
    <t>43</t>
  </si>
  <si>
    <t>914111111</t>
  </si>
  <si>
    <t>Montáž svislé dopravní značky do velikosti 1 m2 objímkami na sloupek nebo konzolu</t>
  </si>
  <si>
    <t>44</t>
  </si>
  <si>
    <t>45</t>
  </si>
  <si>
    <t>46</t>
  </si>
  <si>
    <t>914511112</t>
  </si>
  <si>
    <t>Montáž sloupku dopravních značek délky do 3,5 m s betonovým základem a patkou</t>
  </si>
  <si>
    <t>47</t>
  </si>
  <si>
    <t>404452250</t>
  </si>
  <si>
    <t>sloupek Zn 60 - 350</t>
  </si>
  <si>
    <t>48</t>
  </si>
  <si>
    <t>915211111</t>
  </si>
  <si>
    <t>Vodorovné dopravní značení bílým plastem dělící čáry souvislé šířky 125 mm</t>
  </si>
  <si>
    <t>49</t>
  </si>
  <si>
    <t>915211115</t>
  </si>
  <si>
    <t>Vodorovné dopravní značení žlutým plastem dělící čáry souvislé šířky 125 mm</t>
  </si>
  <si>
    <t>50</t>
  </si>
  <si>
    <t>915221111</t>
  </si>
  <si>
    <t>Vodorovné dopravní značení bílým plastem vodící čáry šířky 250 mm</t>
  </si>
  <si>
    <t>51</t>
  </si>
  <si>
    <t>915231112</t>
  </si>
  <si>
    <t>Vodorovné dopravní značení retroreflexním bílým plastem přechody pro chodce, šipky nebo symboly</t>
  </si>
  <si>
    <t>52</t>
  </si>
  <si>
    <t>915611111</t>
  </si>
  <si>
    <t>Předznačení vodorovného liniového značení</t>
  </si>
  <si>
    <t>53</t>
  </si>
  <si>
    <t>915621111</t>
  </si>
  <si>
    <t>Předznačení vodorovného plošného značení</t>
  </si>
  <si>
    <t>54</t>
  </si>
  <si>
    <t>919731122</t>
  </si>
  <si>
    <t>Zarovnání styčné plochy podkladu nebo krytu živičného tl do 100 mm</t>
  </si>
  <si>
    <t>55</t>
  </si>
  <si>
    <t>919735113</t>
  </si>
  <si>
    <t>Řezání stávajícího živičného krytu hl do 150 mm</t>
  </si>
  <si>
    <t>56</t>
  </si>
  <si>
    <t>997221551</t>
  </si>
  <si>
    <t>Vodorovná doprava suti ze sypkých materiálů do 1 km</t>
  </si>
  <si>
    <t>57</t>
  </si>
  <si>
    <t>997221559</t>
  </si>
  <si>
    <t>Příplatek ZKD 1 km u vodorovné dopravy suti ze sypkých materiálů</t>
  </si>
  <si>
    <t>58</t>
  </si>
  <si>
    <t>997221561</t>
  </si>
  <si>
    <t>Vodorovná doprava suti z kusových materiálů do 1 km</t>
  </si>
  <si>
    <t>59</t>
  </si>
  <si>
    <t>997221569</t>
  </si>
  <si>
    <t>Příplatek ZKD 1 km u vodorovné dopravy suti z kusových materiálů</t>
  </si>
  <si>
    <t>60</t>
  </si>
  <si>
    <t>997221845</t>
  </si>
  <si>
    <t>Poplatek za uložení odpadu z asfaltových povrchů na skládce (skládkovné)</t>
  </si>
  <si>
    <t>IP 01</t>
  </si>
  <si>
    <t>Přechodné dopravní značení (max částka)</t>
  </si>
  <si>
    <t>IP 02</t>
  </si>
  <si>
    <t>Vytyčení stávajících inženýrských sítí (max částka)</t>
  </si>
  <si>
    <t>IP 03</t>
  </si>
  <si>
    <t>Informační tabule s údaji stavby (max částka)</t>
  </si>
  <si>
    <t xml:space="preserve">      99 - Přesun hmot</t>
  </si>
  <si>
    <t>998225111</t>
  </si>
  <si>
    <t>Přesun hmot pro pozemní komunikace s krytem z kamene, monolitickým betonovým nebo živičným</t>
  </si>
  <si>
    <t>Množství</t>
  </si>
  <si>
    <t>Jednotková cena</t>
  </si>
  <si>
    <t>113107221</t>
  </si>
  <si>
    <t>Odstranění podkladu pl přes 200 m2 z kameniva drceného tl 100 mm</t>
  </si>
  <si>
    <t>113107222</t>
  </si>
  <si>
    <t>Odstranění podkladu pl přes 200 m2 z kameniva drceného tl 200 mm</t>
  </si>
  <si>
    <t>113107226</t>
  </si>
  <si>
    <t>Odstranění podkladu pl přes 200 m2 z kameniva drceného tl 450 mm</t>
  </si>
  <si>
    <t>113107230</t>
  </si>
  <si>
    <t>Odstranění podkladu pl nad 200 m2 z betonu prostého tl 100 mm</t>
  </si>
  <si>
    <t>113107231</t>
  </si>
  <si>
    <t>Odstranění podkladu pl přes 200 m2 z betonu prostého tl 150 mm</t>
  </si>
  <si>
    <t>113107241</t>
  </si>
  <si>
    <t>Odstranění podkladu pl přes 200 m2 živičných tl 50 mm</t>
  </si>
  <si>
    <t>113107242</t>
  </si>
  <si>
    <t>Odstranění podkladu pl přes 200 m2 živičných tl 100 mm</t>
  </si>
  <si>
    <t>113107244</t>
  </si>
  <si>
    <t>Odstranění podkladu pl přes 200 m2 živičných tl 200 mm</t>
  </si>
  <si>
    <t>113154265</t>
  </si>
  <si>
    <t>Frézování živičného krytu tl 200 mm pruh š 2 m pl do 1000 m2 s překážkami v trase</t>
  </si>
  <si>
    <t>113154365</t>
  </si>
  <si>
    <t>Frézování živičného krytu tl 200 mm pruh š 2 m pl do 10000 m2 s překážkami v trase</t>
  </si>
  <si>
    <t>113154463</t>
  </si>
  <si>
    <t>Frézování živičného krytu tl 50 mm pruh š 2 m pl přes 10000 m2 s překážkami v trase</t>
  </si>
  <si>
    <t>113154464</t>
  </si>
  <si>
    <t>Frézování živičného krytu tl 100 mm pruh š 2 m pl přes 10000 m2 s překážkami v trase</t>
  </si>
  <si>
    <t>113154465</t>
  </si>
  <si>
    <t>Frézování živičného krytu tl 200 mm pruh š 2 m pl přes 10000 m2 s překážkami v trase</t>
  </si>
  <si>
    <t>132201101</t>
  </si>
  <si>
    <t>Hloubení rýh š do 600 mm v hornině tř. 3 objemu do 100 m3</t>
  </si>
  <si>
    <t>132201102</t>
  </si>
  <si>
    <t>Hloubení rýh š do 600 mm v hornině tř. 3 objemu přes 100 m3</t>
  </si>
  <si>
    <t>132201109</t>
  </si>
  <si>
    <t>Příplatek za lepivost k hloubení rýh š do 600 mm v hornině tř. 3</t>
  </si>
  <si>
    <t>132201202</t>
  </si>
  <si>
    <t>Hloubení rýh š do 2000 mm v hornině tř. 3 objemu do 1000 m3</t>
  </si>
  <si>
    <t>132202101</t>
  </si>
  <si>
    <t>Hloubení rýh š do 600 mm ručním nebo pneum nářadím v soudržných horninách tř. 3</t>
  </si>
  <si>
    <t>132202102</t>
  </si>
  <si>
    <t>Hloubení rýh š do 600 mm ručním nebo pneum nářadím v nesoudržných horninách tř. 3</t>
  </si>
  <si>
    <t>132202109</t>
  </si>
  <si>
    <t>Příplatek za lepivost u hloubení rýh š do 600 mm ručním nebo pneum nářadím v hornině tř. 3</t>
  </si>
  <si>
    <t>162301102</t>
  </si>
  <si>
    <t>Vodorovné přemístění do 1000 m výkopku/sypaniny z horniny tř. 1 až 4</t>
  </si>
  <si>
    <t>162401102</t>
  </si>
  <si>
    <t>Vodorovné přemístění do 2000 m výkopku/sypaniny z horniny tř. 1 až 4</t>
  </si>
  <si>
    <t>162501102</t>
  </si>
  <si>
    <t>Vodorovné přemístění do 3000 m výkopku/sypaniny z horniny tř. 1 až 4</t>
  </si>
  <si>
    <t>162601101</t>
  </si>
  <si>
    <t>Vodorovné přemístění do 4000 m výkopku/sypaniny z horniny tř. 1 až 4</t>
  </si>
  <si>
    <t>162601102</t>
  </si>
  <si>
    <t>Vodorovné přemístění do 5000 m výkopku/sypaniny z horniny tř. 1 až 4</t>
  </si>
  <si>
    <t>162701102</t>
  </si>
  <si>
    <t>Vodorovné přemístění do 7000 m výkopku/sypaniny z horniny tř. 1 až 4</t>
  </si>
  <si>
    <t>162701103</t>
  </si>
  <si>
    <t>Vodorovné přemístění do 8000 m výkopku/sypaniny z horniny tř. 1 až 4</t>
  </si>
  <si>
    <t>162701104</t>
  </si>
  <si>
    <t>Vodorovné přemístění do 9000 m výkopku/sypaniny z horniny tř. 1 až 4</t>
  </si>
  <si>
    <t>162701105</t>
  </si>
  <si>
    <t>Vodorovné přemístění do 10000 m výkopku/sypaniny z horniny tř. 1 až 4</t>
  </si>
  <si>
    <t>162701109</t>
  </si>
  <si>
    <t>Příplatek k vodorovnému přemístění výkopku/sypaniny z horniny tř. 1 až 4 ZKD 1000 m přes 10000 m</t>
  </si>
  <si>
    <t>167101102</t>
  </si>
  <si>
    <t>Nakládání výkopku z hornin tř. 1 až 4 přes 100 m3</t>
  </si>
  <si>
    <t>583312890</t>
  </si>
  <si>
    <t>kamenivo těžené drobné frakce 0-2 třída A</t>
  </si>
  <si>
    <t>583336250</t>
  </si>
  <si>
    <t>kamenivo těžené hrubé frakce 4-8</t>
  </si>
  <si>
    <t>583336520</t>
  </si>
  <si>
    <t>kamenivo těžené hrubé frakce 8-16</t>
  </si>
  <si>
    <t>583336740</t>
  </si>
  <si>
    <t>kamenivo těžené hrubé frakce 16-32</t>
  </si>
  <si>
    <t>583336880</t>
  </si>
  <si>
    <t>kamenivo těžené hrubé frakce 32-63</t>
  </si>
  <si>
    <t>583373100</t>
  </si>
  <si>
    <t>štěrkopísek frakce 0-4 třída B</t>
  </si>
  <si>
    <t>583373030</t>
  </si>
  <si>
    <t>štěrkopísek frakce 0-8</t>
  </si>
  <si>
    <t>583373310</t>
  </si>
  <si>
    <t>štěrkopísek frakce 0-22</t>
  </si>
  <si>
    <t>583373700</t>
  </si>
  <si>
    <t>štěrkopísek frakce 0-63 třída C</t>
  </si>
  <si>
    <t>583413430</t>
  </si>
  <si>
    <t>kamenivo drcené drobné frakce 0-4 třída C</t>
  </si>
  <si>
    <t>583413440</t>
  </si>
  <si>
    <t>kamenivo drcené drobné frakce 0-4</t>
  </si>
  <si>
    <t>583413660</t>
  </si>
  <si>
    <t>kamenivo drcené drobné frakce 2-4 žula,rula</t>
  </si>
  <si>
    <t>583438100</t>
  </si>
  <si>
    <t>kamenivo drcené hrubé frakce 4-8</t>
  </si>
  <si>
    <t>583438720</t>
  </si>
  <si>
    <t>kamenivo drcené hrubé frakce 8-16</t>
  </si>
  <si>
    <t>61</t>
  </si>
  <si>
    <t>583439300</t>
  </si>
  <si>
    <t>kamenivo drcené hrubé frakce 16-32</t>
  </si>
  <si>
    <t>62</t>
  </si>
  <si>
    <t>583439590</t>
  </si>
  <si>
    <t>kamenivo drcené hrubé frakce 32-63</t>
  </si>
  <si>
    <t>63</t>
  </si>
  <si>
    <t>583440030</t>
  </si>
  <si>
    <t>kamenivo drcené hrubé frakce 63-125</t>
  </si>
  <si>
    <t>64</t>
  </si>
  <si>
    <t>65</t>
  </si>
  <si>
    <t>451572111</t>
  </si>
  <si>
    <t>Lože pod potrubí otevřený výkop z kameniva drobného těženého</t>
  </si>
  <si>
    <t>66</t>
  </si>
  <si>
    <t>67</t>
  </si>
  <si>
    <t>451595111</t>
  </si>
  <si>
    <t>Lože pod potrubí otevřený výkop z prohozeného výkopku</t>
  </si>
  <si>
    <t>68</t>
  </si>
  <si>
    <t>69</t>
  </si>
  <si>
    <t>457621412</t>
  </si>
  <si>
    <t>Plášťové těsnění z asfaltobetonu úprava spár asfaltovou zálivkou nad 1 do 2 kg/m</t>
  </si>
  <si>
    <t>70</t>
  </si>
  <si>
    <t>565125111</t>
  </si>
  <si>
    <t>Asfaltový beton vrstva podkladní ACP 16 (obalované kamenivo OKS) tl 40 mm š do 3 m</t>
  </si>
  <si>
    <t>71</t>
  </si>
  <si>
    <t>565125121</t>
  </si>
  <si>
    <t>Asfaltový beton vrstva podkladní ACP 16 (obalované kamenivo OKS) tl 40 mm š přes 3 m</t>
  </si>
  <si>
    <t>72</t>
  </si>
  <si>
    <t>565135111</t>
  </si>
  <si>
    <t>Asfaltový beton vrstva podkladní ACP 16 (obalované kamenivo OKS) tl 50 mm š do 3 m</t>
  </si>
  <si>
    <t>73</t>
  </si>
  <si>
    <t>74</t>
  </si>
  <si>
    <t>565145111</t>
  </si>
  <si>
    <t>Asfaltový beton vrstva podkladní ACP 16 (obalované kamenivo OKS) tl 60 mm š do 3 m</t>
  </si>
  <si>
    <t>75</t>
  </si>
  <si>
    <t>565145121</t>
  </si>
  <si>
    <t>Asfaltový beton vrstva podkladní ACP 16 (obalované kamenivo OKS) tl 60 mm š přes 3 m</t>
  </si>
  <si>
    <t>76</t>
  </si>
  <si>
    <t>565155111</t>
  </si>
  <si>
    <t>Asfaltový beton vrstva podkladní ACP 16 (obalované kamenivo OKS) tl 70 mm š do 3 m</t>
  </si>
  <si>
    <t>77</t>
  </si>
  <si>
    <t>78</t>
  </si>
  <si>
    <t>565165111</t>
  </si>
  <si>
    <t>Asfaltový beton vrstva podkladní ACP 16 (obalované kamenivo OKS) tl 80 mm š do 3 m</t>
  </si>
  <si>
    <t>79</t>
  </si>
  <si>
    <t>565165112</t>
  </si>
  <si>
    <t>Asfaltový beton vrstva podkladní ACP 16 (obalované kamenivo OKS) tl 90 mm š do 3 m</t>
  </si>
  <si>
    <t>80</t>
  </si>
  <si>
    <t>565165121</t>
  </si>
  <si>
    <t>Asfaltový beton vrstva podkladní ACP 16 (obalované kamenivo OKS) tl 80 mm š přes 3 m</t>
  </si>
  <si>
    <t>81</t>
  </si>
  <si>
    <t>565165122</t>
  </si>
  <si>
    <t>Asfaltový beton vrstva podkladní ACP 16 (obalované kamenivo OKS) tl 90 mm š přes 3 m</t>
  </si>
  <si>
    <t>82</t>
  </si>
  <si>
    <t>565175111</t>
  </si>
  <si>
    <t>Asfaltový beton vrstva podkladní ACP 16 (obalované kamenivo OKS) tl 100 mm š do 3 m</t>
  </si>
  <si>
    <t>83</t>
  </si>
  <si>
    <t>565175121</t>
  </si>
  <si>
    <t>Asfaltový beton vrstva podkladní ACP 16 (obalované kamenivo OKS) tl 100 mm š přes 3 m</t>
  </si>
  <si>
    <t>84</t>
  </si>
  <si>
    <t>85</t>
  </si>
  <si>
    <t>573111112</t>
  </si>
  <si>
    <t>Postřik živičný infiltrační s posypem z asfaltu množství 1 kg/m2</t>
  </si>
  <si>
    <t>86</t>
  </si>
  <si>
    <t>87</t>
  </si>
  <si>
    <t>573111114</t>
  </si>
  <si>
    <t>Postřik živičný infiltrační s posypem z asfaltu množství 2 kg/m2</t>
  </si>
  <si>
    <t>88</t>
  </si>
  <si>
    <t>573111115</t>
  </si>
  <si>
    <t>Postřik živičný infiltrační s posypem z asfaltu množství 2,5 kg/m2</t>
  </si>
  <si>
    <t>89</t>
  </si>
  <si>
    <t>90</t>
  </si>
  <si>
    <t>577124111</t>
  </si>
  <si>
    <t>Asfaltový beton vrstva obrusná ACO 11 (ABS) tř. I tl 35 mm š do 3 m z nemodifikovaného asfaltu</t>
  </si>
  <si>
    <t>91</t>
  </si>
  <si>
    <t>577124121</t>
  </si>
  <si>
    <t>Asfaltový beton vrstva obrusná ACO 11 (ABS) tř. I tl 35 mm š přes 3 m z nemodifikovaného asfaltu</t>
  </si>
  <si>
    <t>92</t>
  </si>
  <si>
    <t>577124131</t>
  </si>
  <si>
    <t>Asfaltový beton vrstva obrusná ACO 11 (ABS) tř. I tl 35 mm š do 3 m z modifikovaného asfaltu</t>
  </si>
  <si>
    <t>93</t>
  </si>
  <si>
    <t>577124141</t>
  </si>
  <si>
    <t>Asfaltový beton vrstva obrusná ACO 11 (ABS) tř. I tl 35 mm š přes 3 m z modifikovaného asfaltu</t>
  </si>
  <si>
    <t>94</t>
  </si>
  <si>
    <t>577134111</t>
  </si>
  <si>
    <t>Asfaltový beton vrstva obrusná ACO 11 (ABS) tř. I tl 40 mm š do 3 m z nemodifikovaného asfaltu</t>
  </si>
  <si>
    <t>95</t>
  </si>
  <si>
    <t>577134121</t>
  </si>
  <si>
    <t>Asfaltový beton vrstva obrusná ACO 11 (ABS) tř. I tl 40 mm š přes 3 m z nemodifikovaného asfaltu</t>
  </si>
  <si>
    <t>96</t>
  </si>
  <si>
    <t>577134131</t>
  </si>
  <si>
    <t>Asfaltový beton vrstva obrusná ACO 11 (ABS) tř. I tl 40 mm š do 3 m z modifikovaného asfaltu</t>
  </si>
  <si>
    <t>97</t>
  </si>
  <si>
    <t>98</t>
  </si>
  <si>
    <t>577135112</t>
  </si>
  <si>
    <t>Asfaltový beton vrstva ložní ACL 16 (ABH) tl 40 mm š do 3 m z nemodifikovaného asfaltu</t>
  </si>
  <si>
    <t>99</t>
  </si>
  <si>
    <t>577135122</t>
  </si>
  <si>
    <t>Asfaltový beton vrstva ložní ACL 16 (ABH) tl 40 mm š přes 3 m z nemodifikovaného asfaltu</t>
  </si>
  <si>
    <t>100</t>
  </si>
  <si>
    <t>577135132</t>
  </si>
  <si>
    <t>Asfaltový beton vrstva ložní ACL 16 (ABH) tl 40 mm š do 3 m z modifikovaného asfaltu</t>
  </si>
  <si>
    <t>101</t>
  </si>
  <si>
    <t>577135142</t>
  </si>
  <si>
    <t>Asfaltový beton vrstva ložní ACL 16 (ABH) tl 40 mm š přes 3 m z modifikovaného asfaltu</t>
  </si>
  <si>
    <t>102</t>
  </si>
  <si>
    <t>577144111</t>
  </si>
  <si>
    <t>Asfaltový beton vrstva obrusná ACO 11 (ABS) tř. I tl 50 mm š do 3 m z nemodifikovaného asfaltu</t>
  </si>
  <si>
    <t>103</t>
  </si>
  <si>
    <t>577144121</t>
  </si>
  <si>
    <t>Asfaltový beton vrstva obrusná ACO 11 (ABS) tř. I tl 50 mm š přes 3 m z nemodifikovaného asfaltu</t>
  </si>
  <si>
    <t>104</t>
  </si>
  <si>
    <t>577144131</t>
  </si>
  <si>
    <t>Asfaltový beton vrstva obrusná ACO 11 (ABS) tř. I tl 50 mm š do 3 m z modifikovaného asfaltu</t>
  </si>
  <si>
    <t>105</t>
  </si>
  <si>
    <t>577144141</t>
  </si>
  <si>
    <t>Asfaltový beton vrstva obrusná ACO 11 (ABS) tř. I tl 50 mm š přes 3 m z modifikovaného asfaltu</t>
  </si>
  <si>
    <t>106</t>
  </si>
  <si>
    <t>577145112</t>
  </si>
  <si>
    <t>Asfaltový beton vrstva ložní ACL 16 (ABH) tl 50 mm š do 3 m z nemodifikovaného asfaltu</t>
  </si>
  <si>
    <t>107</t>
  </si>
  <si>
    <t>577145122</t>
  </si>
  <si>
    <t>Asfaltový beton vrstva ložní ACL 16 (ABH) tl 50 mm š přes 3 m z nemodifikovaného asfaltu</t>
  </si>
  <si>
    <t>108</t>
  </si>
  <si>
    <t>577145132</t>
  </si>
  <si>
    <t>Asfaltový beton vrstva ložní ACL 16 (ABH) tl 50 mm š do 3 m z modifikovaného asfaltu</t>
  </si>
  <si>
    <t>109</t>
  </si>
  <si>
    <t>577145142</t>
  </si>
  <si>
    <t>Asfaltový beton vrstva ložní ACL 16 (ABH) tl 50 mm š přes 3 m z modifikovaného asfaltu</t>
  </si>
  <si>
    <t>110</t>
  </si>
  <si>
    <t>577154111</t>
  </si>
  <si>
    <t>Asfaltový beton vrstva obrusná ACO 11 (ABS) tř. I tl 60 mm š do 3 m z nemodifikovaného asfaltu</t>
  </si>
  <si>
    <t>111</t>
  </si>
  <si>
    <t>577154121</t>
  </si>
  <si>
    <t>Asfaltový beton vrstva obrusná ACO 11 (ABS) tř. I tl 60 mm š přes 3 m z nemodifikovaného asfaltu</t>
  </si>
  <si>
    <t>112</t>
  </si>
  <si>
    <t>577155112</t>
  </si>
  <si>
    <t>Asfaltový beton vrstva ložní ACL 16 (ABH) tl 60 mm š do 3 m z nemodifikovaného asfaltu</t>
  </si>
  <si>
    <t>113</t>
  </si>
  <si>
    <t>577155122</t>
  </si>
  <si>
    <t>Asfaltový beton vrstva ložní ACL 16 (ABH) tl 60 mm š přes 3 m z nemodifikovaného asfaltu</t>
  </si>
  <si>
    <t>114</t>
  </si>
  <si>
    <t>577155132</t>
  </si>
  <si>
    <t>Asfaltový beton vrstva ložní ACL 16 (ABH) tl 60 mm š do 3 m z modifikovaného asfaltu</t>
  </si>
  <si>
    <t>115</t>
  </si>
  <si>
    <t>116</t>
  </si>
  <si>
    <t>577165112</t>
  </si>
  <si>
    <t>Asfaltový beton vrstva ložní ACL 16 (ABH) tl 70 mm š do 3 m z nemodifikovaného asfaltu</t>
  </si>
  <si>
    <t>117</t>
  </si>
  <si>
    <t>577165122</t>
  </si>
  <si>
    <t>Asfaltový beton vrstva ložní ACL 16 (ABH) tl 70 mm š přes 3 m z nemodifikovaného asfaltu</t>
  </si>
  <si>
    <t>118</t>
  </si>
  <si>
    <t>577165132</t>
  </si>
  <si>
    <t>Asfaltový beton vrstva ložní ACL 16 (ABH) tl 70 mm š do 3 m z modifikovaného asfaltu</t>
  </si>
  <si>
    <t>119</t>
  </si>
  <si>
    <t>577165142</t>
  </si>
  <si>
    <t>Asfaltový beton vrstva ložní ACL 16 (ABH) tl 70 mm š přes 3 m z modifikovaného asfaltu</t>
  </si>
  <si>
    <t>120</t>
  </si>
  <si>
    <t>591211111</t>
  </si>
  <si>
    <t>Kladení dlažby z kostek drobných z kamene do lože z kameniva těženého tl 50 mm</t>
  </si>
  <si>
    <t>121</t>
  </si>
  <si>
    <t>591412111</t>
  </si>
  <si>
    <t>Kladení dlažby z mozaiky dvou a vícebarevné komunikací pro pěší lože z kameniva</t>
  </si>
  <si>
    <t>122</t>
  </si>
  <si>
    <t>596211110</t>
  </si>
  <si>
    <t>Kladení zámkové dlažby komunikací pro pěší tl 60 mm skupiny A pl do 50 m2</t>
  </si>
  <si>
    <t>123</t>
  </si>
  <si>
    <t>596211111</t>
  </si>
  <si>
    <t>Kladení zámkové dlažby komunikací pro pěší tl 60 mm skupiny A pl do 100 m2</t>
  </si>
  <si>
    <t>124</t>
  </si>
  <si>
    <t>596211112</t>
  </si>
  <si>
    <t>Kladení zámkové dlažby komunikací pro pěší tl 60 mm skupiny A pl do 300 m2</t>
  </si>
  <si>
    <t>125</t>
  </si>
  <si>
    <t>596211113</t>
  </si>
  <si>
    <t>Kladení zámkové dlažby komunikací pro pěší tl 60 mm skupiny A pl přes 300 m2</t>
  </si>
  <si>
    <t>126</t>
  </si>
  <si>
    <t>596212210</t>
  </si>
  <si>
    <t>Kladení zámkové dlažby pozemních komunikací tl 80 mm skupiny A pl do 50 m2</t>
  </si>
  <si>
    <t>127</t>
  </si>
  <si>
    <t>596212211</t>
  </si>
  <si>
    <t>Kladení zámkové dlažby pozemních komunikací tl 80 mm skupiny A pl do 100 m2</t>
  </si>
  <si>
    <t>128</t>
  </si>
  <si>
    <t>596212212</t>
  </si>
  <si>
    <t>Kladení zámkové dlažby pozemních komunikací tl 80 mm skupiny A pl do 300 m2</t>
  </si>
  <si>
    <t>129</t>
  </si>
  <si>
    <t>596212213</t>
  </si>
  <si>
    <t>Kladení zámkové dlažby pozemních komunikací tl 80 mm skupiny A pl přes 300 m2</t>
  </si>
  <si>
    <t>130</t>
  </si>
  <si>
    <t>596212312</t>
  </si>
  <si>
    <t>Kladení zámkové dlažby pozemních komunikací tl 100 mm skupiny A pl do 300 m2</t>
  </si>
  <si>
    <t>131</t>
  </si>
  <si>
    <t>596212313</t>
  </si>
  <si>
    <t>Kladení zámkové dlažby pozemních komunikací tl 100 mm skupiny A pl přes 300 m2</t>
  </si>
  <si>
    <t>132</t>
  </si>
  <si>
    <t>599432111</t>
  </si>
  <si>
    <t>Vyplnění spár dlažby z lomového kamene drobným kamenivem</t>
  </si>
  <si>
    <t>133</t>
  </si>
  <si>
    <t>871265221</t>
  </si>
  <si>
    <t>Kanalizační potrubí z tvrdého PVC-systém KG tuhost třídy SN8 DN100</t>
  </si>
  <si>
    <t>134</t>
  </si>
  <si>
    <t>871275221</t>
  </si>
  <si>
    <t>Kanalizační potrubí z tvrdého PVC-systém KG tuhost třídy SN8 DN125</t>
  </si>
  <si>
    <t>135</t>
  </si>
  <si>
    <t>136</t>
  </si>
  <si>
    <t>871355221</t>
  </si>
  <si>
    <t>Kanalizační potrubí z tvrdého PVC-systém KG tuhost třídy SN8 DN200</t>
  </si>
  <si>
    <t>137</t>
  </si>
  <si>
    <t>871365221</t>
  </si>
  <si>
    <t>Kanalizační potrubí z tvrdého PVC-systém KG tuhost třídy SN8 DN250</t>
  </si>
  <si>
    <t>138</t>
  </si>
  <si>
    <t>871375221</t>
  </si>
  <si>
    <t>Kanalizační potrubí z tvrdého PVC-systém KG tuhost třídy SN8 DN300</t>
  </si>
  <si>
    <t>139</t>
  </si>
  <si>
    <t>871395221</t>
  </si>
  <si>
    <t>Kanalizační potrubí z tvrdého PVC-systém KG tuhost třídy SN8 DN400</t>
  </si>
  <si>
    <t>140</t>
  </si>
  <si>
    <t>877313122</t>
  </si>
  <si>
    <t>Montáž přesuvek na potrubí z kanalizačních trub z PVC těsněných kroužkem otevřený výkop DN 150</t>
  </si>
  <si>
    <t>141</t>
  </si>
  <si>
    <t>142</t>
  </si>
  <si>
    <t>877353121</t>
  </si>
  <si>
    <t>Montáž tvarovek odbočných na potrubí z trub z PVC těsněných kroužkem otevřený výkop DN 200</t>
  </si>
  <si>
    <t>143</t>
  </si>
  <si>
    <t>877353122</t>
  </si>
  <si>
    <t>Montáž přesuvek na potrubí z kanalizačních trub z PVC těsněných kroužkem otevřený výkop DN 200</t>
  </si>
  <si>
    <t>144</t>
  </si>
  <si>
    <t>877353123</t>
  </si>
  <si>
    <t>Montáž tvarovek jednoosých na potrubí z trub z PVC těsněných kroužkem otevřený výkop DN 200</t>
  </si>
  <si>
    <t>145</t>
  </si>
  <si>
    <t>877373121</t>
  </si>
  <si>
    <t>Montáž tvarovek odbočných na potrubí z trub z PVC těsněných kroužkem otevřený výkop. DN 300</t>
  </si>
  <si>
    <t>146</t>
  </si>
  <si>
    <t>877373122</t>
  </si>
  <si>
    <t>Montáž přesuvek na potrubí z kanalizačních trub z PVC těsněných kroužkem otevřený výkop DN 300</t>
  </si>
  <si>
    <t>147</t>
  </si>
  <si>
    <t>877373123</t>
  </si>
  <si>
    <t>Montáž tvarovek jednoosých na potrubí z trub z PVC těsněných kroužkem otevřený výkop. DN 300</t>
  </si>
  <si>
    <t>148</t>
  </si>
  <si>
    <t>149</t>
  </si>
  <si>
    <t>150</t>
  </si>
  <si>
    <t>895941211</t>
  </si>
  <si>
    <t>Zřízení vpusti kanalizační uliční z betonových dílců typ UV-50 nízký</t>
  </si>
  <si>
    <t>151</t>
  </si>
  <si>
    <t>895941311</t>
  </si>
  <si>
    <t>Zřízení vpusti kanalizační uliční z betonových dílců typ UVB-50</t>
  </si>
  <si>
    <t>152</t>
  </si>
  <si>
    <t>153</t>
  </si>
  <si>
    <t>154</t>
  </si>
  <si>
    <t>592238560</t>
  </si>
  <si>
    <t>skruž betonová pro uliční vpusť horní TBV-Q 450/195/5c, 45x20x5 cm</t>
  </si>
  <si>
    <t>155</t>
  </si>
  <si>
    <t>592238570</t>
  </si>
  <si>
    <t>skruž betonová pro uliční vpusť horní TBV-Q 450/295/5b, 45x30x5 cm</t>
  </si>
  <si>
    <t>156</t>
  </si>
  <si>
    <t>592238600</t>
  </si>
  <si>
    <t>skruž betonová pro uliční vpusť středová TBV-Q 450/195/6b, 45x20x5 cm</t>
  </si>
  <si>
    <t>157</t>
  </si>
  <si>
    <t>592238620</t>
  </si>
  <si>
    <t>skruž betonová pro uliční vpusť středová TBV-Q 450/295/6a 45x30x5 cm</t>
  </si>
  <si>
    <t>158</t>
  </si>
  <si>
    <t>592238640</t>
  </si>
  <si>
    <t>prstenec betonový pro uliční vpusť vyrovnávací TBV-Q 390/60/10a, 39x6x5 cm</t>
  </si>
  <si>
    <t>159</t>
  </si>
  <si>
    <t>592238660</t>
  </si>
  <si>
    <t>skruž betonová pro uliční vpusť přechodová TBV-Q 450-270/325/11 45-27/32,5/11 cm</t>
  </si>
  <si>
    <t>160</t>
  </si>
  <si>
    <t>592238500</t>
  </si>
  <si>
    <t>dno betonové pro uliční vpusť s výtokovým otvorem TBV-Q 450/330/1a 45x33x5 cm</t>
  </si>
  <si>
    <t>161</t>
  </si>
  <si>
    <t>162</t>
  </si>
  <si>
    <t>899101111</t>
  </si>
  <si>
    <t>Osazení poklopů litinových nebo ocelových včetně rámů hmotnosti do 50 kg</t>
  </si>
  <si>
    <t>163</t>
  </si>
  <si>
    <t>164</t>
  </si>
  <si>
    <t>899103111</t>
  </si>
  <si>
    <t>Osazení poklopů litinových nebo ocelových včetně rámů hmotnosti nad 100 do 150 kg</t>
  </si>
  <si>
    <t>165</t>
  </si>
  <si>
    <t>899104111</t>
  </si>
  <si>
    <t>Osazení poklopů litinových nebo ocelových včetně rámů hmotnosti nad 150 kg</t>
  </si>
  <si>
    <t>166</t>
  </si>
  <si>
    <t>167</t>
  </si>
  <si>
    <t>592243200</t>
  </si>
  <si>
    <t>prstenec šachetní betonový vyrovnávací TBW-Q.1 63/6 62,5 x 12 x 6 cm</t>
  </si>
  <si>
    <t>168</t>
  </si>
  <si>
    <t>592243210</t>
  </si>
  <si>
    <t>prstenec šachetní betonový vyrovnávací TBW-Q.1 63/8 62,5 x 12 x 8 cm</t>
  </si>
  <si>
    <t>169</t>
  </si>
  <si>
    <t>899201111</t>
  </si>
  <si>
    <t>Osazení mříží litinových včetně rámů a košů na bahno hmotnosti do 50 kg</t>
  </si>
  <si>
    <t>170</t>
  </si>
  <si>
    <t>899202111</t>
  </si>
  <si>
    <t>Osazení mříží litinových včetně rámů a košů na bahno hmotnosti nad 50 do 100 kg</t>
  </si>
  <si>
    <t>171</t>
  </si>
  <si>
    <t>172</t>
  </si>
  <si>
    <t>899204111</t>
  </si>
  <si>
    <t>Osazení mříží litinových včetně rámů a košů na bahno hmotnosti nad 150 kg</t>
  </si>
  <si>
    <t>173</t>
  </si>
  <si>
    <t>174</t>
  </si>
  <si>
    <t>592238750</t>
  </si>
  <si>
    <t>koš pozink. D1 DIN 4052, nízký, pro rám 500/300</t>
  </si>
  <si>
    <t>175</t>
  </si>
  <si>
    <t>592238730</t>
  </si>
  <si>
    <t>mříž M3 C250 DIN 19583-11 500/500 mm</t>
  </si>
  <si>
    <t>176</t>
  </si>
  <si>
    <t>177</t>
  </si>
  <si>
    <t>178</t>
  </si>
  <si>
    <t>899231111</t>
  </si>
  <si>
    <t>Výšková úprava uličního vstupu nebo vpusti do 200 mm zvýšením mříže</t>
  </si>
  <si>
    <t>179</t>
  </si>
  <si>
    <t>899232111</t>
  </si>
  <si>
    <t>Výšková úprava uličního vstupu nebo vpusti do 200 mm snížením mříže</t>
  </si>
  <si>
    <t>180</t>
  </si>
  <si>
    <t>181</t>
  </si>
  <si>
    <t>182</t>
  </si>
  <si>
    <t>183</t>
  </si>
  <si>
    <t>184</t>
  </si>
  <si>
    <t>185</t>
  </si>
  <si>
    <t>914111112</t>
  </si>
  <si>
    <t>Montáž svislé dopravní značky do velikosti 1 m2 páskováním na sloup</t>
  </si>
  <si>
    <t>186</t>
  </si>
  <si>
    <t>914111121</t>
  </si>
  <si>
    <t>Montáž svislé dopravní značky do velikosti 2 m2 objímkami na sloupek nebo konzolu</t>
  </si>
  <si>
    <t>187</t>
  </si>
  <si>
    <t>914111122</t>
  </si>
  <si>
    <t>Montáž svislé dopravní značky do velikosti 2 m2 páskováním na sloup</t>
  </si>
  <si>
    <t>188</t>
  </si>
  <si>
    <t>914211111</t>
  </si>
  <si>
    <t>Montáž svislé dopravní značky velkoplošné velikosti do 6 m2</t>
  </si>
  <si>
    <t>189</t>
  </si>
  <si>
    <t>914211112</t>
  </si>
  <si>
    <t>Montáž svislé dopravní značky velkoplošné velikosti do 12 m2</t>
  </si>
  <si>
    <t>190</t>
  </si>
  <si>
    <t>404442580</t>
  </si>
  <si>
    <t>značka svislá reflexní AL- 3M 500 x 700 mm</t>
  </si>
  <si>
    <t>191</t>
  </si>
  <si>
    <t>404440040</t>
  </si>
  <si>
    <t>značka dopravní svislá reflexní výstražná AL 3M A1 - A30, P1,P4 700 mm</t>
  </si>
  <si>
    <t>192</t>
  </si>
  <si>
    <t>404440140</t>
  </si>
  <si>
    <t>značka dopravní svislá reflexní výstražná AL 3M A1 - A30, P1,P4 900 mm</t>
  </si>
  <si>
    <t>193</t>
  </si>
  <si>
    <t>404440440</t>
  </si>
  <si>
    <t>značka dopravní svislá reflexní AL 3M A31a, A31b, A31c 400 x 1200 mm</t>
  </si>
  <si>
    <t>194</t>
  </si>
  <si>
    <t>404440470</t>
  </si>
  <si>
    <t>značka dopravní svislá reflexní AL 3M A32a, 700 mm</t>
  </si>
  <si>
    <t>195</t>
  </si>
  <si>
    <t>404440490</t>
  </si>
  <si>
    <t>značka dopravní svislá reflexní AL NK A32b, 700 mm</t>
  </si>
  <si>
    <t>196</t>
  </si>
  <si>
    <t>404440560</t>
  </si>
  <si>
    <t>značka dopravní svislá reflexní STOP AL 3M P6 700 mm</t>
  </si>
  <si>
    <t>197</t>
  </si>
  <si>
    <t>404440660</t>
  </si>
  <si>
    <t>značka dopravní svislá reflexní STOP AL 3M P6 900 mm</t>
  </si>
  <si>
    <t>198</t>
  </si>
  <si>
    <t>404441040</t>
  </si>
  <si>
    <t>značka svislá reflexní zákazová B AL- 3M 500 mm</t>
  </si>
  <si>
    <t>199</t>
  </si>
  <si>
    <t>404441130</t>
  </si>
  <si>
    <t>značka svislá reflexní zákazová B AL- 3M 700 mm</t>
  </si>
  <si>
    <t>200</t>
  </si>
  <si>
    <t>404441210</t>
  </si>
  <si>
    <t>značka svislá reflexní zákazová B AL- 3M 900 mm</t>
  </si>
  <si>
    <t>201</t>
  </si>
  <si>
    <t>404442040</t>
  </si>
  <si>
    <t>značka svislá reflexní zákazová C AL- 3M 500 mm</t>
  </si>
  <si>
    <t>202</t>
  </si>
  <si>
    <t>404442130</t>
  </si>
  <si>
    <t>značka svislá reflexní zákazová C AL- 3M 700 mm</t>
  </si>
  <si>
    <t>203</t>
  </si>
  <si>
    <t>404442210</t>
  </si>
  <si>
    <t>značka svislá reflexní zákazová C AL- 3M 900 mm</t>
  </si>
  <si>
    <t>204</t>
  </si>
  <si>
    <t>404442320</t>
  </si>
  <si>
    <t>značka svislá reflexní AL- 3M 500 x 500 mm</t>
  </si>
  <si>
    <t>205</t>
  </si>
  <si>
    <t>404442380</t>
  </si>
  <si>
    <t>značka svislá reflexní AL- 3M 750 x 750 mm</t>
  </si>
  <si>
    <t>206</t>
  </si>
  <si>
    <t>404442480</t>
  </si>
  <si>
    <t>značka svislá reflexní IP4a AL- 3M 800 x 300 mm</t>
  </si>
  <si>
    <t>207</t>
  </si>
  <si>
    <t>404442760</t>
  </si>
  <si>
    <t>značka svislá reflexní AL- 3M 1000 x 500 mm (IP 26a, IP 26b)</t>
  </si>
  <si>
    <t>208</t>
  </si>
  <si>
    <t>404442820</t>
  </si>
  <si>
    <t>značka svislá reflexní AL- 3M 1100 (1350) x 330 mm</t>
  </si>
  <si>
    <t>209</t>
  </si>
  <si>
    <t>404442870</t>
  </si>
  <si>
    <t>značka svislá reflexní AL- 3M 1100 (1350) x 500 mm</t>
  </si>
  <si>
    <t>210</t>
  </si>
  <si>
    <t>404442920</t>
  </si>
  <si>
    <t>značka svislá reflexní AL- 3M 700 x 200 mm</t>
  </si>
  <si>
    <t>211</t>
  </si>
  <si>
    <t>404442970</t>
  </si>
  <si>
    <t>značka svislá reflexní AL- 3M 1000 x 500 mm (IS 14, 12a, 12b, E11)</t>
  </si>
  <si>
    <t>212</t>
  </si>
  <si>
    <t>404443070</t>
  </si>
  <si>
    <t>značka svislá reflexní AL- 3M 1000 x 500 mm (IS 12a, 12b)</t>
  </si>
  <si>
    <t>213</t>
  </si>
  <si>
    <t>404443140</t>
  </si>
  <si>
    <t>značka svislá reflexní AL- 3M 700 x 330 mm</t>
  </si>
  <si>
    <t>214</t>
  </si>
  <si>
    <t>404443180</t>
  </si>
  <si>
    <t>značka svislá reflexní AL- 3M 500 X 300 mm</t>
  </si>
  <si>
    <t>215</t>
  </si>
  <si>
    <t>404443250</t>
  </si>
  <si>
    <t>značka svislá reflexní AL- 3M 300 x 200 mm</t>
  </si>
  <si>
    <t>216</t>
  </si>
  <si>
    <t>404443340</t>
  </si>
  <si>
    <t>značka svislá reflexní AL- 3M 500 x 150 mm</t>
  </si>
  <si>
    <t>217</t>
  </si>
  <si>
    <t>404443400</t>
  </si>
  <si>
    <t>značka svislá reflexní AL- 3M 1000 x 250 mm</t>
  </si>
  <si>
    <t>218</t>
  </si>
  <si>
    <t>404442620</t>
  </si>
  <si>
    <t>značka svislá reflexní AL- 3M 1000 x 1400 mm</t>
  </si>
  <si>
    <t>219</t>
  </si>
  <si>
    <t>404442720</t>
  </si>
  <si>
    <t>značka svislá reflexní AL- 3M 1000 x 1500 mm</t>
  </si>
  <si>
    <t>220</t>
  </si>
  <si>
    <t>221</t>
  </si>
  <si>
    <t>222</t>
  </si>
  <si>
    <t>404452300</t>
  </si>
  <si>
    <t>sloupek Zn 70 - 350</t>
  </si>
  <si>
    <t>223</t>
  </si>
  <si>
    <t>404452350</t>
  </si>
  <si>
    <t>sloupek Al 60 - 350</t>
  </si>
  <si>
    <t>224</t>
  </si>
  <si>
    <t>404452200</t>
  </si>
  <si>
    <t>držák dopravní značky na stěnu - 60</t>
  </si>
  <si>
    <t>225</t>
  </si>
  <si>
    <t>404452400</t>
  </si>
  <si>
    <t>patka hliníková HP 60</t>
  </si>
  <si>
    <t>226</t>
  </si>
  <si>
    <t>404452410</t>
  </si>
  <si>
    <t>patka hliníková HP 70</t>
  </si>
  <si>
    <t>227</t>
  </si>
  <si>
    <t>404452530</t>
  </si>
  <si>
    <t>víčko plastové na sloupek 60</t>
  </si>
  <si>
    <t>228</t>
  </si>
  <si>
    <t>404452540</t>
  </si>
  <si>
    <t>víčko plastové na sloupek 70</t>
  </si>
  <si>
    <t>229</t>
  </si>
  <si>
    <t>404452560</t>
  </si>
  <si>
    <t>upínací svorka na sloupek US 60</t>
  </si>
  <si>
    <t>230</t>
  </si>
  <si>
    <t>404452570</t>
  </si>
  <si>
    <t>upínací svorka na sloupek US 70</t>
  </si>
  <si>
    <t>231</t>
  </si>
  <si>
    <t>404452600</t>
  </si>
  <si>
    <t>232</t>
  </si>
  <si>
    <t>404452610</t>
  </si>
  <si>
    <t>100 kus</t>
  </si>
  <si>
    <t>233</t>
  </si>
  <si>
    <t>234</t>
  </si>
  <si>
    <t>915211112</t>
  </si>
  <si>
    <t>Vodorovné dopravní značení retroreflexním bílým plastem dělící čáry souvislé šířky 125 mm</t>
  </si>
  <si>
    <t>235</t>
  </si>
  <si>
    <t>236</t>
  </si>
  <si>
    <t>915211116</t>
  </si>
  <si>
    <t>Vodorovné dopravní značení retroreflexním žlutým plastem dělící čáry souvislé šířky 125 mm</t>
  </si>
  <si>
    <t>237</t>
  </si>
  <si>
    <t>915211121</t>
  </si>
  <si>
    <t>Vodorovné dopravní značení bílým plastem dělící čáry přerušované šířky 125 mm</t>
  </si>
  <si>
    <t>238</t>
  </si>
  <si>
    <t>915211122</t>
  </si>
  <si>
    <t>Vodorovné dopravní značení retroreflexním bílým plastem dělící čáry přerušované šířky 125 mm</t>
  </si>
  <si>
    <t>239</t>
  </si>
  <si>
    <t>240</t>
  </si>
  <si>
    <t>915221112</t>
  </si>
  <si>
    <t>Vodorovné dopravní značení bílým plastem vodící čáry šířky 250 mm retroreflexní</t>
  </si>
  <si>
    <t>241</t>
  </si>
  <si>
    <t>915231111</t>
  </si>
  <si>
    <t>Vodorovné dopravní značení bílým plastem přechody pro chodce, šipky, symboly</t>
  </si>
  <si>
    <t>242</t>
  </si>
  <si>
    <t>243</t>
  </si>
  <si>
    <t>915231115</t>
  </si>
  <si>
    <t>Vodorovné dopravní značení žlutým plastem přechody pro chodce, šipky, symboly</t>
  </si>
  <si>
    <t>244</t>
  </si>
  <si>
    <t>915231116</t>
  </si>
  <si>
    <t>Vodorovné dopravní značení retroreflexním žlutým plastem přechody pro chodce, šipky nebo symboly</t>
  </si>
  <si>
    <t>245</t>
  </si>
  <si>
    <t>915311111</t>
  </si>
  <si>
    <t>Předformátované vodorovné dopravní značení dopravní značky do 1 m2</t>
  </si>
  <si>
    <t>246</t>
  </si>
  <si>
    <t>915311112</t>
  </si>
  <si>
    <t>Předformátované vodorovné dopravní značení dopravní značky do 2 m2</t>
  </si>
  <si>
    <t>247</t>
  </si>
  <si>
    <t>915311113</t>
  </si>
  <si>
    <t>Předformátované vodorovné dopravní značení dopravní značky do 5 m2</t>
  </si>
  <si>
    <t>248</t>
  </si>
  <si>
    <t>915321111</t>
  </si>
  <si>
    <t>Předformátované vodorovné dopravní značení přechod pro chodce</t>
  </si>
  <si>
    <t>249</t>
  </si>
  <si>
    <t>915321115</t>
  </si>
  <si>
    <t>Předformátované vodorovné dopravní značení vodící pás pro slabozraké</t>
  </si>
  <si>
    <t>250</t>
  </si>
  <si>
    <t>915331111</t>
  </si>
  <si>
    <t>Předformátované vodorovné dopravní značení čára šířky 12 cm</t>
  </si>
  <si>
    <t>251</t>
  </si>
  <si>
    <t>915331112</t>
  </si>
  <si>
    <t>Předformátované vodorovné dopravní značení čára šířky 25 cm</t>
  </si>
  <si>
    <t>252</t>
  </si>
  <si>
    <t>915341111</t>
  </si>
  <si>
    <t>Předformátované vodorovné dopravní značení šipka délky 0,4 m</t>
  </si>
  <si>
    <t>253</t>
  </si>
  <si>
    <t>915341112</t>
  </si>
  <si>
    <t>Předformátované vodorovné dopravní značení šipka délky 2 m</t>
  </si>
  <si>
    <t>254</t>
  </si>
  <si>
    <t>915341113</t>
  </si>
  <si>
    <t>Předformátované vodorovné dopravní značení šipka délky 5 m</t>
  </si>
  <si>
    <t>255</t>
  </si>
  <si>
    <t>915351111</t>
  </si>
  <si>
    <t>Předformátované vodorovné dopravní značení číslice nebo písmeno délky do 1 m</t>
  </si>
  <si>
    <t>256</t>
  </si>
  <si>
    <t>915351112</t>
  </si>
  <si>
    <t>Předformátované vodorovné dopravní značení číslice nebo písmeno délky do 2,5 m</t>
  </si>
  <si>
    <t>257</t>
  </si>
  <si>
    <t>915351113</t>
  </si>
  <si>
    <t>Předformátované vodorovné dopravní značení číslice nebo písmeno délky do 5 m</t>
  </si>
  <si>
    <t>258</t>
  </si>
  <si>
    <t>259</t>
  </si>
  <si>
    <t>260</t>
  </si>
  <si>
    <t>916111112</t>
  </si>
  <si>
    <t>Osazení obruby z velkých kostek bez boční opěry do lože z betonu prostého</t>
  </si>
  <si>
    <t>261</t>
  </si>
  <si>
    <t>916111113</t>
  </si>
  <si>
    <t>Osazení obruby z velkých kostek s boční opěrou do lože z betonu prostého</t>
  </si>
  <si>
    <t>262</t>
  </si>
  <si>
    <t>916111122</t>
  </si>
  <si>
    <t>Osazení obruby z drobných kostek bez boční opěry do lože z betonu prostého</t>
  </si>
  <si>
    <t>263</t>
  </si>
  <si>
    <t>916111123</t>
  </si>
  <si>
    <t>Osazení obruby z drobných kostek s boční opěrou do lože z betonu prostého</t>
  </si>
  <si>
    <t>264</t>
  </si>
  <si>
    <t>583801200</t>
  </si>
  <si>
    <t>kostka dlažební drobná, žula velikost 8/10 cm</t>
  </si>
  <si>
    <t>265</t>
  </si>
  <si>
    <t>583800140</t>
  </si>
  <si>
    <t>mozaika dlažební, žula 3/7 cm II třída</t>
  </si>
  <si>
    <t>266</t>
  </si>
  <si>
    <t>583801590</t>
  </si>
  <si>
    <t>kostka dlažební velká, žula velikost 15/17 třída I</t>
  </si>
  <si>
    <t>267</t>
  </si>
  <si>
    <t>583803030</t>
  </si>
  <si>
    <t>obrubník kamenný přímý, žula OP1 32x24</t>
  </si>
  <si>
    <t>268</t>
  </si>
  <si>
    <t>583803130</t>
  </si>
  <si>
    <t>obrubník kamenný přímý, žula, OP2 30x20</t>
  </si>
  <si>
    <t>269</t>
  </si>
  <si>
    <t>583803330</t>
  </si>
  <si>
    <t>obrubník kamenný přímý, žula, OP3 25x20</t>
  </si>
  <si>
    <t>270</t>
  </si>
  <si>
    <t>583803430</t>
  </si>
  <si>
    <t>obrubník kamenný přímý, žula, OP4 20x25</t>
  </si>
  <si>
    <t>271</t>
  </si>
  <si>
    <t>583803510</t>
  </si>
  <si>
    <t>obrubník kamenný přímý, žula, OP5 20x20</t>
  </si>
  <si>
    <t>272</t>
  </si>
  <si>
    <t>583803730</t>
  </si>
  <si>
    <t>obrubník kamenný přímý, žula, OP6 15x25</t>
  </si>
  <si>
    <t>273</t>
  </si>
  <si>
    <t>583803740</t>
  </si>
  <si>
    <t>obrubník kamenný přímý, žula, OP7 12x25</t>
  </si>
  <si>
    <t>274</t>
  </si>
  <si>
    <t>916131112</t>
  </si>
  <si>
    <t>Osazení silničního obrubníku betonového ležatého bez boční opěry do lože z betonu prostého</t>
  </si>
  <si>
    <t>275</t>
  </si>
  <si>
    <t>916131113</t>
  </si>
  <si>
    <t>Osazení silničního obrubníku betonového ležatého s boční opěrou do lože z betonu prostého</t>
  </si>
  <si>
    <t>276</t>
  </si>
  <si>
    <t>916131212</t>
  </si>
  <si>
    <t>Osazení silničního obrubníku betonového stojatého bez boční opěry do lože z betonu prostého</t>
  </si>
  <si>
    <t>277</t>
  </si>
  <si>
    <t>916131213</t>
  </si>
  <si>
    <t>Osazení silničního obrubníku betonového stojatého s boční opěrou do lože z betonu prostého</t>
  </si>
  <si>
    <t>278</t>
  </si>
  <si>
    <t>592174130</t>
  </si>
  <si>
    <t>obrubník betonový chodníkový Standard 25x10x25 cm</t>
  </si>
  <si>
    <t>279</t>
  </si>
  <si>
    <t>592172190</t>
  </si>
  <si>
    <t>obrubník betonový parkový 50 x 8 x 20 cm šedý</t>
  </si>
  <si>
    <t>280</t>
  </si>
  <si>
    <t>592174140</t>
  </si>
  <si>
    <t>obrubník betonový chodníkový Standard 50x10x25 cm</t>
  </si>
  <si>
    <t>281</t>
  </si>
  <si>
    <t>592174600</t>
  </si>
  <si>
    <t>obrubník betonový chodníkový 100x15x25 cm</t>
  </si>
  <si>
    <t>282</t>
  </si>
  <si>
    <t>592174640</t>
  </si>
  <si>
    <t>obrubník betonový silniční Standard 50x15x25 cm</t>
  </si>
  <si>
    <t>283</t>
  </si>
  <si>
    <t>592174650</t>
  </si>
  <si>
    <t>obrubník betonový silniční Standard 100x15x25 cm</t>
  </si>
  <si>
    <t>284</t>
  </si>
  <si>
    <t>592174670</t>
  </si>
  <si>
    <t>obrubník betonový silniční nájezdový Standard 50x15x15 cm</t>
  </si>
  <si>
    <t>285</t>
  </si>
  <si>
    <t>592174680</t>
  </si>
  <si>
    <t>obrubník betonový silniční nájezdový Standard 100x15x15 cm</t>
  </si>
  <si>
    <t>286</t>
  </si>
  <si>
    <t>592174690</t>
  </si>
  <si>
    <t>obrubník betonový silniční přechodový L + P Standard 100x15x15-25 cm</t>
  </si>
  <si>
    <t>287</t>
  </si>
  <si>
    <t>592174890</t>
  </si>
  <si>
    <t>obrubník betonový silniční přírodní šedá 100x15x25 cm</t>
  </si>
  <si>
    <t>288</t>
  </si>
  <si>
    <t>592175100</t>
  </si>
  <si>
    <t>obrubník betonový silniční nájezdový 100x15x15 cm</t>
  </si>
  <si>
    <t>289</t>
  </si>
  <si>
    <t>916231112</t>
  </si>
  <si>
    <t>Osazení chodníkového obrubníku betonového ležatého bez boční opěry do lože z betonu prostého</t>
  </si>
  <si>
    <t>290</t>
  </si>
  <si>
    <t>916231113</t>
  </si>
  <si>
    <t>Osazení chodníkového obrubníku betonového ležatého s boční opěrou do lože z betonu prostého</t>
  </si>
  <si>
    <t>291</t>
  </si>
  <si>
    <t>916231212</t>
  </si>
  <si>
    <t>Osazení chodníkového obrubníku betonového stojatého bez boční opěry do lože z betonu prostého</t>
  </si>
  <si>
    <t>292</t>
  </si>
  <si>
    <t>916231213</t>
  </si>
  <si>
    <t>Osazení chodníkového obrubníku betonového stojatého s boční opěrou do lože z betonu prostého</t>
  </si>
  <si>
    <t>293</t>
  </si>
  <si>
    <t>916241112</t>
  </si>
  <si>
    <t>Osazení obrubníku kamenného ležatého bez boční opěry do lože z betonu prostého</t>
  </si>
  <si>
    <t>294</t>
  </si>
  <si>
    <t>916241113</t>
  </si>
  <si>
    <t>Osazení obrubníku kamenného ležatého s boční opěrou do lože z betonu prostého</t>
  </si>
  <si>
    <t>295</t>
  </si>
  <si>
    <t>916241212</t>
  </si>
  <si>
    <t>Osazení obrubníku kamenného stojatého bez boční opěry do lože z betonu prostého</t>
  </si>
  <si>
    <t>296</t>
  </si>
  <si>
    <t>916241213</t>
  </si>
  <si>
    <t>Osazení obrubníku kamenného stojatého s boční opěrou do lože z betonu prostého</t>
  </si>
  <si>
    <t>297</t>
  </si>
  <si>
    <t>916431111</t>
  </si>
  <si>
    <t>Osazení bezbariérového betonového obrubníku do betonového lože tl 150 mm</t>
  </si>
  <si>
    <t>298</t>
  </si>
  <si>
    <t>919731121</t>
  </si>
  <si>
    <t>Zarovnání styčné plochy podkladu nebo krytu živičného tl do 50 mm</t>
  </si>
  <si>
    <t>299</t>
  </si>
  <si>
    <t>300</t>
  </si>
  <si>
    <t>919731123</t>
  </si>
  <si>
    <t>Zarovnání styčné plochy podkladu nebo krytu živičného tl do 200 mm</t>
  </si>
  <si>
    <t>301</t>
  </si>
  <si>
    <t>919735111</t>
  </si>
  <si>
    <t>Řezání stávajícího živičného krytu hl do 50 mm</t>
  </si>
  <si>
    <t>302</t>
  </si>
  <si>
    <t>919735112</t>
  </si>
  <si>
    <t>Řezání stávajícího živičného krytu hl do 100 mm</t>
  </si>
  <si>
    <t>303</t>
  </si>
  <si>
    <t>304</t>
  </si>
  <si>
    <t>919735114</t>
  </si>
  <si>
    <t>Řezání stávajícího živičného krytu hl do 200 mm</t>
  </si>
  <si>
    <t>305</t>
  </si>
  <si>
    <t>306</t>
  </si>
  <si>
    <t>307</t>
  </si>
  <si>
    <t>308</t>
  </si>
  <si>
    <t>309</t>
  </si>
  <si>
    <t>310</t>
  </si>
  <si>
    <t>997221571</t>
  </si>
  <si>
    <t>Vodorovná doprava vybouraných hmot do 1 km</t>
  </si>
  <si>
    <t>311</t>
  </si>
  <si>
    <t>997221579</t>
  </si>
  <si>
    <t>Příplatek ZKD 1 km u vodorovné dopravy vybouraných hmot</t>
  </si>
  <si>
    <t>312</t>
  </si>
  <si>
    <t>997221611</t>
  </si>
  <si>
    <t>Nakládání suti na dopravní prostředky pro vodorovnou dopravu</t>
  </si>
  <si>
    <t>313</t>
  </si>
  <si>
    <t>997221612</t>
  </si>
  <si>
    <t>Nakládání vybouraných hmot na dopravní prostředky pro vodorovnou dopravu</t>
  </si>
  <si>
    <t>314</t>
  </si>
  <si>
    <t>soubor</t>
  </si>
  <si>
    <t>315</t>
  </si>
  <si>
    <t>ks</t>
  </si>
  <si>
    <t>316</t>
  </si>
  <si>
    <t>317</t>
  </si>
  <si>
    <t>MJ</t>
  </si>
  <si>
    <t>Do</t>
  </si>
  <si>
    <t>113106111</t>
  </si>
  <si>
    <t>Rozebrání dlažeb komunikací pro pěší z mozaiky</t>
  </si>
  <si>
    <t>113106121</t>
  </si>
  <si>
    <t>Rozebrání dlažeb komunikací pro pěší z betonových nebo kamenných dlaždic</t>
  </si>
  <si>
    <t>113106122</t>
  </si>
  <si>
    <t>Rozebrání dlažeb komunikací pro pěší z kamenných dlaždic</t>
  </si>
  <si>
    <t>113106123</t>
  </si>
  <si>
    <t>Rozebrání dlažeb komunikací pro pěší ze zámkových dlaždic</t>
  </si>
  <si>
    <t>113106151</t>
  </si>
  <si>
    <t>Rozebrání dlažeb vozovek pl do 50 m2 z velkých kostek do lože z kameniva</t>
  </si>
  <si>
    <t>113106161</t>
  </si>
  <si>
    <t>Rozebrání dlažeb vozovek pl do 50 m2 z drobných kostek do lože z kameniva</t>
  </si>
  <si>
    <t>113106171</t>
  </si>
  <si>
    <t>Rozebrání dlažeb vozovek pl do 50 m2 ze zámkové dlažby do lože z kameniva</t>
  </si>
  <si>
    <t>113106211</t>
  </si>
  <si>
    <t>Rozebrání dlažeb vozovek pl přes 50 do 200 m2 z velkých kostek do lože z kameniva</t>
  </si>
  <si>
    <t>113106221</t>
  </si>
  <si>
    <t>Rozebrání dlažeb vozovek pl přes 50 do 200 m2 z drobných kostek do lože z kameniva</t>
  </si>
  <si>
    <t>113106271</t>
  </si>
  <si>
    <t>Rozebrání dlažeb vozovek pl přes 50 do 200 m2 ze zámkové dlažby do lože z kameniva</t>
  </si>
  <si>
    <t>113106511</t>
  </si>
  <si>
    <t>Rozebrání dlažeb vozovek pl přes 200 m2 z velkých kostek do lože z kameniva</t>
  </si>
  <si>
    <t>113106521</t>
  </si>
  <si>
    <t>Rozebrání dlažeb vozovek pl přes 200 m2 z drobných kostek do lože z kameniva</t>
  </si>
  <si>
    <t>113106571</t>
  </si>
  <si>
    <t>Rozebrání dlažeb vozovek pl přes 200 m2 ze zámkové dlažby do lože z kameniva</t>
  </si>
  <si>
    <t>113201111</t>
  </si>
  <si>
    <t>Vytrhání obrub chodníkových ležatých</t>
  </si>
  <si>
    <t>113201112</t>
  </si>
  <si>
    <t>Vytrhání obrub silničních ležatých</t>
  </si>
  <si>
    <t>113202111</t>
  </si>
  <si>
    <t>Vytrhání obrub krajníků obrubníků stojatých</t>
  </si>
  <si>
    <t>113203111</t>
  </si>
  <si>
    <t>Vytrhání obrub z dlažebních kostek</t>
  </si>
  <si>
    <t>113204111</t>
  </si>
  <si>
    <t>Vytrhání obrub záhonových</t>
  </si>
  <si>
    <t>564211111</t>
  </si>
  <si>
    <t>Podklad nebo podsyp ze štěrkopísku ŠP tl 50 mm</t>
  </si>
  <si>
    <t>564211112</t>
  </si>
  <si>
    <t>Podklad nebo podsyp ze štěrkopísku ŠP tl 60 mm</t>
  </si>
  <si>
    <t>564211113</t>
  </si>
  <si>
    <t>Podklad nebo podsyp ze štěrkopísku ŠP tl 70 mm</t>
  </si>
  <si>
    <t>564221111</t>
  </si>
  <si>
    <t>Podklad nebo podsyp ze štěrkopísku ŠP tl 80 mm</t>
  </si>
  <si>
    <t>564221112</t>
  </si>
  <si>
    <t>Podklad nebo podsyp ze štěrkopísku ŠP tl 90 mm</t>
  </si>
  <si>
    <t>564231111</t>
  </si>
  <si>
    <t>Podklad nebo podsyp ze štěrkopísku ŠP tl 100 mm</t>
  </si>
  <si>
    <t>564651111</t>
  </si>
  <si>
    <t>Podklad z kameniva hrubého drceného vel. 63-125 mm tl 150 mm</t>
  </si>
  <si>
    <t>564651112</t>
  </si>
  <si>
    <t>Podklad z kameniva hrubého drceného vel. 63-125 mm tl 160 mm</t>
  </si>
  <si>
    <t>564651113</t>
  </si>
  <si>
    <t>Podklad z kameniva hrubého drceného vel. 63-125 mm tl 170 mm</t>
  </si>
  <si>
    <t>564651114</t>
  </si>
  <si>
    <t>Podklad z kameniva hrubého drceného vel. 63-125 mm tl 180 mm</t>
  </si>
  <si>
    <t>564651115</t>
  </si>
  <si>
    <t>Podklad z kameniva hrubého drceného vel. 63-125 mm tl 190 mm</t>
  </si>
  <si>
    <t>564661111</t>
  </si>
  <si>
    <t>Podklad z kameniva hrubého drceného vel. 63-125 mm tl 200 mm</t>
  </si>
  <si>
    <t>564661112</t>
  </si>
  <si>
    <t>Podklad z kameniva hrubého drceného vel. 63-125 mm tl 210 mm</t>
  </si>
  <si>
    <t>564661113</t>
  </si>
  <si>
    <t>Podklad z kameniva hrubého drceného vel. 63-125 mm tl 220 mm</t>
  </si>
  <si>
    <t>564661114</t>
  </si>
  <si>
    <t>Podklad z kameniva hrubého drceného vel. 63-125 mm tl 230 mm</t>
  </si>
  <si>
    <t>564661115</t>
  </si>
  <si>
    <t>Podklad z kameniva hrubého drceného vel. 63-125 mm tl 240 mm</t>
  </si>
  <si>
    <t>564671111</t>
  </si>
  <si>
    <t>Podklad z kameniva hrubého drceného vel. 63-125 mm tl 250 mm</t>
  </si>
  <si>
    <t>564721111</t>
  </si>
  <si>
    <t>Podklad z kameniva hrubého drceného vel. 32-63 mm tl 80 mm</t>
  </si>
  <si>
    <t>564721112</t>
  </si>
  <si>
    <t>Podklad z kameniva hrubého drceného vel. 32-63 mm tl 90 mm</t>
  </si>
  <si>
    <t>564722111</t>
  </si>
  <si>
    <t>Podklad z vibrovaného štěrku VŠ tl 80 mm</t>
  </si>
  <si>
    <t>564731111</t>
  </si>
  <si>
    <t>Podklad z kameniva hrubého drceného vel. 32-63 mm tl 100 mm</t>
  </si>
  <si>
    <t>564731112</t>
  </si>
  <si>
    <t>Podklad z kameniva hrubého drceného vel. 32-63 mm tl 110 mm</t>
  </si>
  <si>
    <t>564732111</t>
  </si>
  <si>
    <t>Podklad z vibrovaného štěrku VŠ tl 100 mm</t>
  </si>
  <si>
    <t>564741111</t>
  </si>
  <si>
    <t>Podklad z kameniva hrubého drceného vel. 32-63 mm tl 120 mm</t>
  </si>
  <si>
    <t>564741112</t>
  </si>
  <si>
    <t>Podklad z kameniva hrubého drceného vel. 32-63 mm tl 130 mm</t>
  </si>
  <si>
    <t>564741113</t>
  </si>
  <si>
    <t>Podklad z kameniva hrubého drceného vel. 32-63 mm tl 140 mm</t>
  </si>
  <si>
    <t>564742111</t>
  </si>
  <si>
    <t>Podklad z vibrovaného štěrku VŠ tl 120 mm</t>
  </si>
  <si>
    <t>564751111</t>
  </si>
  <si>
    <t>Podklad z kameniva hrubého drceného vel. 32-63 mm tl 150 mm</t>
  </si>
  <si>
    <t>564752111</t>
  </si>
  <si>
    <t>Podklad z vibrovaného štěrku VŠ tl 150 mm</t>
  </si>
  <si>
    <t>564752112</t>
  </si>
  <si>
    <t>Podklad z vibrovaného štěrku VŠ tl 160 mm</t>
  </si>
  <si>
    <t>564752113</t>
  </si>
  <si>
    <t>Podklad z vibrovaného štěrku VŠ tl 170 mm</t>
  </si>
  <si>
    <t>564752114</t>
  </si>
  <si>
    <t>Podklad z vibrovaného štěrku VŠ tl 180 mm</t>
  </si>
  <si>
    <t>564752115</t>
  </si>
  <si>
    <t>Podklad z vibrovaného štěrku VŠ tl 190 mm</t>
  </si>
  <si>
    <t>564762111</t>
  </si>
  <si>
    <t>Podklad z vibrovaného štěrku VŠ tl 200 mm</t>
  </si>
  <si>
    <t>564801111</t>
  </si>
  <si>
    <t>Podklad ze štěrkodrtě ŠD tl 30 mm</t>
  </si>
  <si>
    <t>564801112</t>
  </si>
  <si>
    <t>Podklad ze štěrkodrtě ŠD tl 40 mm</t>
  </si>
  <si>
    <t>564811111</t>
  </si>
  <si>
    <t>Podklad ze štěrkodrtě ŠD tl 50 mm</t>
  </si>
  <si>
    <t>564811112</t>
  </si>
  <si>
    <t>Podklad ze štěrkodrtě ŠD tl 60 mm</t>
  </si>
  <si>
    <t>564811113</t>
  </si>
  <si>
    <t>Podklad ze štěrkodrtě ŠD tl 70 mm</t>
  </si>
  <si>
    <t>564821111</t>
  </si>
  <si>
    <t>Podklad ze štěrkodrtě ŠD tl 80 mm</t>
  </si>
  <si>
    <t>564821112</t>
  </si>
  <si>
    <t>Podklad ze štěrkodrtě ŠD tl 90 mm</t>
  </si>
  <si>
    <t>564831111</t>
  </si>
  <si>
    <t>Podklad ze štěrkodrtě ŠD tl 100 mm</t>
  </si>
  <si>
    <t>564831112</t>
  </si>
  <si>
    <t>Podklad ze štěrkodrtě ŠD tl 110 mm</t>
  </si>
  <si>
    <t>564841111</t>
  </si>
  <si>
    <t>Podklad ze štěrkodrtě ŠD tl 120 mm</t>
  </si>
  <si>
    <t>564841112</t>
  </si>
  <si>
    <t>Podklad ze štěrkodrtě ŠD tl 130 mm</t>
  </si>
  <si>
    <t>564841113</t>
  </si>
  <si>
    <t>Podklad ze štěrkodrtě ŠD tl 140 mm</t>
  </si>
  <si>
    <t>564851111</t>
  </si>
  <si>
    <t>Podklad ze štěrkodrtě ŠD tl 150 mm</t>
  </si>
  <si>
    <t>564911411</t>
  </si>
  <si>
    <t>Podklad z asfaltového recyklátu tl 50 mm</t>
  </si>
  <si>
    <t>564921411</t>
  </si>
  <si>
    <t>Podklad z asfaltového recyklátu tl 60 mm</t>
  </si>
  <si>
    <t>564921412</t>
  </si>
  <si>
    <t>Podklad z asfaltového recyklátu tl 70 mm</t>
  </si>
  <si>
    <t>564921413</t>
  </si>
  <si>
    <t>Podklad z asfaltového recyklátu tl 80 mm</t>
  </si>
  <si>
    <t>564931411</t>
  </si>
  <si>
    <t>Podklad z asfaltového recyklátu tl 90 mm</t>
  </si>
  <si>
    <t>564931412</t>
  </si>
  <si>
    <t>Podklad z asfaltového recyklátu tl 100 mm</t>
  </si>
  <si>
    <t>564932111</t>
  </si>
  <si>
    <t>Podklad z mechanicky zpevněného kameniva MZK tl 100 mm</t>
  </si>
  <si>
    <t>564932112</t>
  </si>
  <si>
    <t>Podklad z mechanicky zpevněného kameniva MZK tl 110 mm</t>
  </si>
  <si>
    <t>564942111</t>
  </si>
  <si>
    <t>Podklad z mechanicky zpevněného kameniva MZK tl 120 mm</t>
  </si>
  <si>
    <t>564942112</t>
  </si>
  <si>
    <t>Podklad z mechanicky zpevněného kameniva MZK tl 130 mm</t>
  </si>
  <si>
    <t>564942113</t>
  </si>
  <si>
    <t>Podklad z mechanicky zpevněného kameniva MZK tl 140 mm</t>
  </si>
  <si>
    <t>564952111</t>
  </si>
  <si>
    <t>Podklad z mechanicky zpevněného kameniva MZK tl 150 mm</t>
  </si>
  <si>
    <t>564952112</t>
  </si>
  <si>
    <t>Podklad z mechanicky zpevněného kameniva MZK tl 160 mm</t>
  </si>
  <si>
    <t>564952113</t>
  </si>
  <si>
    <t>Podklad z mechanicky zpevněného kameniva MZK tl 170 mm</t>
  </si>
  <si>
    <t>564952114</t>
  </si>
  <si>
    <t>Podklad z mechanicky zpevněného kameniva MZK tl 180 mm</t>
  </si>
  <si>
    <t>564952115</t>
  </si>
  <si>
    <t>Podklad z mechanicky zpevněného kameniva MZK tl 190 mm</t>
  </si>
  <si>
    <t>564962111</t>
  </si>
  <si>
    <t>Podklad z mechanicky zpevněného kameniva MZK tl 200 mm</t>
  </si>
  <si>
    <t>592450380</t>
  </si>
  <si>
    <t>dlažba zámková H-PROFIL 20x16,5x6 cm přírodní</t>
  </si>
  <si>
    <t>592450220</t>
  </si>
  <si>
    <t>dlažba zámková H-PROFIL kraj 20x16,5x6 cm přírodní</t>
  </si>
  <si>
    <t>592450250</t>
  </si>
  <si>
    <t>dlažba zámková H-PROFIL půlka 10x16,5x6 cm přírodní</t>
  </si>
  <si>
    <t>592452950</t>
  </si>
  <si>
    <t>dlažba s dvojitým zámkem, tvar pilovité kraje, 22,5 x 11,2 x 6 cm přírodní</t>
  </si>
  <si>
    <t>592452951</t>
  </si>
  <si>
    <t>dlažba s dvojitým zámkem, tvar pilovité kraje, pro nevidomé 22,5 x 11,2 x 6 cm přírodní</t>
  </si>
  <si>
    <t>592452920</t>
  </si>
  <si>
    <t>dlažba s dvojitým zámkem, tvar pilovité kraje, 22,5 x 11,2 x 8 cm přírodní</t>
  </si>
  <si>
    <t>592452930</t>
  </si>
  <si>
    <t>dlažba s dvojitým zámkem, tvar pilovité kraje, půlka,kraj 12/23,2x11,2x6 cm přírodní</t>
  </si>
  <si>
    <t>592452900</t>
  </si>
  <si>
    <t>dlažba s dvojitým zámkem, tvar pilovité kraje, půlka,kraj 12/23,2x11,2x8 cm přírodní</t>
  </si>
  <si>
    <t>592453080</t>
  </si>
  <si>
    <t>dlažba tvar obdélník 20 x 10 x 6 cm přírodní</t>
  </si>
  <si>
    <t>592453090</t>
  </si>
  <si>
    <t>dlažba tvar obdélník pro nevidomé 20 x 10 x 6 cm přírodní</t>
  </si>
  <si>
    <t>592453110</t>
  </si>
  <si>
    <t>dlažba tvar obdélník 20 x 10 x 8 cm přírodní</t>
  </si>
  <si>
    <t>286118700</t>
  </si>
  <si>
    <t>koleno kanalizační plastové s hrdlem PPKGB 110x15°</t>
  </si>
  <si>
    <t>286118720</t>
  </si>
  <si>
    <t>koleno kanalizační plastové s hrdlem PPKGB 110x30°</t>
  </si>
  <si>
    <t>286118740</t>
  </si>
  <si>
    <t>koleno kanalizační plastové s hrdlem PPKGB 110x45°</t>
  </si>
  <si>
    <t>286118760</t>
  </si>
  <si>
    <t>koleno kanalizační plastové s hrdlem PPKGB 110x67°</t>
  </si>
  <si>
    <t>286118780</t>
  </si>
  <si>
    <t>koleno kanalizační plastové s hrdlem PPKGB 110x87°</t>
  </si>
  <si>
    <t>286118800</t>
  </si>
  <si>
    <t>koleno kanalizační plastové s hrdlem PPKGB 125x15°</t>
  </si>
  <si>
    <t>286118820</t>
  </si>
  <si>
    <t>koleno kanalizační plastové s hrdlem PPKGB 125x30°</t>
  </si>
  <si>
    <t>286118840</t>
  </si>
  <si>
    <t>koleno kanalizační plastové s hrdlem PPKGB 125x45°</t>
  </si>
  <si>
    <t>286118860</t>
  </si>
  <si>
    <t>koleno kanalizační plastové s hrdlem PPKGB 125x67°</t>
  </si>
  <si>
    <t>286118880</t>
  </si>
  <si>
    <t>koleno kanalizační plastové s hrdlem PPKGB 125x87°</t>
  </si>
  <si>
    <t>286118900</t>
  </si>
  <si>
    <t>koleno kanalizační plastové s hrdlem PPKGB 160x15°</t>
  </si>
  <si>
    <t>286118920</t>
  </si>
  <si>
    <t>koleno kanalizační plastové s hrdlem PPKGB 160x30°</t>
  </si>
  <si>
    <t>286118940</t>
  </si>
  <si>
    <t>koleno kanalizační plastové s hrdlem PPKGB 160x45°</t>
  </si>
  <si>
    <t>286118960</t>
  </si>
  <si>
    <t>koleno kanalizační plastové s hrdlem PPKGB 160x67°</t>
  </si>
  <si>
    <t>286118980</t>
  </si>
  <si>
    <t>koleno kanalizační plastové s hrdlem PPKGB 160x87°</t>
  </si>
  <si>
    <t>286119080</t>
  </si>
  <si>
    <t>odbočka kanalizační plastová s hrdlem PPKGEA-110/110/45°</t>
  </si>
  <si>
    <t>286119100</t>
  </si>
  <si>
    <t>odbočka kanalizační plastová s hrdlem PPKGEA-125/125/45°</t>
  </si>
  <si>
    <t>286119120</t>
  </si>
  <si>
    <t>odbočka kanalizační plastová s hrdlem PPKGEA-160/110/45°</t>
  </si>
  <si>
    <t>286119140</t>
  </si>
  <si>
    <t>odbočka kanalizační plastová s hrdlem PPKGEA-160/125/45°</t>
  </si>
  <si>
    <t>286119160</t>
  </si>
  <si>
    <t>odbočka kanalizační plastová s hrdlem PPKGEA-160/160/45°</t>
  </si>
  <si>
    <t>286119180</t>
  </si>
  <si>
    <t>odbočka kanalizační plastová s hrdlem PPKGEA-200/160/45°</t>
  </si>
  <si>
    <t>286119210</t>
  </si>
  <si>
    <t>odbočka kanalizační plastová s hrdlem PPKGEA-200/200/45°</t>
  </si>
  <si>
    <t>286119260</t>
  </si>
  <si>
    <t>odbočka kanalizační plastová s hrdlem PPKGEA-110/110/87°</t>
  </si>
  <si>
    <t>286119660</t>
  </si>
  <si>
    <t>přesuvka kanalizace plastové PPKGU DN 110</t>
  </si>
  <si>
    <t>286119680</t>
  </si>
  <si>
    <t>přesuvka kanalizace plastové PPKGU DN 125</t>
  </si>
  <si>
    <t>286119700</t>
  </si>
  <si>
    <t>přesuvka kanalizace plastové PPKGU DN 160</t>
  </si>
  <si>
    <t>286119720</t>
  </si>
  <si>
    <t>přesuvka kanalizace plastové PPKGU DN 200</t>
  </si>
  <si>
    <t>286119780</t>
  </si>
  <si>
    <t>spojka dvouhrdlá kanalizace plastové PPKGMM DN 110</t>
  </si>
  <si>
    <t>286119800</t>
  </si>
  <si>
    <t>spojka dvouhrdlá kanalizace plastové PPKGMM DN 125</t>
  </si>
  <si>
    <t>286119820</t>
  </si>
  <si>
    <t>spojka dvouhrdlá kanalizace plastové PPKGMM DN 160</t>
  </si>
  <si>
    <t>286119840</t>
  </si>
  <si>
    <t>spojka dvouhrdlá kanalizace plastové PPKGMM DN 200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</si>
  <si>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</si>
  <si>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</si>
  <si>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</si>
  <si>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</si>
  <si>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</si>
  <si>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</si>
  <si>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</si>
  <si>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</si>
  <si>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</si>
  <si>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</si>
  <si>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</si>
  <si>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</si>
  <si>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</si>
  <si>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</si>
  <si>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</si>
  <si>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</si>
  <si>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</si>
  <si>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</si>
  <si>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</si>
  <si>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</si>
  <si>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</si>
  <si>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</si>
  <si>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</si>
  <si>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</si>
  <si>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</si>
  <si>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</si>
  <si>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</si>
  <si>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</si>
  <si>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</si>
  <si>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</si>
  <si>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</si>
  <si>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</si>
  <si>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</si>
  <si>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</si>
  <si>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</si>
  <si>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</si>
  <si>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</si>
  <si>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</si>
  <si>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</si>
  <si>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</si>
  <si>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</si>
  <si>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</si>
  <si>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</si>
  <si>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</si>
  <si>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</si>
  <si>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</si>
  <si>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</si>
  <si>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</si>
  <si>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</si>
  <si>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</si>
  <si>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</si>
  <si>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</si>
  <si>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</si>
  <si>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</si>
  <si>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</si>
  <si>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</si>
  <si>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</si>
  <si>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</si>
  <si>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</si>
  <si>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</si>
  <si>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</si>
  <si>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</si>
  <si>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</si>
  <si>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</si>
  <si>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</si>
  <si>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</si>
  <si>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</si>
  <si>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</si>
  <si>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</si>
  <si>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</si>
  <si>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</si>
  <si>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</si>
  <si>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</si>
  <si>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</si>
  <si>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</si>
  <si>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</si>
  <si>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</si>
  <si>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</si>
  <si>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</si>
  <si>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</si>
  <si>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</si>
  <si>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</si>
  <si>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</si>
  <si>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</si>
  <si>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</si>
  <si>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</si>
  <si>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</si>
  <si>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</si>
  <si>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</si>
  <si>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</si>
  <si>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</si>
  <si>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</si>
  <si>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</si>
  <si>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</si>
  <si>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</si>
  <si>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</si>
  <si>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</si>
  <si>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</si>
  <si>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</si>
  <si>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</si>
  <si>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</si>
  <si>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</si>
  <si>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</si>
  <si>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</si>
  <si>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919721101</t>
  </si>
  <si>
    <t>Geomříž pro stabilizaci podkladu tkaná z polyesteru podélná pevnost v tahu do 50 kN/m</t>
  </si>
  <si>
    <t>422</t>
  </si>
  <si>
    <t>919721102</t>
  </si>
  <si>
    <t>Geomříž pro stabilizaci podkladu tkaná z polyesteru podélná pevnost v tahu do 80 kN/m</t>
  </si>
  <si>
    <t>423</t>
  </si>
  <si>
    <t>919721103</t>
  </si>
  <si>
    <t>Geomříž pro stabilizaci podkladu tkaná z polyesteru podélná pevnost v tahu do 150 kN/m</t>
  </si>
  <si>
    <t>424</t>
  </si>
  <si>
    <t>919721121</t>
  </si>
  <si>
    <t>Geomříž pro stabilizaci podkladu tuhá dvouosá z PP podélná pevnost v tahu do 20 kN/m</t>
  </si>
  <si>
    <t>425</t>
  </si>
  <si>
    <t>919721122</t>
  </si>
  <si>
    <t>Geomříž pro stabilizaci podkladu tuhá dvouosá z PP podélná pevnost v tahu do 30 kN/m</t>
  </si>
  <si>
    <t>426</t>
  </si>
  <si>
    <t>919721123</t>
  </si>
  <si>
    <t>Geomříž pro stabilizaci podkladu tuhá dvouosá z PP podélná pevnost v tahu do 40 kN/m</t>
  </si>
  <si>
    <t>427</t>
  </si>
  <si>
    <t>919721131</t>
  </si>
  <si>
    <t>Geomříž pro stabilizaci podkladu tuhá trojosá z PP</t>
  </si>
  <si>
    <t>428</t>
  </si>
  <si>
    <t>919721201</t>
  </si>
  <si>
    <t>Geomříž pro vyztužení asfaltového povrchu z PP</t>
  </si>
  <si>
    <t>429</t>
  </si>
  <si>
    <t>919721202</t>
  </si>
  <si>
    <t>Geomříž pro vyztužení asfaltového povrchu z PP s geotextilií</t>
  </si>
  <si>
    <t>430</t>
  </si>
  <si>
    <t>919721221</t>
  </si>
  <si>
    <t>Geomříž pro vyztužení asfaltového povrchu ze skelných vláken</t>
  </si>
  <si>
    <t>431</t>
  </si>
  <si>
    <t>919721222</t>
  </si>
  <si>
    <t>Geomříž pro vyztužení asfaltového povrchu ze skelných vláken s geotextilií pevnost 50 kN/m</t>
  </si>
  <si>
    <t>432</t>
  </si>
  <si>
    <t>919721223</t>
  </si>
  <si>
    <t>Geomříž pro vyztužení asfaltového povrchu ze skelných vláken s geotextilií pevnost 100 kN/m</t>
  </si>
  <si>
    <t>433</t>
  </si>
  <si>
    <t>434</t>
  </si>
  <si>
    <t>435</t>
  </si>
  <si>
    <t>436</t>
  </si>
  <si>
    <t>437</t>
  </si>
  <si>
    <t>438</t>
  </si>
  <si>
    <t>439</t>
  </si>
  <si>
    <t>440</t>
  </si>
  <si>
    <t>935113111</t>
  </si>
  <si>
    <t>Osazení odvodňovacího polymerbetonového žlabu s krycím roštem šířky do 200 mm</t>
  </si>
  <si>
    <t>441</t>
  </si>
  <si>
    <t>935113112</t>
  </si>
  <si>
    <t>Osazení odvodňovacího polymerbetonového žlabu s krycím roštem šířky přes 200 mm</t>
  </si>
  <si>
    <t>442</t>
  </si>
  <si>
    <t>592270000</t>
  </si>
  <si>
    <t>žlab odvodňovací typ 6,polymerbeton 100 x 13 x 15,5 x 16 cm</t>
  </si>
  <si>
    <t>443</t>
  </si>
  <si>
    <t>592270010</t>
  </si>
  <si>
    <t>žlab odvodňovací typ 7,polymerbeton 100 x 13 x 16 x 16,5 cm</t>
  </si>
  <si>
    <t>444</t>
  </si>
  <si>
    <t>592270020</t>
  </si>
  <si>
    <t>žlab odvodňovací typ 8,polymerbeton 100 x 13 x 16,5 x 17 cm</t>
  </si>
  <si>
    <t>445</t>
  </si>
  <si>
    <t>592270030</t>
  </si>
  <si>
    <t>žlab odvodňovací typ 9,polymerbeton,100 x 13 x 17 x 17,5 cm</t>
  </si>
  <si>
    <t>446</t>
  </si>
  <si>
    <t>592270040</t>
  </si>
  <si>
    <t>žlab odvodňovací typ 10,polymerbeton,100 x 13 x 17,5 x 18 cm</t>
  </si>
  <si>
    <t>447</t>
  </si>
  <si>
    <t>592270050</t>
  </si>
  <si>
    <t>žlab odvodňovací typ 10,polymerbeton,100 x 13 x 18 x 18 cm</t>
  </si>
  <si>
    <t>448</t>
  </si>
  <si>
    <t>592270200</t>
  </si>
  <si>
    <t>rošt můstkový pozink.ocel 100cm x 13cm x 280cm2/m, tř.zatíž. A15</t>
  </si>
  <si>
    <t>449</t>
  </si>
  <si>
    <t>592270210</t>
  </si>
  <si>
    <t>rošt mřížkový pozink.ocel 100cm x 12,7cm x 687cm2/m, tř.zatíž. B125</t>
  </si>
  <si>
    <t>450</t>
  </si>
  <si>
    <t>592270220</t>
  </si>
  <si>
    <t>rošt můstkový grafitová tvárná litina 50cm x 12,7cm x 493cm2/m, tř.zatíž. C250</t>
  </si>
  <si>
    <t>451</t>
  </si>
  <si>
    <t>592270250</t>
  </si>
  <si>
    <t>vpust žlabová krátký tvar typ 1-10, 50 x 13 x 35,5 cm</t>
  </si>
  <si>
    <t>452</t>
  </si>
  <si>
    <t>592270270</t>
  </si>
  <si>
    <t>čelo plné na začátek a konec žlabu typ 0-20, pro všechny stavební výšky</t>
  </si>
  <si>
    <t>453</t>
  </si>
  <si>
    <t>592270280</t>
  </si>
  <si>
    <t>čelo žlabu výtokové pro typ 10, 10.0, 10.1</t>
  </si>
  <si>
    <t>454</t>
  </si>
  <si>
    <t>935114111</t>
  </si>
  <si>
    <t>Mikroštěrbinový odvodňovací betonový žlab 220x260 mm bez vnitřního spádu se základem</t>
  </si>
  <si>
    <t>455</t>
  </si>
  <si>
    <t>935114112</t>
  </si>
  <si>
    <t>Mikroštěrbinový odvodňovací betonový žlab 220x260 mm se spádem dna 0,5 % se základem</t>
  </si>
  <si>
    <t>456</t>
  </si>
  <si>
    <t>935114121</t>
  </si>
  <si>
    <t>Štěrbinový odvodňovací betonový žlab 450x500 mm bez vnitřního spádu se základem</t>
  </si>
  <si>
    <t>457</t>
  </si>
  <si>
    <t>935114122</t>
  </si>
  <si>
    <t>Štěrbinový odvodňovací betonový žlab 450x500 mm se spádem 0,5% se základem</t>
  </si>
  <si>
    <t>458</t>
  </si>
  <si>
    <t>935114131</t>
  </si>
  <si>
    <t>Štěrbinový odvodňovací betonový žlab 450x500 mm s obrubníkem v 7 cm bez vnitřního spádu se základem</t>
  </si>
  <si>
    <t>459</t>
  </si>
  <si>
    <t>935114132</t>
  </si>
  <si>
    <t>Štěrbinový odvodňovací betonový žlab 450x500 mm s obrubníkem v 7 cm se spádem 0,5% se základem</t>
  </si>
  <si>
    <t>460</t>
  </si>
  <si>
    <t>935114141</t>
  </si>
  <si>
    <t>Štěrbinový odvodňovací betonový žlab 450x500 mm s obrubníkem v 12 cm bez vnitřního spádu se základem</t>
  </si>
  <si>
    <t>461</t>
  </si>
  <si>
    <t>935114142</t>
  </si>
  <si>
    <t>Štěrbinový odvodňovací betonový žlab 450x500 mm s obrubníkem v 12 cm se spádem 0,5% se základem</t>
  </si>
  <si>
    <t>462</t>
  </si>
  <si>
    <t>935114151</t>
  </si>
  <si>
    <t>Štěrbinový odvodňovací betonový žlab 450x500 mm s obrubníkem v 15 cm bez vnitřního spádu se základem</t>
  </si>
  <si>
    <t>463</t>
  </si>
  <si>
    <t>935114152</t>
  </si>
  <si>
    <t>Štěrbinový odvodňovací betonový žlab 450x500 mm s obrubníkem v 15 cm se spádem 0,5% se základem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</si>
  <si>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</si>
  <si>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</si>
  <si>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</si>
  <si>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</si>
  <si>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</si>
  <si>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</si>
  <si>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</si>
  <si>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</si>
  <si>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</si>
  <si>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</si>
  <si>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</si>
  <si>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</si>
  <si>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</si>
  <si>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998223011</t>
  </si>
  <si>
    <t>Přesun hmot pro pozemní komunikace s krytem dlážděným</t>
  </si>
  <si>
    <t>477</t>
  </si>
  <si>
    <t>478</t>
  </si>
  <si>
    <t>998229111</t>
  </si>
  <si>
    <t>Přesun hmot ruční pro pozemní komunikace s krytem z kameniva, betonu,živice na vzdálenost do 50 m</t>
  </si>
  <si>
    <t>479</t>
  </si>
  <si>
    <t>998229112</t>
  </si>
  <si>
    <t>Přesun hmot ruční pro pozemní komunikace s krytem dlážděným na vzdálenost do 50 m</t>
  </si>
  <si>
    <t>páska upínací  12,7 x 0,75 mm (50 m)</t>
  </si>
  <si>
    <t>spona upínací 12,7 mm  (bal. 100 kusů)</t>
  </si>
  <si>
    <t>∑ položek</t>
  </si>
  <si>
    <t>POLOŽKOVÝ VÝKAZ JEDNOTKOVÝCH CEN - VELKOPLOŠNÉ OPRAVY KOMUNIKACÍ</t>
  </si>
  <si>
    <t>Součet celkem</t>
  </si>
  <si>
    <t>Maximální přípustná horní cenová hranice</t>
  </si>
  <si>
    <t>Snížení položek v elektronické aukci o</t>
  </si>
  <si>
    <t>min částku</t>
  </si>
  <si>
    <t>max částku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</si>
</sst>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"/>
    <numFmt numFmtId="165" formatCode="#,##0.000;\-#,##0.000"/>
    <numFmt numFmtId="166" formatCode="#,##0.00_ ;[Red]\-#,##0.00\ "/>
    <numFmt numFmtId="167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sz val="10"/>
      <color indexed="5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5"/>
      <name val="Trebuchet MS"/>
      <family val="2"/>
      <charset val="238"/>
    </font>
    <font>
      <b/>
      <sz val="10"/>
      <color theme="5"/>
      <name val="Calibri"/>
      <family val="2"/>
      <charset val="238"/>
    </font>
    <font>
      <b/>
      <sz val="12"/>
      <color theme="5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Fill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5" fontId="5" fillId="0" borderId="2" xfId="0" applyNumberFormat="1" applyFont="1" applyBorder="1" applyAlignment="1" applyProtection="1">
      <alignment horizontal="right" vertical="center"/>
    </xf>
    <xf numFmtId="164" fontId="7" fillId="2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49" fontId="10" fillId="0" borderId="4" xfId="0" applyNumberFormat="1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164" fontId="3" fillId="0" borderId="8" xfId="0" applyNumberFormat="1" applyFont="1" applyFill="1" applyBorder="1" applyAlignment="1" applyProtection="1">
      <alignment horizontal="right"/>
    </xf>
    <xf numFmtId="164" fontId="12" fillId="0" borderId="8" xfId="0" applyNumberFormat="1" applyFont="1" applyFill="1" applyBorder="1" applyAlignment="1" applyProtection="1">
      <alignment horizontal="right"/>
    </xf>
    <xf numFmtId="164" fontId="6" fillId="0" borderId="8" xfId="0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 wrapText="1"/>
    </xf>
    <xf numFmtId="164" fontId="3" fillId="0" borderId="10" xfId="0" applyNumberFormat="1" applyFont="1" applyFill="1" applyBorder="1" applyAlignment="1" applyProtection="1">
      <alignment horizontal="right"/>
    </xf>
    <xf numFmtId="166" fontId="0" fillId="0" borderId="0" xfId="0" applyNumberFormat="1" applyProtection="1"/>
    <xf numFmtId="167" fontId="1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wrapText="1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3" xfId="0" applyFont="1" applyFill="1" applyBorder="1" applyAlignment="1" applyProtection="1">
      <alignment horizontal="center"/>
    </xf>
    <xf numFmtId="166" fontId="11" fillId="0" borderId="13" xfId="0" applyNumberFormat="1" applyFont="1" applyFill="1" applyBorder="1" applyAlignment="1" applyProtection="1">
      <alignment horizontal="right" vertical="center"/>
    </xf>
    <xf numFmtId="166" fontId="10" fillId="0" borderId="13" xfId="0" applyNumberFormat="1" applyFont="1" applyBorder="1" applyProtection="1"/>
    <xf numFmtId="166" fontId="10" fillId="0" borderId="13" xfId="0" applyNumberFormat="1" applyFont="1" applyBorder="1" applyAlignment="1" applyProtection="1">
      <alignment horizontal="left"/>
    </xf>
    <xf numFmtId="0" fontId="12" fillId="0" borderId="9" xfId="0" applyFont="1" applyFill="1" applyBorder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/>
    </xf>
    <xf numFmtId="164" fontId="0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/>
    </xf>
    <xf numFmtId="164" fontId="9" fillId="0" borderId="1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0"/>
  <sheetViews>
    <sheetView tabSelected="1" zoomScaleNormal="100" workbookViewId="0">
      <selection activeCell="J5" sqref="J5"/>
    </sheetView>
  </sheetViews>
  <sheetFormatPr defaultRowHeight="15" x14ac:dyDescent="0.25"/>
  <cols>
    <col min="1" max="1" width="4" style="2" customWidth="1"/>
    <col min="2" max="2" width="4.28515625" style="2" customWidth="1"/>
    <col min="3" max="3" width="10.85546875" style="2" customWidth="1"/>
    <col min="4" max="4" width="44.7109375" style="2" customWidth="1"/>
    <col min="5" max="6" width="9.140625" style="2"/>
    <col min="7" max="7" width="13.7109375" style="2" customWidth="1"/>
    <col min="8" max="8" width="7.42578125" style="2" customWidth="1"/>
    <col min="9" max="9" width="7.42578125" style="2" bestFit="1" customWidth="1"/>
    <col min="10" max="10" width="9.140625" style="2"/>
    <col min="11" max="11" width="11.140625" style="2" customWidth="1"/>
    <col min="12" max="12" width="13.85546875" style="2" customWidth="1"/>
    <col min="13" max="14" width="9.140625" style="2" customWidth="1"/>
    <col min="15" max="16384" width="9.140625" style="2"/>
  </cols>
  <sheetData>
    <row r="1" spans="1:18" ht="30" customHeight="1" thickBot="1" x14ac:dyDescent="0.4">
      <c r="A1" s="49" t="s">
        <v>1458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70"/>
      <c r="N1" s="71"/>
      <c r="O1" s="3"/>
    </row>
    <row r="2" spans="1:18" ht="43.5" customHeight="1" thickTop="1" x14ac:dyDescent="0.3">
      <c r="A2" s="51"/>
      <c r="B2" s="51"/>
      <c r="C2" s="51"/>
      <c r="D2" s="51"/>
      <c r="E2" s="51"/>
      <c r="F2" s="51"/>
      <c r="G2" s="51"/>
      <c r="H2" s="35" t="s">
        <v>965</v>
      </c>
      <c r="I2" s="36" t="s">
        <v>195</v>
      </c>
      <c r="J2" s="37" t="s">
        <v>196</v>
      </c>
      <c r="K2" s="38"/>
      <c r="L2" s="43" t="s">
        <v>1460</v>
      </c>
      <c r="M2" s="66" t="s">
        <v>1461</v>
      </c>
      <c r="N2" s="67"/>
      <c r="O2" s="3"/>
    </row>
    <row r="3" spans="1:18" ht="26.25" customHeight="1" x14ac:dyDescent="0.35">
      <c r="A3" s="52" t="s">
        <v>1459</v>
      </c>
      <c r="B3" s="53"/>
      <c r="C3" s="53"/>
      <c r="D3" s="53"/>
      <c r="E3" s="53"/>
      <c r="F3" s="53"/>
      <c r="G3" s="53"/>
      <c r="H3" s="6"/>
      <c r="I3" s="7"/>
      <c r="J3" s="8" t="s">
        <v>1457</v>
      </c>
      <c r="K3" s="33">
        <f>K6+K89+K95+K234+K316+K486</f>
        <v>0</v>
      </c>
      <c r="L3" s="44"/>
      <c r="M3" s="68"/>
      <c r="N3" s="69"/>
      <c r="O3" s="3"/>
    </row>
    <row r="4" spans="1:18" ht="15.75" x14ac:dyDescent="0.3">
      <c r="A4" s="29"/>
      <c r="B4" s="30" t="s">
        <v>0</v>
      </c>
      <c r="C4" s="31"/>
      <c r="D4" s="31"/>
      <c r="E4" s="31"/>
      <c r="F4" s="31"/>
      <c r="G4" s="28"/>
      <c r="H4" s="28"/>
      <c r="I4" s="9"/>
      <c r="J4" s="9"/>
      <c r="K4" s="32">
        <f>SUM(K5:K86)</f>
        <v>0</v>
      </c>
      <c r="L4" s="45" t="s">
        <v>966</v>
      </c>
      <c r="M4" s="41" t="s">
        <v>1462</v>
      </c>
      <c r="N4" s="7" t="s">
        <v>1463</v>
      </c>
      <c r="O4" s="1"/>
    </row>
    <row r="5" spans="1:18" ht="15" customHeight="1" x14ac:dyDescent="0.25">
      <c r="A5" s="22" t="s">
        <v>1</v>
      </c>
      <c r="B5" s="22" t="s">
        <v>2</v>
      </c>
      <c r="C5" s="23" t="s">
        <v>967</v>
      </c>
      <c r="D5" s="56" t="s">
        <v>968</v>
      </c>
      <c r="E5" s="57"/>
      <c r="F5" s="57"/>
      <c r="G5" s="57"/>
      <c r="H5" s="12" t="s">
        <v>5</v>
      </c>
      <c r="I5" s="13">
        <v>1</v>
      </c>
      <c r="J5" s="14"/>
      <c r="K5" s="34">
        <f t="shared" ref="K5:K18" si="0">ROUND(I5*J5,2)</f>
        <v>0</v>
      </c>
      <c r="L5" s="46">
        <v>45.2</v>
      </c>
      <c r="M5" s="42">
        <v>1</v>
      </c>
      <c r="N5" s="40">
        <f>M5*2</f>
        <v>2</v>
      </c>
      <c r="O5" s="1"/>
      <c r="Q5" s="62"/>
      <c r="R5" s="63"/>
    </row>
    <row r="6" spans="1:18" ht="15" customHeight="1" x14ac:dyDescent="0.25">
      <c r="A6" s="10" t="s">
        <v>6</v>
      </c>
      <c r="B6" s="10" t="s">
        <v>2</v>
      </c>
      <c r="C6" s="11" t="s">
        <v>969</v>
      </c>
      <c r="D6" s="54" t="s">
        <v>970</v>
      </c>
      <c r="E6" s="55"/>
      <c r="F6" s="55"/>
      <c r="G6" s="55"/>
      <c r="H6" s="12" t="s">
        <v>5</v>
      </c>
      <c r="I6" s="13">
        <v>1</v>
      </c>
      <c r="J6" s="14"/>
      <c r="K6" s="34">
        <f t="shared" si="0"/>
        <v>0</v>
      </c>
      <c r="L6" s="46">
        <v>31.5</v>
      </c>
      <c r="M6" s="42">
        <v>1</v>
      </c>
      <c r="N6" s="40">
        <f t="shared" ref="N6:N69" si="1">M6*2</f>
        <v>2</v>
      </c>
      <c r="O6" s="1"/>
      <c r="Q6" s="62"/>
      <c r="R6" s="63"/>
    </row>
    <row r="7" spans="1:18" ht="15" customHeight="1" x14ac:dyDescent="0.25">
      <c r="A7" s="10" t="s">
        <v>9</v>
      </c>
      <c r="B7" s="10" t="s">
        <v>2</v>
      </c>
      <c r="C7" s="11" t="s">
        <v>971</v>
      </c>
      <c r="D7" s="54" t="s">
        <v>972</v>
      </c>
      <c r="E7" s="55"/>
      <c r="F7" s="55"/>
      <c r="G7" s="55"/>
      <c r="H7" s="12" t="s">
        <v>5</v>
      </c>
      <c r="I7" s="13">
        <v>1</v>
      </c>
      <c r="J7" s="14"/>
      <c r="K7" s="34">
        <f t="shared" si="0"/>
        <v>0</v>
      </c>
      <c r="L7" s="46">
        <v>33.299999999999997</v>
      </c>
      <c r="M7" s="42">
        <v>1</v>
      </c>
      <c r="N7" s="40">
        <f t="shared" si="1"/>
        <v>2</v>
      </c>
      <c r="O7" s="1"/>
      <c r="Q7" s="62"/>
      <c r="R7" s="63"/>
    </row>
    <row r="8" spans="1:18" ht="15" customHeight="1" x14ac:dyDescent="0.25">
      <c r="A8" s="10" t="s">
        <v>12</v>
      </c>
      <c r="B8" s="10" t="s">
        <v>2</v>
      </c>
      <c r="C8" s="11" t="s">
        <v>973</v>
      </c>
      <c r="D8" s="54" t="s">
        <v>974</v>
      </c>
      <c r="E8" s="55"/>
      <c r="F8" s="55"/>
      <c r="G8" s="55"/>
      <c r="H8" s="12" t="s">
        <v>5</v>
      </c>
      <c r="I8" s="13">
        <v>1</v>
      </c>
      <c r="J8" s="14"/>
      <c r="K8" s="34">
        <f t="shared" si="0"/>
        <v>0</v>
      </c>
      <c r="L8" s="46">
        <v>41.3</v>
      </c>
      <c r="M8" s="42">
        <v>1</v>
      </c>
      <c r="N8" s="40">
        <f t="shared" si="1"/>
        <v>2</v>
      </c>
      <c r="O8" s="1"/>
      <c r="Q8" s="62"/>
      <c r="R8" s="63"/>
    </row>
    <row r="9" spans="1:18" ht="15" customHeight="1" x14ac:dyDescent="0.25">
      <c r="A9" s="10" t="s">
        <v>15</v>
      </c>
      <c r="B9" s="10" t="s">
        <v>2</v>
      </c>
      <c r="C9" s="11" t="s">
        <v>975</v>
      </c>
      <c r="D9" s="54" t="s">
        <v>976</v>
      </c>
      <c r="E9" s="55"/>
      <c r="F9" s="55"/>
      <c r="G9" s="55"/>
      <c r="H9" s="12" t="s">
        <v>5</v>
      </c>
      <c r="I9" s="13">
        <v>1</v>
      </c>
      <c r="J9" s="14"/>
      <c r="K9" s="34">
        <f t="shared" si="0"/>
        <v>0</v>
      </c>
      <c r="L9" s="46">
        <v>49.2</v>
      </c>
      <c r="M9" s="42">
        <v>1</v>
      </c>
      <c r="N9" s="40">
        <f t="shared" si="1"/>
        <v>2</v>
      </c>
      <c r="O9" s="1"/>
      <c r="Q9" s="62"/>
      <c r="R9" s="63"/>
    </row>
    <row r="10" spans="1:18" ht="15" customHeight="1" x14ac:dyDescent="0.25">
      <c r="A10" s="10" t="s">
        <v>18</v>
      </c>
      <c r="B10" s="10" t="s">
        <v>2</v>
      </c>
      <c r="C10" s="11" t="s">
        <v>977</v>
      </c>
      <c r="D10" s="54" t="s">
        <v>978</v>
      </c>
      <c r="E10" s="55"/>
      <c r="F10" s="55"/>
      <c r="G10" s="55"/>
      <c r="H10" s="12" t="s">
        <v>5</v>
      </c>
      <c r="I10" s="13">
        <v>1</v>
      </c>
      <c r="J10" s="14"/>
      <c r="K10" s="34">
        <f t="shared" si="0"/>
        <v>0</v>
      </c>
      <c r="L10" s="46">
        <v>34.4</v>
      </c>
      <c r="M10" s="42">
        <v>1</v>
      </c>
      <c r="N10" s="40">
        <f t="shared" si="1"/>
        <v>2</v>
      </c>
      <c r="O10" s="1"/>
      <c r="Q10" s="62"/>
      <c r="R10" s="63"/>
    </row>
    <row r="11" spans="1:18" ht="15" customHeight="1" x14ac:dyDescent="0.25">
      <c r="A11" s="10" t="s">
        <v>22</v>
      </c>
      <c r="B11" s="10" t="s">
        <v>2</v>
      </c>
      <c r="C11" s="11" t="s">
        <v>979</v>
      </c>
      <c r="D11" s="54" t="s">
        <v>980</v>
      </c>
      <c r="E11" s="55"/>
      <c r="F11" s="55"/>
      <c r="G11" s="55"/>
      <c r="H11" s="12" t="s">
        <v>5</v>
      </c>
      <c r="I11" s="13">
        <v>1</v>
      </c>
      <c r="J11" s="14"/>
      <c r="K11" s="34">
        <f t="shared" si="0"/>
        <v>0</v>
      </c>
      <c r="L11" s="46">
        <v>46.2</v>
      </c>
      <c r="M11" s="42">
        <v>1</v>
      </c>
      <c r="N11" s="40">
        <f t="shared" si="1"/>
        <v>2</v>
      </c>
      <c r="O11" s="1"/>
      <c r="Q11" s="62"/>
      <c r="R11" s="63"/>
    </row>
    <row r="12" spans="1:18" ht="15" customHeight="1" x14ac:dyDescent="0.25">
      <c r="A12" s="10" t="s">
        <v>25</v>
      </c>
      <c r="B12" s="10" t="s">
        <v>2</v>
      </c>
      <c r="C12" s="11" t="s">
        <v>981</v>
      </c>
      <c r="D12" s="54" t="s">
        <v>982</v>
      </c>
      <c r="E12" s="55"/>
      <c r="F12" s="55"/>
      <c r="G12" s="55"/>
      <c r="H12" s="12" t="s">
        <v>5</v>
      </c>
      <c r="I12" s="13">
        <v>1</v>
      </c>
      <c r="J12" s="14"/>
      <c r="K12" s="34">
        <f t="shared" si="0"/>
        <v>0</v>
      </c>
      <c r="L12" s="46">
        <v>24.3</v>
      </c>
      <c r="M12" s="42">
        <v>1</v>
      </c>
      <c r="N12" s="40">
        <f t="shared" si="1"/>
        <v>2</v>
      </c>
      <c r="O12" s="1"/>
      <c r="Q12" s="62"/>
      <c r="R12" s="63"/>
    </row>
    <row r="13" spans="1:18" ht="15" customHeight="1" x14ac:dyDescent="0.25">
      <c r="A13" s="10" t="s">
        <v>28</v>
      </c>
      <c r="B13" s="10" t="s">
        <v>2</v>
      </c>
      <c r="C13" s="11" t="s">
        <v>983</v>
      </c>
      <c r="D13" s="54" t="s">
        <v>984</v>
      </c>
      <c r="E13" s="55"/>
      <c r="F13" s="55"/>
      <c r="G13" s="55"/>
      <c r="H13" s="12" t="s">
        <v>5</v>
      </c>
      <c r="I13" s="13">
        <v>1</v>
      </c>
      <c r="J13" s="14"/>
      <c r="K13" s="34">
        <f t="shared" si="0"/>
        <v>0</v>
      </c>
      <c r="L13" s="46">
        <v>15.6</v>
      </c>
      <c r="M13" s="42">
        <v>1</v>
      </c>
      <c r="N13" s="40">
        <f t="shared" si="1"/>
        <v>2</v>
      </c>
      <c r="O13" s="1"/>
      <c r="Q13" s="62"/>
      <c r="R13" s="63"/>
    </row>
    <row r="14" spans="1:18" ht="15" customHeight="1" x14ac:dyDescent="0.25">
      <c r="A14" s="10" t="s">
        <v>31</v>
      </c>
      <c r="B14" s="10" t="s">
        <v>2</v>
      </c>
      <c r="C14" s="11" t="s">
        <v>985</v>
      </c>
      <c r="D14" s="54" t="s">
        <v>986</v>
      </c>
      <c r="E14" s="55"/>
      <c r="F14" s="55"/>
      <c r="G14" s="55"/>
      <c r="H14" s="12" t="s">
        <v>5</v>
      </c>
      <c r="I14" s="13">
        <v>1</v>
      </c>
      <c r="J14" s="14"/>
      <c r="K14" s="34">
        <f t="shared" si="0"/>
        <v>0</v>
      </c>
      <c r="L14" s="46">
        <v>19.5</v>
      </c>
      <c r="M14" s="42">
        <v>1</v>
      </c>
      <c r="N14" s="40">
        <f t="shared" si="1"/>
        <v>2</v>
      </c>
      <c r="O14" s="1"/>
      <c r="Q14" s="62"/>
      <c r="R14" s="63"/>
    </row>
    <row r="15" spans="1:18" ht="15" customHeight="1" x14ac:dyDescent="0.25">
      <c r="A15" s="10" t="s">
        <v>34</v>
      </c>
      <c r="B15" s="10" t="s">
        <v>2</v>
      </c>
      <c r="C15" s="11" t="s">
        <v>987</v>
      </c>
      <c r="D15" s="54" t="s">
        <v>988</v>
      </c>
      <c r="E15" s="55"/>
      <c r="F15" s="55"/>
      <c r="G15" s="55"/>
      <c r="H15" s="12" t="s">
        <v>5</v>
      </c>
      <c r="I15" s="13">
        <v>1</v>
      </c>
      <c r="J15" s="14"/>
      <c r="K15" s="34">
        <f t="shared" si="0"/>
        <v>0</v>
      </c>
      <c r="L15" s="46">
        <v>19.100000000000001</v>
      </c>
      <c r="M15" s="42">
        <v>1</v>
      </c>
      <c r="N15" s="40">
        <f t="shared" si="1"/>
        <v>2</v>
      </c>
      <c r="O15" s="1"/>
      <c r="Q15" s="62"/>
      <c r="R15" s="63"/>
    </row>
    <row r="16" spans="1:18" ht="15" customHeight="1" x14ac:dyDescent="0.25">
      <c r="A16" s="10" t="s">
        <v>37</v>
      </c>
      <c r="B16" s="10" t="s">
        <v>2</v>
      </c>
      <c r="C16" s="11" t="s">
        <v>989</v>
      </c>
      <c r="D16" s="54" t="s">
        <v>990</v>
      </c>
      <c r="E16" s="55"/>
      <c r="F16" s="55"/>
      <c r="G16" s="55"/>
      <c r="H16" s="12" t="s">
        <v>5</v>
      </c>
      <c r="I16" s="13">
        <v>1</v>
      </c>
      <c r="J16" s="14"/>
      <c r="K16" s="34">
        <f t="shared" si="0"/>
        <v>0</v>
      </c>
      <c r="L16" s="46">
        <v>14.2</v>
      </c>
      <c r="M16" s="42">
        <v>1</v>
      </c>
      <c r="N16" s="40">
        <f t="shared" si="1"/>
        <v>2</v>
      </c>
      <c r="O16" s="1"/>
      <c r="Q16" s="62"/>
      <c r="R16" s="63"/>
    </row>
    <row r="17" spans="1:18" ht="15" customHeight="1" x14ac:dyDescent="0.25">
      <c r="A17" s="10" t="s">
        <v>41</v>
      </c>
      <c r="B17" s="10" t="s">
        <v>2</v>
      </c>
      <c r="C17" s="11" t="s">
        <v>991</v>
      </c>
      <c r="D17" s="54" t="s">
        <v>992</v>
      </c>
      <c r="E17" s="55"/>
      <c r="F17" s="55"/>
      <c r="G17" s="55"/>
      <c r="H17" s="12" t="s">
        <v>5</v>
      </c>
      <c r="I17" s="13">
        <v>1</v>
      </c>
      <c r="J17" s="14"/>
      <c r="K17" s="34">
        <f t="shared" si="0"/>
        <v>0</v>
      </c>
      <c r="L17" s="46">
        <v>16.600000000000001</v>
      </c>
      <c r="M17" s="42">
        <v>1</v>
      </c>
      <c r="N17" s="40">
        <f t="shared" si="1"/>
        <v>2</v>
      </c>
      <c r="O17" s="1"/>
      <c r="Q17" s="62"/>
      <c r="R17" s="63"/>
    </row>
    <row r="18" spans="1:18" ht="15" customHeight="1" x14ac:dyDescent="0.25">
      <c r="A18" s="10" t="s">
        <v>44</v>
      </c>
      <c r="B18" s="10" t="s">
        <v>2</v>
      </c>
      <c r="C18" s="11" t="s">
        <v>197</v>
      </c>
      <c r="D18" s="54" t="s">
        <v>198</v>
      </c>
      <c r="E18" s="55"/>
      <c r="F18" s="55"/>
      <c r="G18" s="55"/>
      <c r="H18" s="12" t="s">
        <v>5</v>
      </c>
      <c r="I18" s="13">
        <v>1</v>
      </c>
      <c r="J18" s="14"/>
      <c r="K18" s="34">
        <f t="shared" si="0"/>
        <v>0</v>
      </c>
      <c r="L18" s="46">
        <v>19.2</v>
      </c>
      <c r="M18" s="42">
        <v>1</v>
      </c>
      <c r="N18" s="40">
        <f t="shared" si="1"/>
        <v>2</v>
      </c>
      <c r="O18" s="1"/>
      <c r="Q18" s="62"/>
      <c r="R18" s="63"/>
    </row>
    <row r="19" spans="1:18" ht="15" customHeight="1" x14ac:dyDescent="0.25">
      <c r="A19" s="10" t="s">
        <v>47</v>
      </c>
      <c r="B19" s="10" t="s">
        <v>2</v>
      </c>
      <c r="C19" s="11" t="s">
        <v>199</v>
      </c>
      <c r="D19" s="54" t="s">
        <v>200</v>
      </c>
      <c r="E19" s="55"/>
      <c r="F19" s="55"/>
      <c r="G19" s="55"/>
      <c r="H19" s="12" t="s">
        <v>5</v>
      </c>
      <c r="I19" s="13">
        <v>1</v>
      </c>
      <c r="J19" s="14"/>
      <c r="K19" s="34">
        <f t="shared" ref="K19:K23" si="2">ROUND(I19*J19,2)</f>
        <v>0</v>
      </c>
      <c r="L19" s="46">
        <v>28.1</v>
      </c>
      <c r="M19" s="42">
        <v>1</v>
      </c>
      <c r="N19" s="40">
        <f t="shared" si="1"/>
        <v>2</v>
      </c>
      <c r="O19" s="1"/>
      <c r="Q19" s="62"/>
      <c r="R19" s="63"/>
    </row>
    <row r="20" spans="1:18" ht="15" customHeight="1" x14ac:dyDescent="0.3">
      <c r="A20" s="10" t="s">
        <v>51</v>
      </c>
      <c r="B20" s="10" t="s">
        <v>2</v>
      </c>
      <c r="C20" s="11" t="s">
        <v>201</v>
      </c>
      <c r="D20" s="54" t="s">
        <v>202</v>
      </c>
      <c r="E20" s="55"/>
      <c r="F20" s="55"/>
      <c r="G20" s="55"/>
      <c r="H20" s="12" t="s">
        <v>5</v>
      </c>
      <c r="I20" s="13">
        <v>1</v>
      </c>
      <c r="J20" s="14"/>
      <c r="K20" s="34">
        <f t="shared" si="2"/>
        <v>0</v>
      </c>
      <c r="L20" s="46">
        <v>57</v>
      </c>
      <c r="M20" s="42">
        <v>2</v>
      </c>
      <c r="N20" s="40">
        <f t="shared" si="1"/>
        <v>4</v>
      </c>
      <c r="O20" s="3"/>
      <c r="Q20" s="62"/>
      <c r="R20" s="63"/>
    </row>
    <row r="21" spans="1:18" ht="15" customHeight="1" x14ac:dyDescent="0.25">
      <c r="A21" s="10" t="s">
        <v>55</v>
      </c>
      <c r="B21" s="10" t="s">
        <v>2</v>
      </c>
      <c r="C21" s="11" t="s">
        <v>203</v>
      </c>
      <c r="D21" s="54" t="s">
        <v>204</v>
      </c>
      <c r="E21" s="55"/>
      <c r="F21" s="55"/>
      <c r="G21" s="55"/>
      <c r="H21" s="12" t="s">
        <v>5</v>
      </c>
      <c r="I21" s="13">
        <v>1</v>
      </c>
      <c r="J21" s="14"/>
      <c r="K21" s="34">
        <f t="shared" si="2"/>
        <v>0</v>
      </c>
      <c r="L21" s="46">
        <v>84</v>
      </c>
      <c r="M21" s="42">
        <v>2</v>
      </c>
      <c r="N21" s="40">
        <f t="shared" si="1"/>
        <v>4</v>
      </c>
      <c r="O21" s="1"/>
      <c r="Q21" s="62"/>
      <c r="R21" s="63"/>
    </row>
    <row r="22" spans="1:18" ht="15" customHeight="1" x14ac:dyDescent="0.25">
      <c r="A22" s="10" t="s">
        <v>58</v>
      </c>
      <c r="B22" s="10" t="s">
        <v>2</v>
      </c>
      <c r="C22" s="11" t="s">
        <v>205</v>
      </c>
      <c r="D22" s="54" t="s">
        <v>206</v>
      </c>
      <c r="E22" s="55"/>
      <c r="F22" s="55"/>
      <c r="G22" s="55"/>
      <c r="H22" s="12" t="s">
        <v>5</v>
      </c>
      <c r="I22" s="13">
        <v>1</v>
      </c>
      <c r="J22" s="14"/>
      <c r="K22" s="34">
        <f t="shared" si="2"/>
        <v>0</v>
      </c>
      <c r="L22" s="46">
        <v>101</v>
      </c>
      <c r="M22" s="42">
        <v>3</v>
      </c>
      <c r="N22" s="40">
        <f t="shared" si="1"/>
        <v>6</v>
      </c>
      <c r="O22" s="1"/>
      <c r="Q22" s="62"/>
      <c r="R22" s="63"/>
    </row>
    <row r="23" spans="1:18" ht="15" customHeight="1" x14ac:dyDescent="0.3">
      <c r="A23" s="10" t="s">
        <v>63</v>
      </c>
      <c r="B23" s="10" t="s">
        <v>2</v>
      </c>
      <c r="C23" s="11" t="s">
        <v>207</v>
      </c>
      <c r="D23" s="54" t="s">
        <v>208</v>
      </c>
      <c r="E23" s="55"/>
      <c r="F23" s="55"/>
      <c r="G23" s="55"/>
      <c r="H23" s="12" t="s">
        <v>5</v>
      </c>
      <c r="I23" s="13">
        <v>1</v>
      </c>
      <c r="J23" s="14"/>
      <c r="K23" s="34">
        <f t="shared" si="2"/>
        <v>0</v>
      </c>
      <c r="L23" s="46">
        <v>23.4</v>
      </c>
      <c r="M23" s="42">
        <v>1</v>
      </c>
      <c r="N23" s="40">
        <f t="shared" si="1"/>
        <v>2</v>
      </c>
      <c r="O23" s="3"/>
      <c r="Q23" s="62"/>
      <c r="R23" s="63"/>
    </row>
    <row r="24" spans="1:18" ht="15" customHeight="1" x14ac:dyDescent="0.25">
      <c r="A24" s="10" t="s">
        <v>66</v>
      </c>
      <c r="B24" s="10" t="s">
        <v>2</v>
      </c>
      <c r="C24" s="11" t="s">
        <v>209</v>
      </c>
      <c r="D24" s="54" t="s">
        <v>210</v>
      </c>
      <c r="E24" s="55"/>
      <c r="F24" s="55"/>
      <c r="G24" s="55"/>
      <c r="H24" s="12" t="s">
        <v>5</v>
      </c>
      <c r="I24" s="13">
        <v>1</v>
      </c>
      <c r="J24" s="14"/>
      <c r="K24" s="34">
        <f>ROUND(I24*J24,2)</f>
        <v>0</v>
      </c>
      <c r="L24" s="46">
        <v>34.1</v>
      </c>
      <c r="M24" s="42">
        <v>1</v>
      </c>
      <c r="N24" s="40">
        <f t="shared" si="1"/>
        <v>2</v>
      </c>
      <c r="O24" s="1"/>
      <c r="Q24" s="62"/>
      <c r="R24" s="63"/>
    </row>
    <row r="25" spans="1:18" ht="15" customHeight="1" x14ac:dyDescent="0.25">
      <c r="A25" s="10" t="s">
        <v>69</v>
      </c>
      <c r="B25" s="10" t="s">
        <v>2</v>
      </c>
      <c r="C25" s="11" t="s">
        <v>3</v>
      </c>
      <c r="D25" s="54" t="s">
        <v>4</v>
      </c>
      <c r="E25" s="55"/>
      <c r="F25" s="55"/>
      <c r="G25" s="55"/>
      <c r="H25" s="12" t="s">
        <v>5</v>
      </c>
      <c r="I25" s="13">
        <v>1</v>
      </c>
      <c r="J25" s="14"/>
      <c r="K25" s="34">
        <f t="shared" ref="K25:K29" si="3">ROUND(I25*J25,2)</f>
        <v>0</v>
      </c>
      <c r="L25" s="46">
        <v>56.8</v>
      </c>
      <c r="M25" s="42">
        <v>2</v>
      </c>
      <c r="N25" s="40">
        <f t="shared" si="1"/>
        <v>4</v>
      </c>
      <c r="O25" s="1"/>
      <c r="Q25" s="62"/>
      <c r="R25" s="63"/>
    </row>
    <row r="26" spans="1:18" ht="15" customHeight="1" x14ac:dyDescent="0.25">
      <c r="A26" s="10" t="s">
        <v>72</v>
      </c>
      <c r="B26" s="10" t="s">
        <v>2</v>
      </c>
      <c r="C26" s="11" t="s">
        <v>211</v>
      </c>
      <c r="D26" s="54" t="s">
        <v>212</v>
      </c>
      <c r="E26" s="55"/>
      <c r="F26" s="55"/>
      <c r="G26" s="55"/>
      <c r="H26" s="12" t="s">
        <v>5</v>
      </c>
      <c r="I26" s="13">
        <v>1</v>
      </c>
      <c r="J26" s="14"/>
      <c r="K26" s="34">
        <f t="shared" si="3"/>
        <v>0</v>
      </c>
      <c r="L26" s="46">
        <v>78.900000000000006</v>
      </c>
      <c r="M26" s="42">
        <v>2</v>
      </c>
      <c r="N26" s="40">
        <f t="shared" si="1"/>
        <v>4</v>
      </c>
      <c r="O26" s="1"/>
      <c r="Q26" s="62"/>
      <c r="R26" s="63"/>
    </row>
    <row r="27" spans="1:18" ht="15" customHeight="1" x14ac:dyDescent="0.25">
      <c r="A27" s="10" t="s">
        <v>75</v>
      </c>
      <c r="B27" s="10" t="s">
        <v>2</v>
      </c>
      <c r="C27" s="11" t="s">
        <v>7</v>
      </c>
      <c r="D27" s="54" t="s">
        <v>8</v>
      </c>
      <c r="E27" s="55"/>
      <c r="F27" s="55"/>
      <c r="G27" s="55"/>
      <c r="H27" s="12" t="s">
        <v>5</v>
      </c>
      <c r="I27" s="13">
        <v>1</v>
      </c>
      <c r="J27" s="14"/>
      <c r="K27" s="34">
        <f t="shared" si="3"/>
        <v>0</v>
      </c>
      <c r="L27" s="46">
        <f>0.85*65</f>
        <v>55.25</v>
      </c>
      <c r="M27" s="42">
        <v>2</v>
      </c>
      <c r="N27" s="40">
        <f t="shared" si="1"/>
        <v>4</v>
      </c>
      <c r="O27" s="1"/>
      <c r="Q27" s="62"/>
      <c r="R27" s="63"/>
    </row>
    <row r="28" spans="1:18" ht="15" customHeight="1" x14ac:dyDescent="0.25">
      <c r="A28" s="10" t="s">
        <v>78</v>
      </c>
      <c r="B28" s="10" t="s">
        <v>2</v>
      </c>
      <c r="C28" s="11" t="s">
        <v>10</v>
      </c>
      <c r="D28" s="54" t="s">
        <v>11</v>
      </c>
      <c r="E28" s="55"/>
      <c r="F28" s="55"/>
      <c r="G28" s="55"/>
      <c r="H28" s="12" t="s">
        <v>5</v>
      </c>
      <c r="I28" s="13">
        <v>1</v>
      </c>
      <c r="J28" s="14"/>
      <c r="K28" s="34">
        <f t="shared" si="3"/>
        <v>0</v>
      </c>
      <c r="L28" s="46">
        <f>0.85*97.1</f>
        <v>82.534999999999997</v>
      </c>
      <c r="M28" s="42">
        <v>2</v>
      </c>
      <c r="N28" s="40">
        <f t="shared" si="1"/>
        <v>4</v>
      </c>
      <c r="O28" s="1"/>
      <c r="Q28" s="62"/>
      <c r="R28" s="63"/>
    </row>
    <row r="29" spans="1:18" ht="15" customHeight="1" x14ac:dyDescent="0.25">
      <c r="A29" s="10" t="s">
        <v>81</v>
      </c>
      <c r="B29" s="10" t="s">
        <v>2</v>
      </c>
      <c r="C29" s="11" t="s">
        <v>213</v>
      </c>
      <c r="D29" s="54" t="s">
        <v>214</v>
      </c>
      <c r="E29" s="55"/>
      <c r="F29" s="55"/>
      <c r="G29" s="55"/>
      <c r="H29" s="12" t="s">
        <v>5</v>
      </c>
      <c r="I29" s="13">
        <v>1</v>
      </c>
      <c r="J29" s="14"/>
      <c r="K29" s="34">
        <f t="shared" si="3"/>
        <v>0</v>
      </c>
      <c r="L29" s="46">
        <v>150</v>
      </c>
      <c r="M29" s="42">
        <v>3</v>
      </c>
      <c r="N29" s="40">
        <f t="shared" si="1"/>
        <v>6</v>
      </c>
      <c r="O29" s="1"/>
      <c r="Q29" s="62"/>
      <c r="R29" s="63"/>
    </row>
    <row r="30" spans="1:18" ht="15" customHeight="1" x14ac:dyDescent="0.25">
      <c r="A30" s="10" t="s">
        <v>85</v>
      </c>
      <c r="B30" s="10" t="s">
        <v>2</v>
      </c>
      <c r="C30" s="11" t="s">
        <v>13</v>
      </c>
      <c r="D30" s="54" t="s">
        <v>14</v>
      </c>
      <c r="E30" s="55"/>
      <c r="F30" s="55"/>
      <c r="G30" s="55"/>
      <c r="H30" s="12" t="s">
        <v>5</v>
      </c>
      <c r="I30" s="13">
        <v>1</v>
      </c>
      <c r="J30" s="14"/>
      <c r="K30" s="34">
        <f t="shared" ref="K30:K31" si="4">ROUND(I30*J30,2)</f>
        <v>0</v>
      </c>
      <c r="L30" s="46">
        <f>0.85*53.3</f>
        <v>45.305</v>
      </c>
      <c r="M30" s="42">
        <v>1</v>
      </c>
      <c r="N30" s="40">
        <f t="shared" si="1"/>
        <v>2</v>
      </c>
      <c r="O30" s="1"/>
      <c r="Q30" s="62"/>
      <c r="R30" s="63"/>
    </row>
    <row r="31" spans="1:18" ht="15" customHeight="1" x14ac:dyDescent="0.3">
      <c r="A31" s="10" t="s">
        <v>88</v>
      </c>
      <c r="B31" s="10" t="s">
        <v>2</v>
      </c>
      <c r="C31" s="11" t="s">
        <v>16</v>
      </c>
      <c r="D31" s="54" t="s">
        <v>17</v>
      </c>
      <c r="E31" s="55"/>
      <c r="F31" s="55"/>
      <c r="G31" s="55"/>
      <c r="H31" s="12" t="s">
        <v>5</v>
      </c>
      <c r="I31" s="13">
        <v>1</v>
      </c>
      <c r="J31" s="14"/>
      <c r="K31" s="34">
        <f t="shared" si="4"/>
        <v>0</v>
      </c>
      <c r="L31" s="46">
        <f>0.85*80.5</f>
        <v>68.424999999999997</v>
      </c>
      <c r="M31" s="42">
        <v>2</v>
      </c>
      <c r="N31" s="40">
        <f t="shared" si="1"/>
        <v>4</v>
      </c>
      <c r="O31" s="3"/>
      <c r="Q31" s="62"/>
      <c r="R31" s="63"/>
    </row>
    <row r="32" spans="1:18" ht="15" customHeight="1" x14ac:dyDescent="0.25">
      <c r="A32" s="10" t="s">
        <v>92</v>
      </c>
      <c r="B32" s="10" t="s">
        <v>2</v>
      </c>
      <c r="C32" s="11" t="s">
        <v>215</v>
      </c>
      <c r="D32" s="54" t="s">
        <v>216</v>
      </c>
      <c r="E32" s="55"/>
      <c r="F32" s="55"/>
      <c r="G32" s="55"/>
      <c r="H32" s="12" t="s">
        <v>5</v>
      </c>
      <c r="I32" s="13">
        <v>1</v>
      </c>
      <c r="J32" s="14"/>
      <c r="K32" s="34">
        <f>ROUND(I32*J32,2)</f>
        <v>0</v>
      </c>
      <c r="L32" s="46">
        <v>137</v>
      </c>
      <c r="M32" s="42">
        <v>3</v>
      </c>
      <c r="N32" s="40">
        <f t="shared" si="1"/>
        <v>6</v>
      </c>
      <c r="O32" s="1"/>
      <c r="Q32" s="62"/>
      <c r="R32" s="63"/>
    </row>
    <row r="33" spans="1:18" ht="15" customHeight="1" x14ac:dyDescent="0.25">
      <c r="A33" s="10" t="s">
        <v>93</v>
      </c>
      <c r="B33" s="10" t="s">
        <v>2</v>
      </c>
      <c r="C33" s="11" t="s">
        <v>217</v>
      </c>
      <c r="D33" s="54" t="s">
        <v>218</v>
      </c>
      <c r="E33" s="55"/>
      <c r="F33" s="55"/>
      <c r="G33" s="55"/>
      <c r="H33" s="12" t="s">
        <v>5</v>
      </c>
      <c r="I33" s="13">
        <v>1</v>
      </c>
      <c r="J33" s="14"/>
      <c r="K33" s="34">
        <f t="shared" ref="K33:K48" si="5">ROUND(I33*J33,2)</f>
        <v>0</v>
      </c>
      <c r="L33" s="46">
        <v>42</v>
      </c>
      <c r="M33" s="42">
        <v>1</v>
      </c>
      <c r="N33" s="40">
        <f t="shared" si="1"/>
        <v>2</v>
      </c>
      <c r="O33" s="1"/>
      <c r="Q33" s="62"/>
      <c r="R33" s="63"/>
    </row>
    <row r="34" spans="1:18" ht="15" customHeight="1" x14ac:dyDescent="0.25">
      <c r="A34" s="10" t="s">
        <v>96</v>
      </c>
      <c r="B34" s="10" t="s">
        <v>2</v>
      </c>
      <c r="C34" s="11" t="s">
        <v>219</v>
      </c>
      <c r="D34" s="54" t="s">
        <v>220</v>
      </c>
      <c r="E34" s="55"/>
      <c r="F34" s="55"/>
      <c r="G34" s="55"/>
      <c r="H34" s="12" t="s">
        <v>5</v>
      </c>
      <c r="I34" s="13">
        <v>1</v>
      </c>
      <c r="J34" s="14"/>
      <c r="K34" s="34">
        <f t="shared" si="5"/>
        <v>0</v>
      </c>
      <c r="L34" s="46">
        <v>64.900000000000006</v>
      </c>
      <c r="M34" s="42">
        <v>2</v>
      </c>
      <c r="N34" s="40">
        <f t="shared" si="1"/>
        <v>4</v>
      </c>
      <c r="O34" s="1"/>
      <c r="Q34" s="62"/>
      <c r="R34" s="63"/>
    </row>
    <row r="35" spans="1:18" ht="15" customHeight="1" x14ac:dyDescent="0.25">
      <c r="A35" s="10" t="s">
        <v>99</v>
      </c>
      <c r="B35" s="10" t="s">
        <v>2</v>
      </c>
      <c r="C35" s="11" t="s">
        <v>221</v>
      </c>
      <c r="D35" s="54" t="s">
        <v>222</v>
      </c>
      <c r="E35" s="55"/>
      <c r="F35" s="55"/>
      <c r="G35" s="55"/>
      <c r="H35" s="12" t="s">
        <v>5</v>
      </c>
      <c r="I35" s="13">
        <v>1</v>
      </c>
      <c r="J35" s="14"/>
      <c r="K35" s="34">
        <f t="shared" si="5"/>
        <v>0</v>
      </c>
      <c r="L35" s="46">
        <v>112</v>
      </c>
      <c r="M35" s="42">
        <v>3</v>
      </c>
      <c r="N35" s="40">
        <f t="shared" si="1"/>
        <v>6</v>
      </c>
      <c r="O35" s="1"/>
      <c r="Q35" s="62"/>
      <c r="R35" s="63"/>
    </row>
    <row r="36" spans="1:18" ht="15" customHeight="1" x14ac:dyDescent="0.25">
      <c r="A36" s="10" t="s">
        <v>102</v>
      </c>
      <c r="B36" s="10" t="s">
        <v>2</v>
      </c>
      <c r="C36" s="11" t="s">
        <v>993</v>
      </c>
      <c r="D36" s="54" t="s">
        <v>994</v>
      </c>
      <c r="E36" s="55"/>
      <c r="F36" s="55"/>
      <c r="G36" s="55"/>
      <c r="H36" s="12" t="s">
        <v>61</v>
      </c>
      <c r="I36" s="13">
        <v>1</v>
      </c>
      <c r="J36" s="14"/>
      <c r="K36" s="34">
        <f t="shared" si="5"/>
        <v>0</v>
      </c>
      <c r="L36" s="46">
        <v>77.900000000000006</v>
      </c>
      <c r="M36" s="42">
        <v>2</v>
      </c>
      <c r="N36" s="40">
        <f t="shared" si="1"/>
        <v>4</v>
      </c>
      <c r="O36" s="1"/>
      <c r="Q36" s="62"/>
      <c r="R36" s="63"/>
    </row>
    <row r="37" spans="1:18" ht="15" customHeight="1" x14ac:dyDescent="0.25">
      <c r="A37" s="10" t="s">
        <v>105</v>
      </c>
      <c r="B37" s="10" t="s">
        <v>2</v>
      </c>
      <c r="C37" s="11" t="s">
        <v>995</v>
      </c>
      <c r="D37" s="54" t="s">
        <v>996</v>
      </c>
      <c r="E37" s="55"/>
      <c r="F37" s="55"/>
      <c r="G37" s="55"/>
      <c r="H37" s="12" t="s">
        <v>61</v>
      </c>
      <c r="I37" s="13">
        <v>1</v>
      </c>
      <c r="J37" s="14"/>
      <c r="K37" s="34">
        <f t="shared" si="5"/>
        <v>0</v>
      </c>
      <c r="L37" s="46">
        <v>93.4</v>
      </c>
      <c r="M37" s="42">
        <v>2</v>
      </c>
      <c r="N37" s="40">
        <f t="shared" si="1"/>
        <v>4</v>
      </c>
      <c r="O37" s="1"/>
      <c r="Q37" s="62"/>
      <c r="R37" s="63"/>
    </row>
    <row r="38" spans="1:18" ht="15" customHeight="1" x14ac:dyDescent="0.25">
      <c r="A38" s="10" t="s">
        <v>108</v>
      </c>
      <c r="B38" s="10" t="s">
        <v>2</v>
      </c>
      <c r="C38" s="11" t="s">
        <v>997</v>
      </c>
      <c r="D38" s="54" t="s">
        <v>998</v>
      </c>
      <c r="E38" s="55"/>
      <c r="F38" s="55"/>
      <c r="G38" s="55"/>
      <c r="H38" s="12" t="s">
        <v>61</v>
      </c>
      <c r="I38" s="13">
        <v>1</v>
      </c>
      <c r="J38" s="14"/>
      <c r="K38" s="34">
        <f t="shared" si="5"/>
        <v>0</v>
      </c>
      <c r="L38" s="46">
        <v>45.7</v>
      </c>
      <c r="M38" s="42">
        <v>1</v>
      </c>
      <c r="N38" s="40">
        <f t="shared" si="1"/>
        <v>2</v>
      </c>
      <c r="O38" s="1"/>
      <c r="Q38" s="62"/>
      <c r="R38" s="63"/>
    </row>
    <row r="39" spans="1:18" ht="15" customHeight="1" x14ac:dyDescent="0.25">
      <c r="A39" s="10" t="s">
        <v>111</v>
      </c>
      <c r="B39" s="10" t="s">
        <v>2</v>
      </c>
      <c r="C39" s="11" t="s">
        <v>999</v>
      </c>
      <c r="D39" s="54" t="s">
        <v>1000</v>
      </c>
      <c r="E39" s="55"/>
      <c r="F39" s="55"/>
      <c r="G39" s="55"/>
      <c r="H39" s="12" t="s">
        <v>61</v>
      </c>
      <c r="I39" s="13">
        <v>1</v>
      </c>
      <c r="J39" s="14"/>
      <c r="K39" s="34">
        <f t="shared" si="5"/>
        <v>0</v>
      </c>
      <c r="L39" s="46">
        <v>50.4</v>
      </c>
      <c r="M39" s="42">
        <v>2</v>
      </c>
      <c r="N39" s="40">
        <f t="shared" si="1"/>
        <v>4</v>
      </c>
      <c r="O39" s="1"/>
      <c r="Q39" s="62"/>
      <c r="R39" s="63"/>
    </row>
    <row r="40" spans="1:18" ht="15" customHeight="1" x14ac:dyDescent="0.25">
      <c r="A40" s="10" t="s">
        <v>114</v>
      </c>
      <c r="B40" s="10" t="s">
        <v>2</v>
      </c>
      <c r="C40" s="11" t="s">
        <v>1001</v>
      </c>
      <c r="D40" s="54" t="s">
        <v>1002</v>
      </c>
      <c r="E40" s="55"/>
      <c r="F40" s="55"/>
      <c r="G40" s="55"/>
      <c r="H40" s="12" t="s">
        <v>61</v>
      </c>
      <c r="I40" s="13">
        <v>1</v>
      </c>
      <c r="J40" s="14"/>
      <c r="K40" s="34">
        <f t="shared" si="5"/>
        <v>0</v>
      </c>
      <c r="L40" s="46">
        <v>32.5</v>
      </c>
      <c r="M40" s="42">
        <v>1</v>
      </c>
      <c r="N40" s="40">
        <f t="shared" si="1"/>
        <v>2</v>
      </c>
      <c r="O40" s="1"/>
      <c r="Q40" s="62"/>
      <c r="R40" s="63"/>
    </row>
    <row r="41" spans="1:18" ht="15" customHeight="1" x14ac:dyDescent="0.25">
      <c r="A41" s="10" t="s">
        <v>117</v>
      </c>
      <c r="B41" s="10" t="s">
        <v>2</v>
      </c>
      <c r="C41" s="11" t="s">
        <v>223</v>
      </c>
      <c r="D41" s="54" t="s">
        <v>224</v>
      </c>
      <c r="E41" s="55"/>
      <c r="F41" s="55"/>
      <c r="G41" s="55"/>
      <c r="H41" s="12" t="s">
        <v>21</v>
      </c>
      <c r="I41" s="13">
        <v>1</v>
      </c>
      <c r="J41" s="14"/>
      <c r="K41" s="34">
        <f t="shared" si="5"/>
        <v>0</v>
      </c>
      <c r="L41" s="46">
        <v>486</v>
      </c>
      <c r="M41" s="42">
        <v>10</v>
      </c>
      <c r="N41" s="40">
        <f t="shared" si="1"/>
        <v>20</v>
      </c>
      <c r="O41" s="1"/>
      <c r="Q41" s="62"/>
      <c r="R41" s="63"/>
    </row>
    <row r="42" spans="1:18" ht="15" customHeight="1" x14ac:dyDescent="0.25">
      <c r="A42" s="10" t="s">
        <v>120</v>
      </c>
      <c r="B42" s="10" t="s">
        <v>2</v>
      </c>
      <c r="C42" s="11" t="s">
        <v>225</v>
      </c>
      <c r="D42" s="54" t="s">
        <v>226</v>
      </c>
      <c r="E42" s="55"/>
      <c r="F42" s="55"/>
      <c r="G42" s="55"/>
      <c r="H42" s="12" t="s">
        <v>21</v>
      </c>
      <c r="I42" s="13">
        <v>1</v>
      </c>
      <c r="J42" s="14"/>
      <c r="K42" s="34">
        <f t="shared" si="5"/>
        <v>0</v>
      </c>
      <c r="L42" s="46">
        <v>273</v>
      </c>
      <c r="M42" s="42">
        <v>5</v>
      </c>
      <c r="N42" s="40">
        <f t="shared" si="1"/>
        <v>10</v>
      </c>
      <c r="O42" s="1"/>
      <c r="Q42" s="62"/>
      <c r="R42" s="63"/>
    </row>
    <row r="43" spans="1:18" ht="15" customHeight="1" x14ac:dyDescent="0.25">
      <c r="A43" s="10" t="s">
        <v>123</v>
      </c>
      <c r="B43" s="10" t="s">
        <v>2</v>
      </c>
      <c r="C43" s="11" t="s">
        <v>227</v>
      </c>
      <c r="D43" s="54" t="s">
        <v>228</v>
      </c>
      <c r="E43" s="55"/>
      <c r="F43" s="55"/>
      <c r="G43" s="55"/>
      <c r="H43" s="12" t="s">
        <v>21</v>
      </c>
      <c r="I43" s="13">
        <v>1</v>
      </c>
      <c r="J43" s="14"/>
      <c r="K43" s="34">
        <f t="shared" si="5"/>
        <v>0</v>
      </c>
      <c r="L43" s="46">
        <v>138</v>
      </c>
      <c r="M43" s="42">
        <v>3</v>
      </c>
      <c r="N43" s="40">
        <f t="shared" si="1"/>
        <v>6</v>
      </c>
      <c r="O43" s="1"/>
      <c r="Q43" s="62"/>
      <c r="R43" s="63"/>
    </row>
    <row r="44" spans="1:18" ht="15" customHeight="1" x14ac:dyDescent="0.25">
      <c r="A44" s="10" t="s">
        <v>126</v>
      </c>
      <c r="B44" s="10" t="s">
        <v>2</v>
      </c>
      <c r="C44" s="11" t="s">
        <v>19</v>
      </c>
      <c r="D44" s="54" t="s">
        <v>20</v>
      </c>
      <c r="E44" s="55"/>
      <c r="F44" s="55"/>
      <c r="G44" s="55"/>
      <c r="H44" s="12" t="s">
        <v>21</v>
      </c>
      <c r="I44" s="13">
        <v>1</v>
      </c>
      <c r="J44" s="14"/>
      <c r="K44" s="34">
        <f t="shared" si="5"/>
        <v>0</v>
      </c>
      <c r="L44" s="46">
        <v>309</v>
      </c>
      <c r="M44" s="42">
        <v>10</v>
      </c>
      <c r="N44" s="40">
        <f t="shared" si="1"/>
        <v>20</v>
      </c>
      <c r="O44" s="1"/>
      <c r="Q44" s="62"/>
      <c r="R44" s="63"/>
    </row>
    <row r="45" spans="1:18" ht="15" customHeight="1" x14ac:dyDescent="0.25">
      <c r="A45" s="10" t="s">
        <v>129</v>
      </c>
      <c r="B45" s="10" t="s">
        <v>2</v>
      </c>
      <c r="C45" s="11" t="s">
        <v>229</v>
      </c>
      <c r="D45" s="54" t="s">
        <v>230</v>
      </c>
      <c r="E45" s="55"/>
      <c r="F45" s="55"/>
      <c r="G45" s="55"/>
      <c r="H45" s="12" t="s">
        <v>21</v>
      </c>
      <c r="I45" s="13">
        <v>1</v>
      </c>
      <c r="J45" s="14"/>
      <c r="K45" s="34">
        <f t="shared" si="5"/>
        <v>0</v>
      </c>
      <c r="L45" s="46">
        <v>197</v>
      </c>
      <c r="M45" s="42">
        <v>3</v>
      </c>
      <c r="N45" s="40">
        <f t="shared" si="1"/>
        <v>6</v>
      </c>
      <c r="O45" s="1"/>
      <c r="Q45" s="62"/>
      <c r="R45" s="63"/>
    </row>
    <row r="46" spans="1:18" ht="15" customHeight="1" x14ac:dyDescent="0.25">
      <c r="A46" s="10" t="s">
        <v>132</v>
      </c>
      <c r="B46" s="10" t="s">
        <v>2</v>
      </c>
      <c r="C46" s="11" t="s">
        <v>23</v>
      </c>
      <c r="D46" s="54" t="s">
        <v>24</v>
      </c>
      <c r="E46" s="55"/>
      <c r="F46" s="55"/>
      <c r="G46" s="55"/>
      <c r="H46" s="12" t="s">
        <v>21</v>
      </c>
      <c r="I46" s="13">
        <v>1</v>
      </c>
      <c r="J46" s="14"/>
      <c r="K46" s="34">
        <f t="shared" si="5"/>
        <v>0</v>
      </c>
      <c r="L46" s="46">
        <v>19.899999999999999</v>
      </c>
      <c r="M46" s="42">
        <v>1</v>
      </c>
      <c r="N46" s="40">
        <f t="shared" si="1"/>
        <v>2</v>
      </c>
      <c r="O46" s="1"/>
      <c r="Q46" s="62"/>
      <c r="R46" s="63"/>
    </row>
    <row r="47" spans="1:18" ht="15" customHeight="1" x14ac:dyDescent="0.25">
      <c r="A47" s="10" t="s">
        <v>136</v>
      </c>
      <c r="B47" s="10" t="s">
        <v>2</v>
      </c>
      <c r="C47" s="11" t="s">
        <v>231</v>
      </c>
      <c r="D47" s="54" t="s">
        <v>232</v>
      </c>
      <c r="E47" s="55"/>
      <c r="F47" s="55"/>
      <c r="G47" s="55"/>
      <c r="H47" s="12" t="s">
        <v>21</v>
      </c>
      <c r="I47" s="13">
        <v>1</v>
      </c>
      <c r="J47" s="14"/>
      <c r="K47" s="34">
        <f t="shared" si="5"/>
        <v>0</v>
      </c>
      <c r="L47" s="46">
        <v>737</v>
      </c>
      <c r="M47" s="42">
        <v>20</v>
      </c>
      <c r="N47" s="40">
        <f t="shared" si="1"/>
        <v>40</v>
      </c>
      <c r="O47" s="1"/>
      <c r="Q47" s="62"/>
      <c r="R47" s="63"/>
    </row>
    <row r="48" spans="1:18" ht="15" customHeight="1" x14ac:dyDescent="0.25">
      <c r="A48" s="10" t="s">
        <v>139</v>
      </c>
      <c r="B48" s="10" t="s">
        <v>2</v>
      </c>
      <c r="C48" s="11" t="s">
        <v>233</v>
      </c>
      <c r="D48" s="54" t="s">
        <v>234</v>
      </c>
      <c r="E48" s="55"/>
      <c r="F48" s="55"/>
      <c r="G48" s="55"/>
      <c r="H48" s="12" t="s">
        <v>21</v>
      </c>
      <c r="I48" s="13">
        <v>1</v>
      </c>
      <c r="J48" s="14"/>
      <c r="K48" s="34">
        <f t="shared" si="5"/>
        <v>0</v>
      </c>
      <c r="L48" s="46">
        <v>826</v>
      </c>
      <c r="M48" s="42">
        <v>20</v>
      </c>
      <c r="N48" s="40">
        <f t="shared" si="1"/>
        <v>40</v>
      </c>
      <c r="O48" s="1"/>
      <c r="Q48" s="62"/>
      <c r="R48" s="63"/>
    </row>
    <row r="49" spans="1:18" ht="15.75" customHeight="1" x14ac:dyDescent="0.3">
      <c r="A49" s="10" t="s">
        <v>140</v>
      </c>
      <c r="B49" s="10" t="s">
        <v>2</v>
      </c>
      <c r="C49" s="11" t="s">
        <v>235</v>
      </c>
      <c r="D49" s="54" t="s">
        <v>236</v>
      </c>
      <c r="E49" s="55"/>
      <c r="F49" s="55"/>
      <c r="G49" s="55"/>
      <c r="H49" s="12" t="s">
        <v>21</v>
      </c>
      <c r="I49" s="13">
        <v>1</v>
      </c>
      <c r="J49" s="14"/>
      <c r="K49" s="34">
        <f t="shared" ref="K49" si="6">ROUND(I49*J49,2)</f>
        <v>0</v>
      </c>
      <c r="L49" s="46">
        <v>147</v>
      </c>
      <c r="M49" s="42">
        <v>3</v>
      </c>
      <c r="N49" s="40">
        <f t="shared" si="1"/>
        <v>6</v>
      </c>
      <c r="O49" s="3"/>
      <c r="Q49" s="62"/>
      <c r="R49" s="63"/>
    </row>
    <row r="50" spans="1:18" x14ac:dyDescent="0.25">
      <c r="A50" s="10" t="s">
        <v>141</v>
      </c>
      <c r="B50" s="10" t="s">
        <v>2</v>
      </c>
      <c r="C50" s="11" t="s">
        <v>26</v>
      </c>
      <c r="D50" s="54" t="s">
        <v>27</v>
      </c>
      <c r="E50" s="55"/>
      <c r="F50" s="55"/>
      <c r="G50" s="55"/>
      <c r="H50" s="12" t="s">
        <v>21</v>
      </c>
      <c r="I50" s="13">
        <v>1</v>
      </c>
      <c r="J50" s="14"/>
      <c r="K50" s="34">
        <f>ROUND(I50*J50,2)</f>
        <v>0</v>
      </c>
      <c r="L50" s="46">
        <v>63.6</v>
      </c>
      <c r="M50" s="42">
        <v>2</v>
      </c>
      <c r="N50" s="40">
        <f t="shared" si="1"/>
        <v>4</v>
      </c>
      <c r="O50" s="1"/>
      <c r="Q50" s="62"/>
      <c r="R50" s="63"/>
    </row>
    <row r="51" spans="1:18" x14ac:dyDescent="0.25">
      <c r="A51" s="10" t="s">
        <v>144</v>
      </c>
      <c r="B51" s="10" t="s">
        <v>2</v>
      </c>
      <c r="C51" s="11" t="s">
        <v>237</v>
      </c>
      <c r="D51" s="54" t="s">
        <v>238</v>
      </c>
      <c r="E51" s="55"/>
      <c r="F51" s="55"/>
      <c r="G51" s="55"/>
      <c r="H51" s="12" t="s">
        <v>21</v>
      </c>
      <c r="I51" s="13">
        <v>1</v>
      </c>
      <c r="J51" s="14"/>
      <c r="K51" s="34">
        <f t="shared" ref="K51:K67" si="7">ROUND(I51*J51,2)</f>
        <v>0</v>
      </c>
      <c r="L51" s="46">
        <v>77.599999999999994</v>
      </c>
      <c r="M51" s="42">
        <v>2</v>
      </c>
      <c r="N51" s="40">
        <f t="shared" si="1"/>
        <v>4</v>
      </c>
      <c r="O51" s="1"/>
      <c r="Q51" s="62"/>
      <c r="R51" s="63"/>
    </row>
    <row r="52" spans="1:18" x14ac:dyDescent="0.25">
      <c r="A52" s="10" t="s">
        <v>147</v>
      </c>
      <c r="B52" s="10" t="s">
        <v>2</v>
      </c>
      <c r="C52" s="11" t="s">
        <v>239</v>
      </c>
      <c r="D52" s="54" t="s">
        <v>240</v>
      </c>
      <c r="E52" s="55"/>
      <c r="F52" s="55"/>
      <c r="G52" s="55"/>
      <c r="H52" s="12" t="s">
        <v>21</v>
      </c>
      <c r="I52" s="13">
        <v>1</v>
      </c>
      <c r="J52" s="14"/>
      <c r="K52" s="34">
        <f t="shared" si="7"/>
        <v>0</v>
      </c>
      <c r="L52" s="46">
        <v>99.4</v>
      </c>
      <c r="M52" s="42">
        <v>2</v>
      </c>
      <c r="N52" s="40">
        <f t="shared" si="1"/>
        <v>4</v>
      </c>
      <c r="O52" s="1"/>
      <c r="Q52" s="62"/>
      <c r="R52" s="63"/>
    </row>
    <row r="53" spans="1:18" x14ac:dyDescent="0.25">
      <c r="A53" s="10" t="s">
        <v>150</v>
      </c>
      <c r="B53" s="10" t="s">
        <v>2</v>
      </c>
      <c r="C53" s="11" t="s">
        <v>241</v>
      </c>
      <c r="D53" s="54" t="s">
        <v>242</v>
      </c>
      <c r="E53" s="55"/>
      <c r="F53" s="55"/>
      <c r="G53" s="55"/>
      <c r="H53" s="12" t="s">
        <v>21</v>
      </c>
      <c r="I53" s="13">
        <v>1</v>
      </c>
      <c r="J53" s="14"/>
      <c r="K53" s="34">
        <f t="shared" si="7"/>
        <v>0</v>
      </c>
      <c r="L53" s="46">
        <v>122</v>
      </c>
      <c r="M53" s="42">
        <v>3</v>
      </c>
      <c r="N53" s="40">
        <f t="shared" si="1"/>
        <v>6</v>
      </c>
      <c r="O53" s="1"/>
      <c r="Q53" s="62"/>
      <c r="R53" s="63"/>
    </row>
    <row r="54" spans="1:18" x14ac:dyDescent="0.25">
      <c r="A54" s="10" t="s">
        <v>153</v>
      </c>
      <c r="B54" s="10" t="s">
        <v>2</v>
      </c>
      <c r="C54" s="11" t="s">
        <v>243</v>
      </c>
      <c r="D54" s="54" t="s">
        <v>244</v>
      </c>
      <c r="E54" s="55"/>
      <c r="F54" s="55"/>
      <c r="G54" s="55"/>
      <c r="H54" s="12" t="s">
        <v>21</v>
      </c>
      <c r="I54" s="13">
        <v>1</v>
      </c>
      <c r="J54" s="14"/>
      <c r="K54" s="34">
        <f t="shared" si="7"/>
        <v>0</v>
      </c>
      <c r="L54" s="46">
        <v>144</v>
      </c>
      <c r="M54" s="42">
        <v>3</v>
      </c>
      <c r="N54" s="40">
        <f t="shared" si="1"/>
        <v>6</v>
      </c>
      <c r="O54" s="1"/>
      <c r="Q54" s="62"/>
      <c r="R54" s="63"/>
    </row>
    <row r="55" spans="1:18" x14ac:dyDescent="0.25">
      <c r="A55" s="10" t="s">
        <v>156</v>
      </c>
      <c r="B55" s="10" t="s">
        <v>2</v>
      </c>
      <c r="C55" s="11" t="s">
        <v>245</v>
      </c>
      <c r="D55" s="54" t="s">
        <v>246</v>
      </c>
      <c r="E55" s="55"/>
      <c r="F55" s="55"/>
      <c r="G55" s="55"/>
      <c r="H55" s="12" t="s">
        <v>21</v>
      </c>
      <c r="I55" s="13">
        <v>1</v>
      </c>
      <c r="J55" s="14"/>
      <c r="K55" s="34">
        <f t="shared" si="7"/>
        <v>0</v>
      </c>
      <c r="L55" s="46">
        <v>166</v>
      </c>
      <c r="M55" s="42">
        <v>3</v>
      </c>
      <c r="N55" s="40">
        <f t="shared" si="1"/>
        <v>6</v>
      </c>
      <c r="O55" s="1"/>
      <c r="Q55" s="62"/>
      <c r="R55" s="63"/>
    </row>
    <row r="56" spans="1:18" x14ac:dyDescent="0.25">
      <c r="A56" s="10" t="s">
        <v>159</v>
      </c>
      <c r="B56" s="10" t="s">
        <v>2</v>
      </c>
      <c r="C56" s="11" t="s">
        <v>29</v>
      </c>
      <c r="D56" s="54" t="s">
        <v>30</v>
      </c>
      <c r="E56" s="55"/>
      <c r="F56" s="55"/>
      <c r="G56" s="55"/>
      <c r="H56" s="12" t="s">
        <v>21</v>
      </c>
      <c r="I56" s="13">
        <v>1</v>
      </c>
      <c r="J56" s="14"/>
      <c r="K56" s="34">
        <f t="shared" si="7"/>
        <v>0</v>
      </c>
      <c r="L56" s="46">
        <v>188</v>
      </c>
      <c r="M56" s="42">
        <v>3</v>
      </c>
      <c r="N56" s="40">
        <f t="shared" si="1"/>
        <v>6</v>
      </c>
      <c r="O56" s="1"/>
      <c r="Q56" s="62"/>
      <c r="R56" s="63"/>
    </row>
    <row r="57" spans="1:18" x14ac:dyDescent="0.25">
      <c r="A57" s="10" t="s">
        <v>162</v>
      </c>
      <c r="B57" s="10" t="s">
        <v>2</v>
      </c>
      <c r="C57" s="11" t="s">
        <v>247</v>
      </c>
      <c r="D57" s="54" t="s">
        <v>248</v>
      </c>
      <c r="E57" s="55"/>
      <c r="F57" s="55"/>
      <c r="G57" s="55"/>
      <c r="H57" s="12" t="s">
        <v>21</v>
      </c>
      <c r="I57" s="13">
        <v>1</v>
      </c>
      <c r="J57" s="14"/>
      <c r="K57" s="34">
        <f t="shared" si="7"/>
        <v>0</v>
      </c>
      <c r="L57" s="46">
        <v>210</v>
      </c>
      <c r="M57" s="42">
        <v>5</v>
      </c>
      <c r="N57" s="40">
        <f t="shared" si="1"/>
        <v>10</v>
      </c>
      <c r="O57" s="1"/>
      <c r="Q57" s="62"/>
      <c r="R57" s="63"/>
    </row>
    <row r="58" spans="1:18" ht="15" customHeight="1" x14ac:dyDescent="0.25">
      <c r="A58" s="10" t="s">
        <v>165</v>
      </c>
      <c r="B58" s="10" t="s">
        <v>2</v>
      </c>
      <c r="C58" s="11" t="s">
        <v>249</v>
      </c>
      <c r="D58" s="54" t="s">
        <v>250</v>
      </c>
      <c r="E58" s="55"/>
      <c r="F58" s="55"/>
      <c r="G58" s="55"/>
      <c r="H58" s="12" t="s">
        <v>21</v>
      </c>
      <c r="I58" s="13">
        <v>1</v>
      </c>
      <c r="J58" s="14"/>
      <c r="K58" s="34">
        <f t="shared" si="7"/>
        <v>0</v>
      </c>
      <c r="L58" s="46">
        <v>232</v>
      </c>
      <c r="M58" s="42">
        <v>5</v>
      </c>
      <c r="N58" s="40">
        <f t="shared" si="1"/>
        <v>10</v>
      </c>
      <c r="O58" s="1"/>
      <c r="Q58" s="62"/>
      <c r="R58" s="63"/>
    </row>
    <row r="59" spans="1:18" x14ac:dyDescent="0.25">
      <c r="A59" s="10" t="s">
        <v>168</v>
      </c>
      <c r="B59" s="10" t="s">
        <v>2</v>
      </c>
      <c r="C59" s="11" t="s">
        <v>251</v>
      </c>
      <c r="D59" s="54" t="s">
        <v>252</v>
      </c>
      <c r="E59" s="55"/>
      <c r="F59" s="55"/>
      <c r="G59" s="55"/>
      <c r="H59" s="12" t="s">
        <v>21</v>
      </c>
      <c r="I59" s="13">
        <v>1</v>
      </c>
      <c r="J59" s="14"/>
      <c r="K59" s="34">
        <f t="shared" si="7"/>
        <v>0</v>
      </c>
      <c r="L59" s="46">
        <v>254</v>
      </c>
      <c r="M59" s="42">
        <v>5</v>
      </c>
      <c r="N59" s="40">
        <f t="shared" si="1"/>
        <v>10</v>
      </c>
      <c r="O59" s="1"/>
      <c r="Q59" s="62"/>
      <c r="R59" s="63"/>
    </row>
    <row r="60" spans="1:18" x14ac:dyDescent="0.25">
      <c r="A60" s="10" t="s">
        <v>171</v>
      </c>
      <c r="B60" s="10" t="s">
        <v>2</v>
      </c>
      <c r="C60" s="11" t="s">
        <v>253</v>
      </c>
      <c r="D60" s="54" t="s">
        <v>254</v>
      </c>
      <c r="E60" s="55"/>
      <c r="F60" s="55"/>
      <c r="G60" s="55"/>
      <c r="H60" s="12" t="s">
        <v>21</v>
      </c>
      <c r="I60" s="13">
        <v>1</v>
      </c>
      <c r="J60" s="14"/>
      <c r="K60" s="34">
        <f t="shared" si="7"/>
        <v>0</v>
      </c>
      <c r="L60" s="46">
        <v>277</v>
      </c>
      <c r="M60" s="42">
        <v>5</v>
      </c>
      <c r="N60" s="40">
        <f t="shared" si="1"/>
        <v>10</v>
      </c>
      <c r="O60" s="1"/>
      <c r="Q60" s="62"/>
      <c r="R60" s="63"/>
    </row>
    <row r="61" spans="1:18" ht="26.25" customHeight="1" x14ac:dyDescent="0.25">
      <c r="A61" s="10" t="s">
        <v>174</v>
      </c>
      <c r="B61" s="10" t="s">
        <v>2</v>
      </c>
      <c r="C61" s="11" t="s">
        <v>255</v>
      </c>
      <c r="D61" s="54" t="s">
        <v>256</v>
      </c>
      <c r="E61" s="55"/>
      <c r="F61" s="55"/>
      <c r="G61" s="55"/>
      <c r="H61" s="12" t="s">
        <v>21</v>
      </c>
      <c r="I61" s="13">
        <v>1</v>
      </c>
      <c r="J61" s="14"/>
      <c r="K61" s="34">
        <f t="shared" si="7"/>
        <v>0</v>
      </c>
      <c r="L61" s="46">
        <v>22.3</v>
      </c>
      <c r="M61" s="42">
        <v>1</v>
      </c>
      <c r="N61" s="40">
        <f t="shared" si="1"/>
        <v>2</v>
      </c>
      <c r="O61" s="1"/>
      <c r="Q61" s="62"/>
      <c r="R61" s="63"/>
    </row>
    <row r="62" spans="1:18" x14ac:dyDescent="0.25">
      <c r="A62" s="10" t="s">
        <v>177</v>
      </c>
      <c r="B62" s="10" t="s">
        <v>2</v>
      </c>
      <c r="C62" s="11" t="s">
        <v>32</v>
      </c>
      <c r="D62" s="54" t="s">
        <v>33</v>
      </c>
      <c r="E62" s="55"/>
      <c r="F62" s="55"/>
      <c r="G62" s="55"/>
      <c r="H62" s="12" t="s">
        <v>21</v>
      </c>
      <c r="I62" s="13">
        <v>1</v>
      </c>
      <c r="J62" s="14"/>
      <c r="K62" s="34">
        <f t="shared" si="7"/>
        <v>0</v>
      </c>
      <c r="L62" s="46">
        <v>142</v>
      </c>
      <c r="M62" s="42">
        <v>3</v>
      </c>
      <c r="N62" s="40">
        <f t="shared" si="1"/>
        <v>6</v>
      </c>
      <c r="O62" s="1"/>
      <c r="Q62" s="62"/>
      <c r="R62" s="63"/>
    </row>
    <row r="63" spans="1:18" x14ac:dyDescent="0.25">
      <c r="A63" s="10" t="s">
        <v>180</v>
      </c>
      <c r="B63" s="10" t="s">
        <v>2</v>
      </c>
      <c r="C63" s="11" t="s">
        <v>257</v>
      </c>
      <c r="D63" s="54" t="s">
        <v>258</v>
      </c>
      <c r="E63" s="55"/>
      <c r="F63" s="55"/>
      <c r="G63" s="55"/>
      <c r="H63" s="12" t="s">
        <v>21</v>
      </c>
      <c r="I63" s="13">
        <v>1</v>
      </c>
      <c r="J63" s="14"/>
      <c r="K63" s="34">
        <f t="shared" si="7"/>
        <v>0</v>
      </c>
      <c r="L63" s="46">
        <v>51.8</v>
      </c>
      <c r="M63" s="42">
        <v>2</v>
      </c>
      <c r="N63" s="40">
        <f t="shared" si="1"/>
        <v>4</v>
      </c>
      <c r="O63" s="1"/>
      <c r="Q63" s="62"/>
      <c r="R63" s="63"/>
    </row>
    <row r="64" spans="1:18" x14ac:dyDescent="0.25">
      <c r="A64" s="10" t="s">
        <v>183</v>
      </c>
      <c r="B64" s="10" t="s">
        <v>2</v>
      </c>
      <c r="C64" s="11" t="s">
        <v>35</v>
      </c>
      <c r="D64" s="54" t="s">
        <v>36</v>
      </c>
      <c r="E64" s="55"/>
      <c r="F64" s="55"/>
      <c r="G64" s="55"/>
      <c r="H64" s="12" t="s">
        <v>21</v>
      </c>
      <c r="I64" s="13">
        <v>1</v>
      </c>
      <c r="J64" s="14"/>
      <c r="K64" s="34">
        <f t="shared" si="7"/>
        <v>0</v>
      </c>
      <c r="L64" s="46">
        <v>14.9</v>
      </c>
      <c r="M64" s="42">
        <v>1</v>
      </c>
      <c r="N64" s="40">
        <f t="shared" si="1"/>
        <v>2</v>
      </c>
      <c r="O64" s="1"/>
      <c r="Q64" s="62"/>
      <c r="R64" s="63"/>
    </row>
    <row r="65" spans="1:18" x14ac:dyDescent="0.25">
      <c r="A65" s="10" t="s">
        <v>287</v>
      </c>
      <c r="B65" s="10" t="s">
        <v>2</v>
      </c>
      <c r="C65" s="11" t="s">
        <v>38</v>
      </c>
      <c r="D65" s="54" t="s">
        <v>39</v>
      </c>
      <c r="E65" s="55"/>
      <c r="F65" s="55"/>
      <c r="G65" s="55"/>
      <c r="H65" s="12" t="s">
        <v>40</v>
      </c>
      <c r="I65" s="13">
        <v>1</v>
      </c>
      <c r="J65" s="14"/>
      <c r="K65" s="34">
        <f t="shared" si="7"/>
        <v>0</v>
      </c>
      <c r="L65" s="46">
        <v>150</v>
      </c>
      <c r="M65" s="42">
        <v>3</v>
      </c>
      <c r="N65" s="40">
        <f t="shared" si="1"/>
        <v>6</v>
      </c>
      <c r="O65" s="1"/>
      <c r="Q65" s="62"/>
      <c r="R65" s="63"/>
    </row>
    <row r="66" spans="1:18" x14ac:dyDescent="0.25">
      <c r="A66" s="10" t="s">
        <v>290</v>
      </c>
      <c r="B66" s="10" t="s">
        <v>2</v>
      </c>
      <c r="C66" s="11" t="s">
        <v>42</v>
      </c>
      <c r="D66" s="54" t="s">
        <v>43</v>
      </c>
      <c r="E66" s="55"/>
      <c r="F66" s="55"/>
      <c r="G66" s="55"/>
      <c r="H66" s="12" t="s">
        <v>21</v>
      </c>
      <c r="I66" s="13">
        <v>1</v>
      </c>
      <c r="J66" s="14"/>
      <c r="K66" s="34">
        <f t="shared" si="7"/>
        <v>0</v>
      </c>
      <c r="L66" s="46">
        <v>75.900000000000006</v>
      </c>
      <c r="M66" s="42">
        <v>2</v>
      </c>
      <c r="N66" s="40">
        <f t="shared" si="1"/>
        <v>4</v>
      </c>
      <c r="O66" s="1"/>
      <c r="Q66" s="62"/>
      <c r="R66" s="63"/>
    </row>
    <row r="67" spans="1:18" x14ac:dyDescent="0.25">
      <c r="A67" s="10" t="s">
        <v>293</v>
      </c>
      <c r="B67" s="10" t="s">
        <v>2</v>
      </c>
      <c r="C67" s="11" t="s">
        <v>45</v>
      </c>
      <c r="D67" s="54" t="s">
        <v>46</v>
      </c>
      <c r="E67" s="55"/>
      <c r="F67" s="55"/>
      <c r="G67" s="55"/>
      <c r="H67" s="12" t="s">
        <v>21</v>
      </c>
      <c r="I67" s="13">
        <v>1</v>
      </c>
      <c r="J67" s="14"/>
      <c r="K67" s="34">
        <f t="shared" si="7"/>
        <v>0</v>
      </c>
      <c r="L67" s="46">
        <v>292</v>
      </c>
      <c r="M67" s="42">
        <v>5</v>
      </c>
      <c r="N67" s="40">
        <f t="shared" si="1"/>
        <v>10</v>
      </c>
      <c r="O67" s="1"/>
      <c r="Q67" s="62"/>
      <c r="R67" s="63"/>
    </row>
    <row r="68" spans="1:18" ht="15" customHeight="1" x14ac:dyDescent="0.3">
      <c r="A68" s="15" t="s">
        <v>296</v>
      </c>
      <c r="B68" s="15" t="s">
        <v>48</v>
      </c>
      <c r="C68" s="16" t="s">
        <v>49</v>
      </c>
      <c r="D68" s="58" t="s">
        <v>50</v>
      </c>
      <c r="E68" s="59"/>
      <c r="F68" s="59"/>
      <c r="G68" s="59"/>
      <c r="H68" s="17" t="s">
        <v>40</v>
      </c>
      <c r="I68" s="13">
        <v>1</v>
      </c>
      <c r="J68" s="14"/>
      <c r="K68" s="34">
        <f t="shared" ref="K68" si="8">ROUND(I68*J68,2)</f>
        <v>0</v>
      </c>
      <c r="L68" s="46">
        <v>248</v>
      </c>
      <c r="M68" s="42">
        <v>5</v>
      </c>
      <c r="N68" s="40">
        <f t="shared" si="1"/>
        <v>10</v>
      </c>
      <c r="O68" s="3"/>
      <c r="Q68" s="64"/>
      <c r="R68" s="65"/>
    </row>
    <row r="69" spans="1:18" ht="15.75" customHeight="1" x14ac:dyDescent="0.25">
      <c r="A69" s="15" t="s">
        <v>297</v>
      </c>
      <c r="B69" s="15" t="s">
        <v>48</v>
      </c>
      <c r="C69" s="16" t="s">
        <v>259</v>
      </c>
      <c r="D69" s="58" t="s">
        <v>260</v>
      </c>
      <c r="E69" s="59"/>
      <c r="F69" s="59"/>
      <c r="G69" s="59"/>
      <c r="H69" s="17" t="s">
        <v>40</v>
      </c>
      <c r="I69" s="13">
        <v>1</v>
      </c>
      <c r="J69" s="14"/>
      <c r="K69" s="34">
        <f t="shared" ref="K69:K132" si="9">ROUND(I69*J69,2)</f>
        <v>0</v>
      </c>
      <c r="L69" s="46">
        <v>298</v>
      </c>
      <c r="M69" s="42">
        <v>5</v>
      </c>
      <c r="N69" s="40">
        <f t="shared" si="1"/>
        <v>10</v>
      </c>
      <c r="O69" s="1"/>
      <c r="Q69" s="64"/>
      <c r="R69" s="65"/>
    </row>
    <row r="70" spans="1:18" ht="15" customHeight="1" x14ac:dyDescent="0.25">
      <c r="A70" s="15" t="s">
        <v>300</v>
      </c>
      <c r="B70" s="15" t="s">
        <v>48</v>
      </c>
      <c r="C70" s="16" t="s">
        <v>261</v>
      </c>
      <c r="D70" s="58" t="s">
        <v>262</v>
      </c>
      <c r="E70" s="59"/>
      <c r="F70" s="59"/>
      <c r="G70" s="59"/>
      <c r="H70" s="17" t="s">
        <v>40</v>
      </c>
      <c r="I70" s="13">
        <v>1</v>
      </c>
      <c r="J70" s="14"/>
      <c r="K70" s="34">
        <f t="shared" si="9"/>
        <v>0</v>
      </c>
      <c r="L70" s="46">
        <v>378</v>
      </c>
      <c r="M70" s="42">
        <v>10</v>
      </c>
      <c r="N70" s="40">
        <f t="shared" ref="N70:N133" si="10">M70*2</f>
        <v>20</v>
      </c>
      <c r="O70" s="1"/>
      <c r="Q70" s="64"/>
      <c r="R70" s="65"/>
    </row>
    <row r="71" spans="1:18" ht="15" customHeight="1" x14ac:dyDescent="0.25">
      <c r="A71" s="15" t="s">
        <v>301</v>
      </c>
      <c r="B71" s="15" t="s">
        <v>48</v>
      </c>
      <c r="C71" s="16" t="s">
        <v>263</v>
      </c>
      <c r="D71" s="58" t="s">
        <v>264</v>
      </c>
      <c r="E71" s="59"/>
      <c r="F71" s="59"/>
      <c r="G71" s="59"/>
      <c r="H71" s="17" t="s">
        <v>40</v>
      </c>
      <c r="I71" s="13">
        <v>1</v>
      </c>
      <c r="J71" s="14"/>
      <c r="K71" s="34">
        <f t="shared" si="9"/>
        <v>0</v>
      </c>
      <c r="L71" s="46">
        <v>523</v>
      </c>
      <c r="M71" s="42">
        <v>15</v>
      </c>
      <c r="N71" s="40">
        <f t="shared" si="10"/>
        <v>30</v>
      </c>
      <c r="O71" s="1"/>
      <c r="Q71" s="64"/>
      <c r="R71" s="65"/>
    </row>
    <row r="72" spans="1:18" ht="15" customHeight="1" x14ac:dyDescent="0.25">
      <c r="A72" s="15" t="s">
        <v>304</v>
      </c>
      <c r="B72" s="15" t="s">
        <v>48</v>
      </c>
      <c r="C72" s="16" t="s">
        <v>265</v>
      </c>
      <c r="D72" s="58" t="s">
        <v>266</v>
      </c>
      <c r="E72" s="59"/>
      <c r="F72" s="59"/>
      <c r="G72" s="59"/>
      <c r="H72" s="17" t="s">
        <v>40</v>
      </c>
      <c r="I72" s="13">
        <v>1</v>
      </c>
      <c r="J72" s="14"/>
      <c r="K72" s="34">
        <f t="shared" si="9"/>
        <v>0</v>
      </c>
      <c r="L72" s="46">
        <v>458</v>
      </c>
      <c r="M72" s="42">
        <v>10</v>
      </c>
      <c r="N72" s="40">
        <f t="shared" si="10"/>
        <v>20</v>
      </c>
      <c r="O72" s="1"/>
      <c r="Q72" s="64"/>
      <c r="R72" s="65"/>
    </row>
    <row r="73" spans="1:18" ht="15" customHeight="1" x14ac:dyDescent="0.25">
      <c r="A73" s="15" t="s">
        <v>305</v>
      </c>
      <c r="B73" s="15" t="s">
        <v>48</v>
      </c>
      <c r="C73" s="16" t="s">
        <v>267</v>
      </c>
      <c r="D73" s="58" t="s">
        <v>268</v>
      </c>
      <c r="E73" s="59"/>
      <c r="F73" s="59"/>
      <c r="G73" s="59"/>
      <c r="H73" s="17" t="s">
        <v>40</v>
      </c>
      <c r="I73" s="13">
        <v>1</v>
      </c>
      <c r="J73" s="14"/>
      <c r="K73" s="34">
        <f t="shared" si="9"/>
        <v>0</v>
      </c>
      <c r="L73" s="46">
        <v>378</v>
      </c>
      <c r="M73" s="42">
        <v>10</v>
      </c>
      <c r="N73" s="40">
        <f t="shared" si="10"/>
        <v>20</v>
      </c>
      <c r="O73" s="1"/>
      <c r="Q73" s="64"/>
      <c r="R73" s="65"/>
    </row>
    <row r="74" spans="1:18" ht="15" customHeight="1" x14ac:dyDescent="0.25">
      <c r="A74" s="15" t="s">
        <v>308</v>
      </c>
      <c r="B74" s="15" t="s">
        <v>48</v>
      </c>
      <c r="C74" s="16" t="s">
        <v>269</v>
      </c>
      <c r="D74" s="58" t="s">
        <v>270</v>
      </c>
      <c r="E74" s="59"/>
      <c r="F74" s="59"/>
      <c r="G74" s="59"/>
      <c r="H74" s="17" t="s">
        <v>40</v>
      </c>
      <c r="I74" s="13">
        <v>1</v>
      </c>
      <c r="J74" s="14"/>
      <c r="K74" s="34">
        <f t="shared" si="9"/>
        <v>0</v>
      </c>
      <c r="L74" s="47">
        <v>291</v>
      </c>
      <c r="M74" s="42">
        <v>5</v>
      </c>
      <c r="N74" s="40">
        <f t="shared" si="10"/>
        <v>10</v>
      </c>
      <c r="Q74" s="64"/>
      <c r="R74" s="65"/>
    </row>
    <row r="75" spans="1:18" ht="15.75" customHeight="1" x14ac:dyDescent="0.25">
      <c r="A75" s="15" t="s">
        <v>311</v>
      </c>
      <c r="B75" s="15" t="s">
        <v>48</v>
      </c>
      <c r="C75" s="16" t="s">
        <v>271</v>
      </c>
      <c r="D75" s="58" t="s">
        <v>272</v>
      </c>
      <c r="E75" s="59"/>
      <c r="F75" s="59"/>
      <c r="G75" s="59"/>
      <c r="H75" s="17" t="s">
        <v>40</v>
      </c>
      <c r="I75" s="13">
        <v>1</v>
      </c>
      <c r="J75" s="14"/>
      <c r="K75" s="34">
        <f t="shared" si="9"/>
        <v>0</v>
      </c>
      <c r="L75" s="47">
        <v>243</v>
      </c>
      <c r="M75" s="42">
        <v>5</v>
      </c>
      <c r="N75" s="40">
        <f t="shared" si="10"/>
        <v>10</v>
      </c>
      <c r="Q75" s="64"/>
      <c r="R75" s="65"/>
    </row>
    <row r="76" spans="1:18" ht="15" customHeight="1" x14ac:dyDescent="0.25">
      <c r="A76" s="15" t="s">
        <v>314</v>
      </c>
      <c r="B76" s="15" t="s">
        <v>48</v>
      </c>
      <c r="C76" s="16" t="s">
        <v>273</v>
      </c>
      <c r="D76" s="58" t="s">
        <v>274</v>
      </c>
      <c r="E76" s="59"/>
      <c r="F76" s="59"/>
      <c r="G76" s="59"/>
      <c r="H76" s="17" t="s">
        <v>40</v>
      </c>
      <c r="I76" s="13">
        <v>1</v>
      </c>
      <c r="J76" s="14"/>
      <c r="K76" s="34">
        <f t="shared" si="9"/>
        <v>0</v>
      </c>
      <c r="L76" s="47">
        <v>243</v>
      </c>
      <c r="M76" s="42">
        <v>5</v>
      </c>
      <c r="N76" s="40">
        <f t="shared" si="10"/>
        <v>10</v>
      </c>
      <c r="Q76" s="64"/>
      <c r="R76" s="65"/>
    </row>
    <row r="77" spans="1:18" ht="15" customHeight="1" x14ac:dyDescent="0.25">
      <c r="A77" s="15" t="s">
        <v>317</v>
      </c>
      <c r="B77" s="15" t="s">
        <v>48</v>
      </c>
      <c r="C77" s="16" t="s">
        <v>275</v>
      </c>
      <c r="D77" s="58" t="s">
        <v>276</v>
      </c>
      <c r="E77" s="59"/>
      <c r="F77" s="59"/>
      <c r="G77" s="59"/>
      <c r="H77" s="17" t="s">
        <v>40</v>
      </c>
      <c r="I77" s="13">
        <v>1</v>
      </c>
      <c r="J77" s="14"/>
      <c r="K77" s="34">
        <f t="shared" si="9"/>
        <v>0</v>
      </c>
      <c r="L77" s="47">
        <v>248</v>
      </c>
      <c r="M77" s="42">
        <v>5</v>
      </c>
      <c r="N77" s="40">
        <f t="shared" si="10"/>
        <v>10</v>
      </c>
      <c r="Q77" s="64"/>
      <c r="R77" s="65"/>
    </row>
    <row r="78" spans="1:18" ht="15" customHeight="1" x14ac:dyDescent="0.25">
      <c r="A78" s="15" t="s">
        <v>318</v>
      </c>
      <c r="B78" s="15" t="s">
        <v>48</v>
      </c>
      <c r="C78" s="16" t="s">
        <v>277</v>
      </c>
      <c r="D78" s="58" t="s">
        <v>278</v>
      </c>
      <c r="E78" s="59"/>
      <c r="F78" s="59"/>
      <c r="G78" s="59"/>
      <c r="H78" s="17" t="s">
        <v>40</v>
      </c>
      <c r="I78" s="13">
        <v>1</v>
      </c>
      <c r="J78" s="14"/>
      <c r="K78" s="34">
        <f t="shared" si="9"/>
        <v>0</v>
      </c>
      <c r="L78" s="47">
        <v>365</v>
      </c>
      <c r="M78" s="42">
        <v>10</v>
      </c>
      <c r="N78" s="40">
        <f t="shared" si="10"/>
        <v>20</v>
      </c>
      <c r="Q78" s="64"/>
      <c r="R78" s="65"/>
    </row>
    <row r="79" spans="1:18" ht="15" customHeight="1" x14ac:dyDescent="0.25">
      <c r="A79" s="15" t="s">
        <v>321</v>
      </c>
      <c r="B79" s="15" t="s">
        <v>48</v>
      </c>
      <c r="C79" s="16" t="s">
        <v>279</v>
      </c>
      <c r="D79" s="58" t="s">
        <v>280</v>
      </c>
      <c r="E79" s="59"/>
      <c r="F79" s="59"/>
      <c r="G79" s="59"/>
      <c r="H79" s="17" t="s">
        <v>40</v>
      </c>
      <c r="I79" s="13">
        <v>1</v>
      </c>
      <c r="J79" s="14"/>
      <c r="K79" s="34">
        <f t="shared" si="9"/>
        <v>0</v>
      </c>
      <c r="L79" s="47">
        <v>336</v>
      </c>
      <c r="M79" s="42">
        <v>10</v>
      </c>
      <c r="N79" s="40">
        <f t="shared" si="10"/>
        <v>20</v>
      </c>
      <c r="Q79" s="64"/>
      <c r="R79" s="65"/>
    </row>
    <row r="80" spans="1:18" ht="15" customHeight="1" x14ac:dyDescent="0.25">
      <c r="A80" s="15" t="s">
        <v>324</v>
      </c>
      <c r="B80" s="15" t="s">
        <v>48</v>
      </c>
      <c r="C80" s="16" t="s">
        <v>281</v>
      </c>
      <c r="D80" s="58" t="s">
        <v>282</v>
      </c>
      <c r="E80" s="59"/>
      <c r="F80" s="59"/>
      <c r="G80" s="59"/>
      <c r="H80" s="17" t="s">
        <v>40</v>
      </c>
      <c r="I80" s="13">
        <v>1</v>
      </c>
      <c r="J80" s="14"/>
      <c r="K80" s="34">
        <f t="shared" si="9"/>
        <v>0</v>
      </c>
      <c r="L80" s="47">
        <v>418</v>
      </c>
      <c r="M80" s="42">
        <v>10</v>
      </c>
      <c r="N80" s="40">
        <f t="shared" si="10"/>
        <v>20</v>
      </c>
      <c r="Q80" s="64"/>
      <c r="R80" s="65"/>
    </row>
    <row r="81" spans="1:18" ht="15" customHeight="1" x14ac:dyDescent="0.25">
      <c r="A81" s="15" t="s">
        <v>327</v>
      </c>
      <c r="B81" s="15" t="s">
        <v>48</v>
      </c>
      <c r="C81" s="16" t="s">
        <v>283</v>
      </c>
      <c r="D81" s="58" t="s">
        <v>284</v>
      </c>
      <c r="E81" s="59"/>
      <c r="F81" s="59"/>
      <c r="G81" s="59"/>
      <c r="H81" s="17" t="s">
        <v>40</v>
      </c>
      <c r="I81" s="13">
        <v>1</v>
      </c>
      <c r="J81" s="14"/>
      <c r="K81" s="34">
        <f t="shared" si="9"/>
        <v>0</v>
      </c>
      <c r="L81" s="47">
        <v>473</v>
      </c>
      <c r="M81" s="42">
        <v>10</v>
      </c>
      <c r="N81" s="40">
        <f t="shared" si="10"/>
        <v>20</v>
      </c>
      <c r="Q81" s="64"/>
      <c r="R81" s="65"/>
    </row>
    <row r="82" spans="1:18" ht="15" customHeight="1" x14ac:dyDescent="0.25">
      <c r="A82" s="15" t="s">
        <v>328</v>
      </c>
      <c r="B82" s="15" t="s">
        <v>48</v>
      </c>
      <c r="C82" s="16" t="s">
        <v>285</v>
      </c>
      <c r="D82" s="58" t="s">
        <v>286</v>
      </c>
      <c r="E82" s="59"/>
      <c r="F82" s="59"/>
      <c r="G82" s="59"/>
      <c r="H82" s="17" t="s">
        <v>40</v>
      </c>
      <c r="I82" s="13">
        <v>1</v>
      </c>
      <c r="J82" s="14"/>
      <c r="K82" s="34">
        <f t="shared" si="9"/>
        <v>0</v>
      </c>
      <c r="L82" s="47">
        <v>413</v>
      </c>
      <c r="M82" s="42">
        <v>10</v>
      </c>
      <c r="N82" s="40">
        <f t="shared" si="10"/>
        <v>20</v>
      </c>
      <c r="Q82" s="64"/>
      <c r="R82" s="65"/>
    </row>
    <row r="83" spans="1:18" ht="15" customHeight="1" x14ac:dyDescent="0.25">
      <c r="A83" s="15" t="s">
        <v>331</v>
      </c>
      <c r="B83" s="15" t="s">
        <v>48</v>
      </c>
      <c r="C83" s="16" t="s">
        <v>288</v>
      </c>
      <c r="D83" s="58" t="s">
        <v>289</v>
      </c>
      <c r="E83" s="59"/>
      <c r="F83" s="59"/>
      <c r="G83" s="59"/>
      <c r="H83" s="17" t="s">
        <v>40</v>
      </c>
      <c r="I83" s="13">
        <v>1</v>
      </c>
      <c r="J83" s="14"/>
      <c r="K83" s="34">
        <f t="shared" si="9"/>
        <v>0</v>
      </c>
      <c r="L83" s="47">
        <v>368</v>
      </c>
      <c r="M83" s="42">
        <v>10</v>
      </c>
      <c r="N83" s="40">
        <f t="shared" si="10"/>
        <v>20</v>
      </c>
      <c r="Q83" s="64"/>
      <c r="R83" s="65"/>
    </row>
    <row r="84" spans="1:18" ht="15" customHeight="1" x14ac:dyDescent="0.25">
      <c r="A84" s="15" t="s">
        <v>334</v>
      </c>
      <c r="B84" s="15" t="s">
        <v>48</v>
      </c>
      <c r="C84" s="16" t="s">
        <v>291</v>
      </c>
      <c r="D84" s="58" t="s">
        <v>292</v>
      </c>
      <c r="E84" s="59"/>
      <c r="F84" s="59"/>
      <c r="G84" s="59"/>
      <c r="H84" s="17" t="s">
        <v>40</v>
      </c>
      <c r="I84" s="13">
        <v>1</v>
      </c>
      <c r="J84" s="14"/>
      <c r="K84" s="34">
        <f t="shared" si="9"/>
        <v>0</v>
      </c>
      <c r="L84" s="47">
        <v>353</v>
      </c>
      <c r="M84" s="42">
        <v>10</v>
      </c>
      <c r="N84" s="40">
        <f t="shared" si="10"/>
        <v>20</v>
      </c>
      <c r="Q84" s="64"/>
      <c r="R84" s="65"/>
    </row>
    <row r="85" spans="1:18" ht="15" customHeight="1" x14ac:dyDescent="0.25">
      <c r="A85" s="15" t="s">
        <v>337</v>
      </c>
      <c r="B85" s="15" t="s">
        <v>48</v>
      </c>
      <c r="C85" s="16" t="s">
        <v>294</v>
      </c>
      <c r="D85" s="58" t="s">
        <v>295</v>
      </c>
      <c r="E85" s="59"/>
      <c r="F85" s="59"/>
      <c r="G85" s="59"/>
      <c r="H85" s="17" t="s">
        <v>40</v>
      </c>
      <c r="I85" s="13">
        <v>1</v>
      </c>
      <c r="J85" s="14"/>
      <c r="K85" s="34">
        <f t="shared" si="9"/>
        <v>0</v>
      </c>
      <c r="L85" s="47">
        <v>348</v>
      </c>
      <c r="M85" s="42">
        <v>10</v>
      </c>
      <c r="N85" s="40">
        <f t="shared" si="10"/>
        <v>20</v>
      </c>
      <c r="Q85" s="64"/>
      <c r="R85" s="65"/>
    </row>
    <row r="86" spans="1:18" ht="15" customHeight="1" x14ac:dyDescent="0.25">
      <c r="A86" s="20" t="s">
        <v>340</v>
      </c>
      <c r="B86" s="20" t="s">
        <v>2</v>
      </c>
      <c r="C86" s="21" t="s">
        <v>52</v>
      </c>
      <c r="D86" s="60" t="s">
        <v>53</v>
      </c>
      <c r="E86" s="61"/>
      <c r="F86" s="61"/>
      <c r="G86" s="61"/>
      <c r="H86" s="12" t="s">
        <v>5</v>
      </c>
      <c r="I86" s="13">
        <v>1</v>
      </c>
      <c r="J86" s="14"/>
      <c r="K86" s="34">
        <f t="shared" si="9"/>
        <v>0</v>
      </c>
      <c r="L86" s="47">
        <v>20.5</v>
      </c>
      <c r="M86" s="42">
        <v>1</v>
      </c>
      <c r="N86" s="40">
        <f t="shared" si="10"/>
        <v>2</v>
      </c>
      <c r="Q86" s="62"/>
      <c r="R86" s="63"/>
    </row>
    <row r="87" spans="1:18" ht="15" customHeight="1" x14ac:dyDescent="0.3">
      <c r="A87" s="24"/>
      <c r="B87" s="25" t="s">
        <v>54</v>
      </c>
      <c r="C87" s="26"/>
      <c r="D87" s="26"/>
      <c r="E87" s="26"/>
      <c r="F87" s="26"/>
      <c r="G87" s="19"/>
      <c r="H87" s="19"/>
      <c r="I87" s="18"/>
      <c r="J87" s="18"/>
      <c r="K87" s="32">
        <f>SUM(K88:K92)</f>
        <v>0</v>
      </c>
      <c r="L87" s="48"/>
      <c r="M87" s="42"/>
      <c r="N87" s="40"/>
      <c r="Q87" s="4"/>
      <c r="R87" s="4"/>
    </row>
    <row r="88" spans="1:18" ht="15" customHeight="1" x14ac:dyDescent="0.25">
      <c r="A88" s="22" t="s">
        <v>343</v>
      </c>
      <c r="B88" s="22" t="s">
        <v>2</v>
      </c>
      <c r="C88" s="23" t="s">
        <v>298</v>
      </c>
      <c r="D88" s="56" t="s">
        <v>299</v>
      </c>
      <c r="E88" s="57"/>
      <c r="F88" s="57"/>
      <c r="G88" s="57"/>
      <c r="H88" s="12" t="s">
        <v>21</v>
      </c>
      <c r="I88" s="13">
        <v>1</v>
      </c>
      <c r="J88" s="14"/>
      <c r="K88" s="34">
        <f t="shared" si="9"/>
        <v>0</v>
      </c>
      <c r="L88" s="47">
        <v>802</v>
      </c>
      <c r="M88" s="42">
        <v>20</v>
      </c>
      <c r="N88" s="40">
        <f t="shared" si="10"/>
        <v>40</v>
      </c>
      <c r="Q88" s="62"/>
      <c r="R88" s="63"/>
    </row>
    <row r="89" spans="1:18" ht="15" customHeight="1" x14ac:dyDescent="0.25">
      <c r="A89" s="10" t="s">
        <v>346</v>
      </c>
      <c r="B89" s="10" t="s">
        <v>2</v>
      </c>
      <c r="C89" s="11" t="s">
        <v>56</v>
      </c>
      <c r="D89" s="54" t="s">
        <v>57</v>
      </c>
      <c r="E89" s="55"/>
      <c r="F89" s="55"/>
      <c r="G89" s="55"/>
      <c r="H89" s="12" t="s">
        <v>21</v>
      </c>
      <c r="I89" s="13">
        <v>1</v>
      </c>
      <c r="J89" s="14"/>
      <c r="K89" s="34">
        <f t="shared" si="9"/>
        <v>0</v>
      </c>
      <c r="L89" s="47">
        <v>709</v>
      </c>
      <c r="M89" s="42">
        <v>20</v>
      </c>
      <c r="N89" s="40">
        <f t="shared" si="10"/>
        <v>40</v>
      </c>
      <c r="Q89" s="62"/>
      <c r="R89" s="63"/>
    </row>
    <row r="90" spans="1:18" ht="15" customHeight="1" x14ac:dyDescent="0.25">
      <c r="A90" s="10" t="s">
        <v>347</v>
      </c>
      <c r="B90" s="10" t="s">
        <v>2</v>
      </c>
      <c r="C90" s="11" t="s">
        <v>302</v>
      </c>
      <c r="D90" s="54" t="s">
        <v>303</v>
      </c>
      <c r="E90" s="55"/>
      <c r="F90" s="55"/>
      <c r="G90" s="55"/>
      <c r="H90" s="12" t="s">
        <v>21</v>
      </c>
      <c r="I90" s="13">
        <v>1</v>
      </c>
      <c r="J90" s="14"/>
      <c r="K90" s="34">
        <f t="shared" si="9"/>
        <v>0</v>
      </c>
      <c r="L90" s="47">
        <v>371</v>
      </c>
      <c r="M90" s="42">
        <v>10</v>
      </c>
      <c r="N90" s="40">
        <f t="shared" si="10"/>
        <v>20</v>
      </c>
      <c r="Q90" s="62"/>
      <c r="R90" s="63"/>
    </row>
    <row r="91" spans="1:18" ht="15" customHeight="1" x14ac:dyDescent="0.25">
      <c r="A91" s="10" t="s">
        <v>350</v>
      </c>
      <c r="B91" s="10" t="s">
        <v>2</v>
      </c>
      <c r="C91" s="11" t="s">
        <v>59</v>
      </c>
      <c r="D91" s="54" t="s">
        <v>60</v>
      </c>
      <c r="E91" s="55"/>
      <c r="F91" s="55"/>
      <c r="G91" s="55"/>
      <c r="H91" s="12" t="s">
        <v>61</v>
      </c>
      <c r="I91" s="13">
        <v>1</v>
      </c>
      <c r="J91" s="14"/>
      <c r="K91" s="34">
        <f t="shared" si="9"/>
        <v>0</v>
      </c>
      <c r="L91" s="47">
        <v>21.3</v>
      </c>
      <c r="M91" s="42">
        <v>1</v>
      </c>
      <c r="N91" s="40">
        <f t="shared" si="10"/>
        <v>2</v>
      </c>
      <c r="Q91" s="62"/>
      <c r="R91" s="63"/>
    </row>
    <row r="92" spans="1:18" ht="15" customHeight="1" x14ac:dyDescent="0.25">
      <c r="A92" s="20" t="s">
        <v>351</v>
      </c>
      <c r="B92" s="20" t="s">
        <v>2</v>
      </c>
      <c r="C92" s="21" t="s">
        <v>306</v>
      </c>
      <c r="D92" s="60" t="s">
        <v>307</v>
      </c>
      <c r="E92" s="61"/>
      <c r="F92" s="61"/>
      <c r="G92" s="61"/>
      <c r="H92" s="12" t="s">
        <v>61</v>
      </c>
      <c r="I92" s="13">
        <v>1</v>
      </c>
      <c r="J92" s="14"/>
      <c r="K92" s="34">
        <f t="shared" si="9"/>
        <v>0</v>
      </c>
      <c r="L92" s="47">
        <v>64.5</v>
      </c>
      <c r="M92" s="42">
        <v>2</v>
      </c>
      <c r="N92" s="40">
        <f t="shared" si="10"/>
        <v>4</v>
      </c>
      <c r="Q92" s="62"/>
      <c r="R92" s="63"/>
    </row>
    <row r="93" spans="1:18" ht="15" customHeight="1" x14ac:dyDescent="0.3">
      <c r="A93" s="24"/>
      <c r="B93" s="25" t="s">
        <v>62</v>
      </c>
      <c r="C93" s="26"/>
      <c r="D93" s="26"/>
      <c r="E93" s="26"/>
      <c r="F93" s="26"/>
      <c r="G93" s="19"/>
      <c r="H93" s="19"/>
      <c r="I93" s="18"/>
      <c r="J93" s="18"/>
      <c r="K93" s="32">
        <f>SUM(K94:K231)</f>
        <v>0</v>
      </c>
      <c r="L93" s="48"/>
      <c r="M93" s="42"/>
      <c r="N93" s="40"/>
      <c r="Q93" s="4"/>
      <c r="R93" s="4"/>
    </row>
    <row r="94" spans="1:18" ht="15" customHeight="1" x14ac:dyDescent="0.25">
      <c r="A94" s="22" t="s">
        <v>354</v>
      </c>
      <c r="B94" s="22" t="s">
        <v>2</v>
      </c>
      <c r="C94" s="23" t="s">
        <v>1003</v>
      </c>
      <c r="D94" s="56" t="s">
        <v>1004</v>
      </c>
      <c r="E94" s="57"/>
      <c r="F94" s="57"/>
      <c r="G94" s="57"/>
      <c r="H94" s="12" t="s">
        <v>5</v>
      </c>
      <c r="I94" s="13">
        <v>1</v>
      </c>
      <c r="J94" s="14"/>
      <c r="K94" s="34">
        <f t="shared" si="9"/>
        <v>0</v>
      </c>
      <c r="L94" s="47">
        <v>33.700000000000003</v>
      </c>
      <c r="M94" s="42">
        <v>1</v>
      </c>
      <c r="N94" s="40">
        <f t="shared" si="10"/>
        <v>2</v>
      </c>
      <c r="Q94" s="62"/>
      <c r="R94" s="63"/>
    </row>
    <row r="95" spans="1:18" ht="15" customHeight="1" x14ac:dyDescent="0.25">
      <c r="A95" s="10" t="s">
        <v>357</v>
      </c>
      <c r="B95" s="10" t="s">
        <v>2</v>
      </c>
      <c r="C95" s="11" t="s">
        <v>1005</v>
      </c>
      <c r="D95" s="54" t="s">
        <v>1006</v>
      </c>
      <c r="E95" s="55"/>
      <c r="F95" s="55"/>
      <c r="G95" s="55"/>
      <c r="H95" s="12" t="s">
        <v>5</v>
      </c>
      <c r="I95" s="13">
        <v>1</v>
      </c>
      <c r="J95" s="14"/>
      <c r="K95" s="34">
        <f t="shared" si="9"/>
        <v>0</v>
      </c>
      <c r="L95" s="47">
        <v>38.700000000000003</v>
      </c>
      <c r="M95" s="42">
        <v>1</v>
      </c>
      <c r="N95" s="40">
        <f t="shared" si="10"/>
        <v>2</v>
      </c>
      <c r="Q95" s="62"/>
      <c r="R95" s="63"/>
    </row>
    <row r="96" spans="1:18" ht="15" customHeight="1" x14ac:dyDescent="0.25">
      <c r="A96" s="10" t="s">
        <v>358</v>
      </c>
      <c r="B96" s="10" t="s">
        <v>2</v>
      </c>
      <c r="C96" s="11" t="s">
        <v>1007</v>
      </c>
      <c r="D96" s="54" t="s">
        <v>1008</v>
      </c>
      <c r="E96" s="55"/>
      <c r="F96" s="55"/>
      <c r="G96" s="55"/>
      <c r="H96" s="12" t="s">
        <v>5</v>
      </c>
      <c r="I96" s="13">
        <v>1</v>
      </c>
      <c r="J96" s="14"/>
      <c r="K96" s="34">
        <f t="shared" si="9"/>
        <v>0</v>
      </c>
      <c r="L96" s="47">
        <v>43.6</v>
      </c>
      <c r="M96" s="42">
        <v>1</v>
      </c>
      <c r="N96" s="40">
        <f t="shared" si="10"/>
        <v>2</v>
      </c>
      <c r="Q96" s="62"/>
      <c r="R96" s="63"/>
    </row>
    <row r="97" spans="1:18" ht="15" customHeight="1" x14ac:dyDescent="0.25">
      <c r="A97" s="10" t="s">
        <v>361</v>
      </c>
      <c r="B97" s="10" t="s">
        <v>2</v>
      </c>
      <c r="C97" s="11" t="s">
        <v>1009</v>
      </c>
      <c r="D97" s="54" t="s">
        <v>1010</v>
      </c>
      <c r="E97" s="55"/>
      <c r="F97" s="55"/>
      <c r="G97" s="55"/>
      <c r="H97" s="12" t="s">
        <v>5</v>
      </c>
      <c r="I97" s="13">
        <v>1</v>
      </c>
      <c r="J97" s="14"/>
      <c r="K97" s="34">
        <f t="shared" si="9"/>
        <v>0</v>
      </c>
      <c r="L97" s="47">
        <v>48.9</v>
      </c>
      <c r="M97" s="42">
        <v>1</v>
      </c>
      <c r="N97" s="40">
        <f t="shared" si="10"/>
        <v>2</v>
      </c>
      <c r="Q97" s="62"/>
      <c r="R97" s="63"/>
    </row>
    <row r="98" spans="1:18" ht="15" customHeight="1" x14ac:dyDescent="0.25">
      <c r="A98" s="10" t="s">
        <v>364</v>
      </c>
      <c r="B98" s="10" t="s">
        <v>2</v>
      </c>
      <c r="C98" s="11" t="s">
        <v>1011</v>
      </c>
      <c r="D98" s="54" t="s">
        <v>1012</v>
      </c>
      <c r="E98" s="55"/>
      <c r="F98" s="55"/>
      <c r="G98" s="55"/>
      <c r="H98" s="12" t="s">
        <v>5</v>
      </c>
      <c r="I98" s="13">
        <v>1</v>
      </c>
      <c r="J98" s="14"/>
      <c r="K98" s="34">
        <f t="shared" si="9"/>
        <v>0</v>
      </c>
      <c r="L98" s="47">
        <v>53.8</v>
      </c>
      <c r="M98" s="42">
        <v>2</v>
      </c>
      <c r="N98" s="40">
        <f t="shared" si="10"/>
        <v>4</v>
      </c>
      <c r="Q98" s="62"/>
      <c r="R98" s="63"/>
    </row>
    <row r="99" spans="1:18" ht="15" customHeight="1" x14ac:dyDescent="0.25">
      <c r="A99" s="10" t="s">
        <v>367</v>
      </c>
      <c r="B99" s="10" t="s">
        <v>2</v>
      </c>
      <c r="C99" s="11" t="s">
        <v>1013</v>
      </c>
      <c r="D99" s="54" t="s">
        <v>1014</v>
      </c>
      <c r="E99" s="55"/>
      <c r="F99" s="55"/>
      <c r="G99" s="55"/>
      <c r="H99" s="12" t="s">
        <v>5</v>
      </c>
      <c r="I99" s="13">
        <v>1</v>
      </c>
      <c r="J99" s="14"/>
      <c r="K99" s="34">
        <f t="shared" si="9"/>
        <v>0</v>
      </c>
      <c r="L99" s="47">
        <v>59.1</v>
      </c>
      <c r="M99" s="42">
        <v>2</v>
      </c>
      <c r="N99" s="40">
        <f t="shared" si="10"/>
        <v>4</v>
      </c>
      <c r="Q99" s="62"/>
      <c r="R99" s="63"/>
    </row>
    <row r="100" spans="1:18" ht="15" customHeight="1" x14ac:dyDescent="0.25">
      <c r="A100" s="10" t="s">
        <v>370</v>
      </c>
      <c r="B100" s="10" t="s">
        <v>2</v>
      </c>
      <c r="C100" s="11" t="s">
        <v>1015</v>
      </c>
      <c r="D100" s="54" t="s">
        <v>1016</v>
      </c>
      <c r="E100" s="55"/>
      <c r="F100" s="55"/>
      <c r="G100" s="55"/>
      <c r="H100" s="12" t="s">
        <v>5</v>
      </c>
      <c r="I100" s="13">
        <v>1</v>
      </c>
      <c r="J100" s="14"/>
      <c r="K100" s="34">
        <f t="shared" si="9"/>
        <v>0</v>
      </c>
      <c r="L100" s="47">
        <v>126</v>
      </c>
      <c r="M100" s="42">
        <v>3</v>
      </c>
      <c r="N100" s="40">
        <f t="shared" si="10"/>
        <v>6</v>
      </c>
      <c r="Q100" s="62"/>
      <c r="R100" s="63"/>
    </row>
    <row r="101" spans="1:18" ht="15" customHeight="1" x14ac:dyDescent="0.25">
      <c r="A101" s="10" t="s">
        <v>373</v>
      </c>
      <c r="B101" s="10" t="s">
        <v>2</v>
      </c>
      <c r="C101" s="11" t="s">
        <v>1017</v>
      </c>
      <c r="D101" s="54" t="s">
        <v>1018</v>
      </c>
      <c r="E101" s="55"/>
      <c r="F101" s="55"/>
      <c r="G101" s="55"/>
      <c r="H101" s="12" t="s">
        <v>5</v>
      </c>
      <c r="I101" s="13">
        <v>1</v>
      </c>
      <c r="J101" s="14"/>
      <c r="K101" s="34">
        <f t="shared" si="9"/>
        <v>0</v>
      </c>
      <c r="L101" s="47">
        <v>134</v>
      </c>
      <c r="M101" s="42">
        <v>3</v>
      </c>
      <c r="N101" s="40">
        <f t="shared" si="10"/>
        <v>6</v>
      </c>
      <c r="Q101" s="62"/>
      <c r="R101" s="63"/>
    </row>
    <row r="102" spans="1:18" ht="15" customHeight="1" x14ac:dyDescent="0.25">
      <c r="A102" s="10" t="s">
        <v>376</v>
      </c>
      <c r="B102" s="10" t="s">
        <v>2</v>
      </c>
      <c r="C102" s="11" t="s">
        <v>1019</v>
      </c>
      <c r="D102" s="54" t="s">
        <v>1020</v>
      </c>
      <c r="E102" s="55"/>
      <c r="F102" s="55"/>
      <c r="G102" s="55"/>
      <c r="H102" s="12" t="s">
        <v>5</v>
      </c>
      <c r="I102" s="13">
        <v>1</v>
      </c>
      <c r="J102" s="14"/>
      <c r="K102" s="34">
        <f t="shared" si="9"/>
        <v>0</v>
      </c>
      <c r="L102" s="47">
        <v>141</v>
      </c>
      <c r="M102" s="42">
        <v>3</v>
      </c>
      <c r="N102" s="40">
        <f t="shared" si="10"/>
        <v>6</v>
      </c>
      <c r="Q102" s="62"/>
      <c r="R102" s="63"/>
    </row>
    <row r="103" spans="1:18" ht="15" customHeight="1" x14ac:dyDescent="0.25">
      <c r="A103" s="10" t="s">
        <v>379</v>
      </c>
      <c r="B103" s="10" t="s">
        <v>2</v>
      </c>
      <c r="C103" s="11" t="s">
        <v>1021</v>
      </c>
      <c r="D103" s="54" t="s">
        <v>1022</v>
      </c>
      <c r="E103" s="55"/>
      <c r="F103" s="55"/>
      <c r="G103" s="55"/>
      <c r="H103" s="12" t="s">
        <v>5</v>
      </c>
      <c r="I103" s="13">
        <v>1</v>
      </c>
      <c r="J103" s="14"/>
      <c r="K103" s="34">
        <f t="shared" si="9"/>
        <v>0</v>
      </c>
      <c r="L103" s="47">
        <v>148</v>
      </c>
      <c r="M103" s="42">
        <v>3</v>
      </c>
      <c r="N103" s="40">
        <f t="shared" si="10"/>
        <v>6</v>
      </c>
      <c r="Q103" s="62"/>
      <c r="R103" s="63"/>
    </row>
    <row r="104" spans="1:18" ht="15" customHeight="1" x14ac:dyDescent="0.25">
      <c r="A104" s="10" t="s">
        <v>380</v>
      </c>
      <c r="B104" s="10" t="s">
        <v>2</v>
      </c>
      <c r="C104" s="11" t="s">
        <v>1023</v>
      </c>
      <c r="D104" s="54" t="s">
        <v>1024</v>
      </c>
      <c r="E104" s="55"/>
      <c r="F104" s="55"/>
      <c r="G104" s="55"/>
      <c r="H104" s="12" t="s">
        <v>5</v>
      </c>
      <c r="I104" s="13">
        <v>1</v>
      </c>
      <c r="J104" s="14"/>
      <c r="K104" s="34">
        <f t="shared" si="9"/>
        <v>0</v>
      </c>
      <c r="L104" s="47">
        <v>156</v>
      </c>
      <c r="M104" s="42">
        <v>3</v>
      </c>
      <c r="N104" s="40">
        <f t="shared" si="10"/>
        <v>6</v>
      </c>
      <c r="Q104" s="62"/>
      <c r="R104" s="63"/>
    </row>
    <row r="105" spans="1:18" ht="15" customHeight="1" x14ac:dyDescent="0.25">
      <c r="A105" s="10" t="s">
        <v>383</v>
      </c>
      <c r="B105" s="10" t="s">
        <v>2</v>
      </c>
      <c r="C105" s="11" t="s">
        <v>1025</v>
      </c>
      <c r="D105" s="54" t="s">
        <v>1026</v>
      </c>
      <c r="E105" s="55"/>
      <c r="F105" s="55"/>
      <c r="G105" s="55"/>
      <c r="H105" s="12" t="s">
        <v>5</v>
      </c>
      <c r="I105" s="13">
        <v>1</v>
      </c>
      <c r="J105" s="14"/>
      <c r="K105" s="34">
        <f t="shared" si="9"/>
        <v>0</v>
      </c>
      <c r="L105" s="47">
        <v>163</v>
      </c>
      <c r="M105" s="42">
        <v>3</v>
      </c>
      <c r="N105" s="40">
        <f t="shared" si="10"/>
        <v>6</v>
      </c>
      <c r="Q105" s="62"/>
      <c r="R105" s="63"/>
    </row>
    <row r="106" spans="1:18" ht="15" customHeight="1" x14ac:dyDescent="0.25">
      <c r="A106" s="10" t="s">
        <v>386</v>
      </c>
      <c r="B106" s="10" t="s">
        <v>2</v>
      </c>
      <c r="C106" s="11" t="s">
        <v>1027</v>
      </c>
      <c r="D106" s="54" t="s">
        <v>1028</v>
      </c>
      <c r="E106" s="55"/>
      <c r="F106" s="55"/>
      <c r="G106" s="55"/>
      <c r="H106" s="12" t="s">
        <v>5</v>
      </c>
      <c r="I106" s="13">
        <v>1</v>
      </c>
      <c r="J106" s="14"/>
      <c r="K106" s="34">
        <f t="shared" si="9"/>
        <v>0</v>
      </c>
      <c r="L106" s="47">
        <v>171</v>
      </c>
      <c r="M106" s="42">
        <v>3</v>
      </c>
      <c r="N106" s="40">
        <f t="shared" si="10"/>
        <v>6</v>
      </c>
      <c r="Q106" s="62"/>
      <c r="R106" s="63"/>
    </row>
    <row r="107" spans="1:18" ht="15" customHeight="1" x14ac:dyDescent="0.25">
      <c r="A107" s="10" t="s">
        <v>389</v>
      </c>
      <c r="B107" s="10" t="s">
        <v>2</v>
      </c>
      <c r="C107" s="11" t="s">
        <v>1029</v>
      </c>
      <c r="D107" s="54" t="s">
        <v>1030</v>
      </c>
      <c r="E107" s="55"/>
      <c r="F107" s="55"/>
      <c r="G107" s="55"/>
      <c r="H107" s="12" t="s">
        <v>5</v>
      </c>
      <c r="I107" s="13">
        <v>1</v>
      </c>
      <c r="J107" s="14"/>
      <c r="K107" s="34">
        <f t="shared" si="9"/>
        <v>0</v>
      </c>
      <c r="L107" s="47">
        <v>178</v>
      </c>
      <c r="M107" s="42">
        <v>3</v>
      </c>
      <c r="N107" s="40">
        <f t="shared" si="10"/>
        <v>6</v>
      </c>
      <c r="Q107" s="62"/>
      <c r="R107" s="63"/>
    </row>
    <row r="108" spans="1:18" ht="15" customHeight="1" x14ac:dyDescent="0.25">
      <c r="A108" s="10" t="s">
        <v>392</v>
      </c>
      <c r="B108" s="10" t="s">
        <v>2</v>
      </c>
      <c r="C108" s="11" t="s">
        <v>1031</v>
      </c>
      <c r="D108" s="54" t="s">
        <v>1032</v>
      </c>
      <c r="E108" s="55"/>
      <c r="F108" s="55"/>
      <c r="G108" s="55"/>
      <c r="H108" s="12" t="s">
        <v>5</v>
      </c>
      <c r="I108" s="13">
        <v>1</v>
      </c>
      <c r="J108" s="14"/>
      <c r="K108" s="34">
        <f t="shared" si="9"/>
        <v>0</v>
      </c>
      <c r="L108" s="47">
        <v>185</v>
      </c>
      <c r="M108" s="42">
        <v>3</v>
      </c>
      <c r="N108" s="40">
        <f t="shared" si="10"/>
        <v>6</v>
      </c>
      <c r="Q108" s="62"/>
      <c r="R108" s="63"/>
    </row>
    <row r="109" spans="1:18" ht="15" customHeight="1" x14ac:dyDescent="0.25">
      <c r="A109" s="10" t="s">
        <v>395</v>
      </c>
      <c r="B109" s="10" t="s">
        <v>2</v>
      </c>
      <c r="C109" s="11" t="s">
        <v>1033</v>
      </c>
      <c r="D109" s="54" t="s">
        <v>1034</v>
      </c>
      <c r="E109" s="55"/>
      <c r="F109" s="55"/>
      <c r="G109" s="55"/>
      <c r="H109" s="12" t="s">
        <v>5</v>
      </c>
      <c r="I109" s="13">
        <v>1</v>
      </c>
      <c r="J109" s="14"/>
      <c r="K109" s="34">
        <f t="shared" si="9"/>
        <v>0</v>
      </c>
      <c r="L109" s="47">
        <v>193</v>
      </c>
      <c r="M109" s="42">
        <v>3</v>
      </c>
      <c r="N109" s="40">
        <f t="shared" si="10"/>
        <v>6</v>
      </c>
      <c r="Q109" s="62"/>
      <c r="R109" s="63"/>
    </row>
    <row r="110" spans="1:18" ht="15" customHeight="1" x14ac:dyDescent="0.25">
      <c r="A110" s="10" t="s">
        <v>398</v>
      </c>
      <c r="B110" s="10" t="s">
        <v>2</v>
      </c>
      <c r="C110" s="11" t="s">
        <v>1035</v>
      </c>
      <c r="D110" s="54" t="s">
        <v>1036</v>
      </c>
      <c r="E110" s="55"/>
      <c r="F110" s="55"/>
      <c r="G110" s="55"/>
      <c r="H110" s="12" t="s">
        <v>5</v>
      </c>
      <c r="I110" s="13">
        <v>1</v>
      </c>
      <c r="J110" s="14"/>
      <c r="K110" s="34">
        <f t="shared" si="9"/>
        <v>0</v>
      </c>
      <c r="L110" s="47">
        <v>200</v>
      </c>
      <c r="M110" s="42">
        <v>5</v>
      </c>
      <c r="N110" s="40">
        <f t="shared" si="10"/>
        <v>10</v>
      </c>
      <c r="Q110" s="62"/>
      <c r="R110" s="63"/>
    </row>
    <row r="111" spans="1:18" ht="15" customHeight="1" x14ac:dyDescent="0.25">
      <c r="A111" s="10" t="s">
        <v>401</v>
      </c>
      <c r="B111" s="10" t="s">
        <v>2</v>
      </c>
      <c r="C111" s="11" t="s">
        <v>1037</v>
      </c>
      <c r="D111" s="54" t="s">
        <v>1038</v>
      </c>
      <c r="E111" s="55"/>
      <c r="F111" s="55"/>
      <c r="G111" s="55"/>
      <c r="H111" s="12" t="s">
        <v>5</v>
      </c>
      <c r="I111" s="13">
        <v>1</v>
      </c>
      <c r="J111" s="14"/>
      <c r="K111" s="34">
        <f t="shared" si="9"/>
        <v>0</v>
      </c>
      <c r="L111" s="47">
        <v>71.900000000000006</v>
      </c>
      <c r="M111" s="42">
        <v>2</v>
      </c>
      <c r="N111" s="40">
        <f t="shared" si="10"/>
        <v>4</v>
      </c>
      <c r="Q111" s="62"/>
      <c r="R111" s="63"/>
    </row>
    <row r="112" spans="1:18" ht="15" customHeight="1" x14ac:dyDescent="0.25">
      <c r="A112" s="10" t="s">
        <v>404</v>
      </c>
      <c r="B112" s="10" t="s">
        <v>2</v>
      </c>
      <c r="C112" s="11" t="s">
        <v>1039</v>
      </c>
      <c r="D112" s="54" t="s">
        <v>1040</v>
      </c>
      <c r="E112" s="55"/>
      <c r="F112" s="55"/>
      <c r="G112" s="55"/>
      <c r="H112" s="12" t="s">
        <v>5</v>
      </c>
      <c r="I112" s="13">
        <v>1</v>
      </c>
      <c r="J112" s="14"/>
      <c r="K112" s="34">
        <f t="shared" si="9"/>
        <v>0</v>
      </c>
      <c r="L112" s="47">
        <v>79.3</v>
      </c>
      <c r="M112" s="42">
        <v>2</v>
      </c>
      <c r="N112" s="40">
        <f t="shared" si="10"/>
        <v>4</v>
      </c>
      <c r="Q112" s="62"/>
      <c r="R112" s="63"/>
    </row>
    <row r="113" spans="1:18" ht="15" customHeight="1" x14ac:dyDescent="0.25">
      <c r="A113" s="10" t="s">
        <v>407</v>
      </c>
      <c r="B113" s="10" t="s">
        <v>2</v>
      </c>
      <c r="C113" s="11" t="s">
        <v>1041</v>
      </c>
      <c r="D113" s="54" t="s">
        <v>1042</v>
      </c>
      <c r="E113" s="55"/>
      <c r="F113" s="55"/>
      <c r="G113" s="55"/>
      <c r="H113" s="12" t="s">
        <v>5</v>
      </c>
      <c r="I113" s="13">
        <v>1</v>
      </c>
      <c r="J113" s="14"/>
      <c r="K113" s="34">
        <f t="shared" si="9"/>
        <v>0</v>
      </c>
      <c r="L113" s="47">
        <v>105</v>
      </c>
      <c r="M113" s="42">
        <v>3</v>
      </c>
      <c r="N113" s="40">
        <f t="shared" si="10"/>
        <v>6</v>
      </c>
      <c r="Q113" s="62"/>
      <c r="R113" s="63"/>
    </row>
    <row r="114" spans="1:18" ht="15" customHeight="1" x14ac:dyDescent="0.25">
      <c r="A114" s="10" t="s">
        <v>410</v>
      </c>
      <c r="B114" s="10" t="s">
        <v>2</v>
      </c>
      <c r="C114" s="11" t="s">
        <v>1043</v>
      </c>
      <c r="D114" s="54" t="s">
        <v>1044</v>
      </c>
      <c r="E114" s="55"/>
      <c r="F114" s="55"/>
      <c r="G114" s="55"/>
      <c r="H114" s="12" t="s">
        <v>5</v>
      </c>
      <c r="I114" s="13">
        <v>1</v>
      </c>
      <c r="J114" s="14"/>
      <c r="K114" s="34">
        <f t="shared" si="9"/>
        <v>0</v>
      </c>
      <c r="L114" s="47">
        <v>86.6</v>
      </c>
      <c r="M114" s="42">
        <v>2</v>
      </c>
      <c r="N114" s="40">
        <f t="shared" si="10"/>
        <v>4</v>
      </c>
      <c r="Q114" s="62"/>
      <c r="R114" s="63"/>
    </row>
    <row r="115" spans="1:18" ht="15" customHeight="1" x14ac:dyDescent="0.25">
      <c r="A115" s="10" t="s">
        <v>413</v>
      </c>
      <c r="B115" s="10" t="s">
        <v>2</v>
      </c>
      <c r="C115" s="11" t="s">
        <v>1045</v>
      </c>
      <c r="D115" s="54" t="s">
        <v>1046</v>
      </c>
      <c r="E115" s="55"/>
      <c r="F115" s="55"/>
      <c r="G115" s="55"/>
      <c r="H115" s="12" t="s">
        <v>5</v>
      </c>
      <c r="I115" s="13">
        <v>1</v>
      </c>
      <c r="J115" s="14"/>
      <c r="K115" s="34">
        <f t="shared" si="9"/>
        <v>0</v>
      </c>
      <c r="L115" s="47">
        <v>94</v>
      </c>
      <c r="M115" s="42">
        <v>2</v>
      </c>
      <c r="N115" s="40">
        <f t="shared" si="10"/>
        <v>4</v>
      </c>
      <c r="Q115" s="62"/>
      <c r="R115" s="63"/>
    </row>
    <row r="116" spans="1:18" ht="15" customHeight="1" x14ac:dyDescent="0.25">
      <c r="A116" s="10" t="s">
        <v>416</v>
      </c>
      <c r="B116" s="10" t="s">
        <v>2</v>
      </c>
      <c r="C116" s="11" t="s">
        <v>1047</v>
      </c>
      <c r="D116" s="54" t="s">
        <v>1048</v>
      </c>
      <c r="E116" s="55"/>
      <c r="F116" s="55"/>
      <c r="G116" s="55"/>
      <c r="H116" s="12" t="s">
        <v>5</v>
      </c>
      <c r="I116" s="13">
        <v>1</v>
      </c>
      <c r="J116" s="14"/>
      <c r="K116" s="34">
        <f t="shared" si="9"/>
        <v>0</v>
      </c>
      <c r="L116" s="47">
        <v>124</v>
      </c>
      <c r="M116" s="42">
        <v>3</v>
      </c>
      <c r="N116" s="40">
        <f t="shared" si="10"/>
        <v>6</v>
      </c>
      <c r="Q116" s="62"/>
      <c r="R116" s="63"/>
    </row>
    <row r="117" spans="1:18" ht="15" customHeight="1" x14ac:dyDescent="0.25">
      <c r="A117" s="10" t="s">
        <v>419</v>
      </c>
      <c r="B117" s="10" t="s">
        <v>2</v>
      </c>
      <c r="C117" s="11" t="s">
        <v>1049</v>
      </c>
      <c r="D117" s="54" t="s">
        <v>1050</v>
      </c>
      <c r="E117" s="55"/>
      <c r="F117" s="55"/>
      <c r="G117" s="55"/>
      <c r="H117" s="12" t="s">
        <v>5</v>
      </c>
      <c r="I117" s="13">
        <v>1</v>
      </c>
      <c r="J117" s="14"/>
      <c r="K117" s="34">
        <f t="shared" si="9"/>
        <v>0</v>
      </c>
      <c r="L117" s="47">
        <v>101</v>
      </c>
      <c r="M117" s="42">
        <v>3</v>
      </c>
      <c r="N117" s="40">
        <f t="shared" si="10"/>
        <v>6</v>
      </c>
      <c r="Q117" s="62"/>
      <c r="R117" s="63"/>
    </row>
    <row r="118" spans="1:18" ht="15" customHeight="1" x14ac:dyDescent="0.25">
      <c r="A118" s="10" t="s">
        <v>422</v>
      </c>
      <c r="B118" s="10" t="s">
        <v>2</v>
      </c>
      <c r="C118" s="11" t="s">
        <v>1051</v>
      </c>
      <c r="D118" s="54" t="s">
        <v>1052</v>
      </c>
      <c r="E118" s="55"/>
      <c r="F118" s="55"/>
      <c r="G118" s="55"/>
      <c r="H118" s="12" t="s">
        <v>5</v>
      </c>
      <c r="I118" s="13">
        <v>1</v>
      </c>
      <c r="J118" s="14"/>
      <c r="K118" s="34">
        <f t="shared" si="9"/>
        <v>0</v>
      </c>
      <c r="L118" s="47">
        <v>109</v>
      </c>
      <c r="M118" s="42">
        <v>3</v>
      </c>
      <c r="N118" s="40">
        <f t="shared" si="10"/>
        <v>6</v>
      </c>
      <c r="Q118" s="62"/>
      <c r="R118" s="63"/>
    </row>
    <row r="119" spans="1:18" ht="15" customHeight="1" x14ac:dyDescent="0.25">
      <c r="A119" s="10" t="s">
        <v>425</v>
      </c>
      <c r="B119" s="10" t="s">
        <v>2</v>
      </c>
      <c r="C119" s="11" t="s">
        <v>1053</v>
      </c>
      <c r="D119" s="54" t="s">
        <v>1054</v>
      </c>
      <c r="E119" s="55"/>
      <c r="F119" s="55"/>
      <c r="G119" s="55"/>
      <c r="H119" s="12" t="s">
        <v>5</v>
      </c>
      <c r="I119" s="13">
        <v>1</v>
      </c>
      <c r="J119" s="14"/>
      <c r="K119" s="34">
        <f t="shared" si="9"/>
        <v>0</v>
      </c>
      <c r="L119" s="47">
        <v>116</v>
      </c>
      <c r="M119" s="42">
        <v>3</v>
      </c>
      <c r="N119" s="40">
        <f t="shared" si="10"/>
        <v>6</v>
      </c>
      <c r="Q119" s="62"/>
      <c r="R119" s="63"/>
    </row>
    <row r="120" spans="1:18" ht="15" customHeight="1" x14ac:dyDescent="0.25">
      <c r="A120" s="10" t="s">
        <v>428</v>
      </c>
      <c r="B120" s="10" t="s">
        <v>2</v>
      </c>
      <c r="C120" s="11" t="s">
        <v>1055</v>
      </c>
      <c r="D120" s="54" t="s">
        <v>1056</v>
      </c>
      <c r="E120" s="55"/>
      <c r="F120" s="55"/>
      <c r="G120" s="55"/>
      <c r="H120" s="12" t="s">
        <v>5</v>
      </c>
      <c r="I120" s="13">
        <v>1</v>
      </c>
      <c r="J120" s="14"/>
      <c r="K120" s="34">
        <f t="shared" si="9"/>
        <v>0</v>
      </c>
      <c r="L120" s="47">
        <v>142</v>
      </c>
      <c r="M120" s="42">
        <v>3</v>
      </c>
      <c r="N120" s="40">
        <f t="shared" si="10"/>
        <v>6</v>
      </c>
      <c r="Q120" s="62"/>
      <c r="R120" s="63"/>
    </row>
    <row r="121" spans="1:18" ht="15" customHeight="1" x14ac:dyDescent="0.25">
      <c r="A121" s="10" t="s">
        <v>431</v>
      </c>
      <c r="B121" s="10" t="s">
        <v>2</v>
      </c>
      <c r="C121" s="11" t="s">
        <v>1057</v>
      </c>
      <c r="D121" s="54" t="s">
        <v>1058</v>
      </c>
      <c r="E121" s="55"/>
      <c r="F121" s="55"/>
      <c r="G121" s="55"/>
      <c r="H121" s="12" t="s">
        <v>5</v>
      </c>
      <c r="I121" s="13">
        <v>1</v>
      </c>
      <c r="J121" s="14"/>
      <c r="K121" s="34">
        <f t="shared" si="9"/>
        <v>0</v>
      </c>
      <c r="L121" s="47">
        <v>123</v>
      </c>
      <c r="M121" s="42">
        <v>3</v>
      </c>
      <c r="N121" s="40">
        <f t="shared" si="10"/>
        <v>6</v>
      </c>
      <c r="Q121" s="62"/>
      <c r="R121" s="63"/>
    </row>
    <row r="122" spans="1:18" ht="15" customHeight="1" x14ac:dyDescent="0.25">
      <c r="A122" s="10" t="s">
        <v>432</v>
      </c>
      <c r="B122" s="10" t="s">
        <v>2</v>
      </c>
      <c r="C122" s="11" t="s">
        <v>1059</v>
      </c>
      <c r="D122" s="54" t="s">
        <v>1060</v>
      </c>
      <c r="E122" s="55"/>
      <c r="F122" s="55"/>
      <c r="G122" s="55"/>
      <c r="H122" s="12" t="s">
        <v>5</v>
      </c>
      <c r="I122" s="13">
        <v>1</v>
      </c>
      <c r="J122" s="14"/>
      <c r="K122" s="34">
        <f t="shared" si="9"/>
        <v>0</v>
      </c>
      <c r="L122" s="47">
        <v>172</v>
      </c>
      <c r="M122" s="42">
        <v>3</v>
      </c>
      <c r="N122" s="40">
        <f t="shared" si="10"/>
        <v>6</v>
      </c>
      <c r="Q122" s="62"/>
      <c r="R122" s="63"/>
    </row>
    <row r="123" spans="1:18" ht="15" customHeight="1" x14ac:dyDescent="0.25">
      <c r="A123" s="10" t="s">
        <v>435</v>
      </c>
      <c r="B123" s="10" t="s">
        <v>2</v>
      </c>
      <c r="C123" s="11" t="s">
        <v>1061</v>
      </c>
      <c r="D123" s="54" t="s">
        <v>1062</v>
      </c>
      <c r="E123" s="55"/>
      <c r="F123" s="55"/>
      <c r="G123" s="55"/>
      <c r="H123" s="12" t="s">
        <v>5</v>
      </c>
      <c r="I123" s="13">
        <v>1</v>
      </c>
      <c r="J123" s="14"/>
      <c r="K123" s="34">
        <f t="shared" si="9"/>
        <v>0</v>
      </c>
      <c r="L123" s="47">
        <v>181</v>
      </c>
      <c r="M123" s="42">
        <v>3</v>
      </c>
      <c r="N123" s="40">
        <f t="shared" si="10"/>
        <v>6</v>
      </c>
      <c r="Q123" s="62"/>
      <c r="R123" s="63"/>
    </row>
    <row r="124" spans="1:18" ht="15" customHeight="1" x14ac:dyDescent="0.25">
      <c r="A124" s="10" t="s">
        <v>438</v>
      </c>
      <c r="B124" s="10" t="s">
        <v>2</v>
      </c>
      <c r="C124" s="11" t="s">
        <v>1063</v>
      </c>
      <c r="D124" s="54" t="s">
        <v>1064</v>
      </c>
      <c r="E124" s="55"/>
      <c r="F124" s="55"/>
      <c r="G124" s="55"/>
      <c r="H124" s="12" t="s">
        <v>5</v>
      </c>
      <c r="I124" s="13">
        <v>1</v>
      </c>
      <c r="J124" s="14"/>
      <c r="K124" s="34">
        <f t="shared" si="9"/>
        <v>0</v>
      </c>
      <c r="L124" s="47">
        <v>191</v>
      </c>
      <c r="M124" s="42">
        <v>3</v>
      </c>
      <c r="N124" s="40">
        <f t="shared" si="10"/>
        <v>6</v>
      </c>
      <c r="Q124" s="62"/>
      <c r="R124" s="63"/>
    </row>
    <row r="125" spans="1:18" ht="15" customHeight="1" x14ac:dyDescent="0.25">
      <c r="A125" s="10" t="s">
        <v>441</v>
      </c>
      <c r="B125" s="10" t="s">
        <v>2</v>
      </c>
      <c r="C125" s="11" t="s">
        <v>1065</v>
      </c>
      <c r="D125" s="54" t="s">
        <v>1066</v>
      </c>
      <c r="E125" s="55"/>
      <c r="F125" s="55"/>
      <c r="G125" s="55"/>
      <c r="H125" s="12" t="s">
        <v>5</v>
      </c>
      <c r="I125" s="13">
        <v>1</v>
      </c>
      <c r="J125" s="14"/>
      <c r="K125" s="34">
        <f t="shared" si="9"/>
        <v>0</v>
      </c>
      <c r="L125" s="47">
        <v>200</v>
      </c>
      <c r="M125" s="42">
        <v>5</v>
      </c>
      <c r="N125" s="40">
        <f t="shared" si="10"/>
        <v>10</v>
      </c>
      <c r="Q125" s="62"/>
      <c r="R125" s="63"/>
    </row>
    <row r="126" spans="1:18" ht="15" customHeight="1" x14ac:dyDescent="0.25">
      <c r="A126" s="10" t="s">
        <v>444</v>
      </c>
      <c r="B126" s="10" t="s">
        <v>2</v>
      </c>
      <c r="C126" s="11" t="s">
        <v>1067</v>
      </c>
      <c r="D126" s="54" t="s">
        <v>1068</v>
      </c>
      <c r="E126" s="55"/>
      <c r="F126" s="55"/>
      <c r="G126" s="55"/>
      <c r="H126" s="12" t="s">
        <v>5</v>
      </c>
      <c r="I126" s="13">
        <v>1</v>
      </c>
      <c r="J126" s="14"/>
      <c r="K126" s="34">
        <f t="shared" si="9"/>
        <v>0</v>
      </c>
      <c r="L126" s="47">
        <v>209</v>
      </c>
      <c r="M126" s="42">
        <v>5</v>
      </c>
      <c r="N126" s="40">
        <f t="shared" si="10"/>
        <v>10</v>
      </c>
      <c r="Q126" s="62"/>
      <c r="R126" s="63"/>
    </row>
    <row r="127" spans="1:18" ht="15" customHeight="1" x14ac:dyDescent="0.25">
      <c r="A127" s="10" t="s">
        <v>447</v>
      </c>
      <c r="B127" s="10" t="s">
        <v>2</v>
      </c>
      <c r="C127" s="11" t="s">
        <v>1069</v>
      </c>
      <c r="D127" s="54" t="s">
        <v>1070</v>
      </c>
      <c r="E127" s="55"/>
      <c r="F127" s="55"/>
      <c r="G127" s="55"/>
      <c r="H127" s="12" t="s">
        <v>5</v>
      </c>
      <c r="I127" s="13">
        <v>1</v>
      </c>
      <c r="J127" s="14"/>
      <c r="K127" s="34">
        <f t="shared" si="9"/>
        <v>0</v>
      </c>
      <c r="L127" s="47">
        <v>218</v>
      </c>
      <c r="M127" s="42">
        <v>5</v>
      </c>
      <c r="N127" s="40">
        <f t="shared" si="10"/>
        <v>10</v>
      </c>
      <c r="Q127" s="62"/>
      <c r="R127" s="63"/>
    </row>
    <row r="128" spans="1:18" ht="15" customHeight="1" x14ac:dyDescent="0.25">
      <c r="A128" s="10" t="s">
        <v>450</v>
      </c>
      <c r="B128" s="10" t="s">
        <v>2</v>
      </c>
      <c r="C128" s="11" t="s">
        <v>1071</v>
      </c>
      <c r="D128" s="54" t="s">
        <v>1072</v>
      </c>
      <c r="E128" s="55"/>
      <c r="F128" s="55"/>
      <c r="G128" s="55"/>
      <c r="H128" s="12" t="s">
        <v>5</v>
      </c>
      <c r="I128" s="13">
        <v>1</v>
      </c>
      <c r="J128" s="14"/>
      <c r="K128" s="34">
        <f t="shared" si="9"/>
        <v>0</v>
      </c>
      <c r="L128" s="47">
        <v>30.3</v>
      </c>
      <c r="M128" s="42">
        <v>1</v>
      </c>
      <c r="N128" s="40">
        <f t="shared" si="10"/>
        <v>2</v>
      </c>
      <c r="Q128" s="62"/>
      <c r="R128" s="63"/>
    </row>
    <row r="129" spans="1:18" ht="15" customHeight="1" x14ac:dyDescent="0.25">
      <c r="A129" s="10" t="s">
        <v>453</v>
      </c>
      <c r="B129" s="10" t="s">
        <v>2</v>
      </c>
      <c r="C129" s="11" t="s">
        <v>1073</v>
      </c>
      <c r="D129" s="54" t="s">
        <v>1074</v>
      </c>
      <c r="E129" s="55"/>
      <c r="F129" s="55"/>
      <c r="G129" s="55"/>
      <c r="H129" s="12" t="s">
        <v>5</v>
      </c>
      <c r="I129" s="13">
        <v>1</v>
      </c>
      <c r="J129" s="14"/>
      <c r="K129" s="34">
        <f t="shared" si="9"/>
        <v>0</v>
      </c>
      <c r="L129" s="47">
        <v>35.6</v>
      </c>
      <c r="M129" s="42">
        <v>1</v>
      </c>
      <c r="N129" s="40">
        <f t="shared" si="10"/>
        <v>2</v>
      </c>
      <c r="Q129" s="62"/>
      <c r="R129" s="63"/>
    </row>
    <row r="130" spans="1:18" ht="15" customHeight="1" x14ac:dyDescent="0.25">
      <c r="A130" s="10" t="s">
        <v>456</v>
      </c>
      <c r="B130" s="10" t="s">
        <v>2</v>
      </c>
      <c r="C130" s="11" t="s">
        <v>1075</v>
      </c>
      <c r="D130" s="54" t="s">
        <v>1076</v>
      </c>
      <c r="E130" s="55"/>
      <c r="F130" s="55"/>
      <c r="G130" s="55"/>
      <c r="H130" s="12" t="s">
        <v>5</v>
      </c>
      <c r="I130" s="13">
        <v>1</v>
      </c>
      <c r="J130" s="14"/>
      <c r="K130" s="34">
        <f t="shared" si="9"/>
        <v>0</v>
      </c>
      <c r="L130" s="47">
        <v>40.799999999999997</v>
      </c>
      <c r="M130" s="42">
        <v>1</v>
      </c>
      <c r="N130" s="40">
        <f t="shared" si="10"/>
        <v>2</v>
      </c>
      <c r="Q130" s="62"/>
      <c r="R130" s="63"/>
    </row>
    <row r="131" spans="1:18" ht="15" customHeight="1" x14ac:dyDescent="0.25">
      <c r="A131" s="10" t="s">
        <v>459</v>
      </c>
      <c r="B131" s="10" t="s">
        <v>2</v>
      </c>
      <c r="C131" s="11" t="s">
        <v>1077</v>
      </c>
      <c r="D131" s="54" t="s">
        <v>1078</v>
      </c>
      <c r="E131" s="55"/>
      <c r="F131" s="55"/>
      <c r="G131" s="55"/>
      <c r="H131" s="12" t="s">
        <v>5</v>
      </c>
      <c r="I131" s="13">
        <v>1</v>
      </c>
      <c r="J131" s="14"/>
      <c r="K131" s="34">
        <f t="shared" si="9"/>
        <v>0</v>
      </c>
      <c r="L131" s="47">
        <v>46.7</v>
      </c>
      <c r="M131" s="42">
        <v>1</v>
      </c>
      <c r="N131" s="40">
        <f t="shared" si="10"/>
        <v>2</v>
      </c>
      <c r="Q131" s="62"/>
      <c r="R131" s="63"/>
    </row>
    <row r="132" spans="1:18" ht="15" customHeight="1" x14ac:dyDescent="0.25">
      <c r="A132" s="10" t="s">
        <v>462</v>
      </c>
      <c r="B132" s="10" t="s">
        <v>2</v>
      </c>
      <c r="C132" s="11" t="s">
        <v>1079</v>
      </c>
      <c r="D132" s="54" t="s">
        <v>1080</v>
      </c>
      <c r="E132" s="55"/>
      <c r="F132" s="55"/>
      <c r="G132" s="55"/>
      <c r="H132" s="12" t="s">
        <v>5</v>
      </c>
      <c r="I132" s="13">
        <v>1</v>
      </c>
      <c r="J132" s="14"/>
      <c r="K132" s="34">
        <f t="shared" si="9"/>
        <v>0</v>
      </c>
      <c r="L132" s="47">
        <v>52.1</v>
      </c>
      <c r="M132" s="42">
        <v>2</v>
      </c>
      <c r="N132" s="40">
        <f t="shared" si="10"/>
        <v>4</v>
      </c>
      <c r="Q132" s="62"/>
      <c r="R132" s="63"/>
    </row>
    <row r="133" spans="1:18" ht="15" customHeight="1" x14ac:dyDescent="0.25">
      <c r="A133" s="10" t="s">
        <v>465</v>
      </c>
      <c r="B133" s="10" t="s">
        <v>2</v>
      </c>
      <c r="C133" s="11" t="s">
        <v>1081</v>
      </c>
      <c r="D133" s="54" t="s">
        <v>1082</v>
      </c>
      <c r="E133" s="55"/>
      <c r="F133" s="55"/>
      <c r="G133" s="55"/>
      <c r="H133" s="12" t="s">
        <v>5</v>
      </c>
      <c r="I133" s="13">
        <v>1</v>
      </c>
      <c r="J133" s="14"/>
      <c r="K133" s="34">
        <f t="shared" ref="K133:K196" si="11">ROUND(I133*J133,2)</f>
        <v>0</v>
      </c>
      <c r="L133" s="47">
        <v>57.4</v>
      </c>
      <c r="M133" s="42">
        <v>2</v>
      </c>
      <c r="N133" s="40">
        <f t="shared" si="10"/>
        <v>4</v>
      </c>
      <c r="Q133" s="62"/>
      <c r="R133" s="63"/>
    </row>
    <row r="134" spans="1:18" ht="15" customHeight="1" x14ac:dyDescent="0.25">
      <c r="A134" s="10" t="s">
        <v>468</v>
      </c>
      <c r="B134" s="10" t="s">
        <v>2</v>
      </c>
      <c r="C134" s="11" t="s">
        <v>1083</v>
      </c>
      <c r="D134" s="54" t="s">
        <v>1084</v>
      </c>
      <c r="E134" s="55"/>
      <c r="F134" s="55"/>
      <c r="G134" s="55"/>
      <c r="H134" s="12" t="s">
        <v>5</v>
      </c>
      <c r="I134" s="13">
        <v>1</v>
      </c>
      <c r="J134" s="14"/>
      <c r="K134" s="34">
        <f t="shared" si="11"/>
        <v>0</v>
      </c>
      <c r="L134" s="47">
        <v>62.6</v>
      </c>
      <c r="M134" s="42">
        <v>2</v>
      </c>
      <c r="N134" s="40">
        <f t="shared" ref="N134:N197" si="12">M134*2</f>
        <v>4</v>
      </c>
      <c r="Q134" s="62"/>
      <c r="R134" s="63"/>
    </row>
    <row r="135" spans="1:18" ht="15" customHeight="1" x14ac:dyDescent="0.25">
      <c r="A135" s="10" t="s">
        <v>471</v>
      </c>
      <c r="B135" s="10" t="s">
        <v>2</v>
      </c>
      <c r="C135" s="11" t="s">
        <v>1085</v>
      </c>
      <c r="D135" s="54" t="s">
        <v>1086</v>
      </c>
      <c r="E135" s="55"/>
      <c r="F135" s="55"/>
      <c r="G135" s="55"/>
      <c r="H135" s="12" t="s">
        <v>5</v>
      </c>
      <c r="I135" s="13">
        <v>1</v>
      </c>
      <c r="J135" s="14"/>
      <c r="K135" s="34">
        <f t="shared" si="11"/>
        <v>0</v>
      </c>
      <c r="L135" s="47">
        <v>70</v>
      </c>
      <c r="M135" s="42">
        <v>2</v>
      </c>
      <c r="N135" s="40">
        <f t="shared" si="12"/>
        <v>4</v>
      </c>
      <c r="Q135" s="62"/>
      <c r="R135" s="63"/>
    </row>
    <row r="136" spans="1:18" ht="15" customHeight="1" x14ac:dyDescent="0.25">
      <c r="A136" s="10" t="s">
        <v>474</v>
      </c>
      <c r="B136" s="10" t="s">
        <v>2</v>
      </c>
      <c r="C136" s="11" t="s">
        <v>1087</v>
      </c>
      <c r="D136" s="54" t="s">
        <v>1088</v>
      </c>
      <c r="E136" s="55"/>
      <c r="F136" s="55"/>
      <c r="G136" s="55"/>
      <c r="H136" s="12" t="s">
        <v>5</v>
      </c>
      <c r="I136" s="13">
        <v>1</v>
      </c>
      <c r="J136" s="14"/>
      <c r="K136" s="34">
        <f t="shared" si="11"/>
        <v>0</v>
      </c>
      <c r="L136" s="47">
        <v>75.900000000000006</v>
      </c>
      <c r="M136" s="42">
        <v>2</v>
      </c>
      <c r="N136" s="40">
        <f t="shared" si="12"/>
        <v>4</v>
      </c>
      <c r="Q136" s="62"/>
      <c r="R136" s="63"/>
    </row>
    <row r="137" spans="1:18" ht="15" customHeight="1" x14ac:dyDescent="0.25">
      <c r="A137" s="10" t="s">
        <v>477</v>
      </c>
      <c r="B137" s="10" t="s">
        <v>2</v>
      </c>
      <c r="C137" s="11" t="s">
        <v>1089</v>
      </c>
      <c r="D137" s="54" t="s">
        <v>1090</v>
      </c>
      <c r="E137" s="55"/>
      <c r="F137" s="55"/>
      <c r="G137" s="55"/>
      <c r="H137" s="12" t="s">
        <v>5</v>
      </c>
      <c r="I137" s="13">
        <v>1</v>
      </c>
      <c r="J137" s="14"/>
      <c r="K137" s="34">
        <f t="shared" si="11"/>
        <v>0</v>
      </c>
      <c r="L137" s="47">
        <v>81.900000000000006</v>
      </c>
      <c r="M137" s="42">
        <v>2</v>
      </c>
      <c r="N137" s="40">
        <f t="shared" si="12"/>
        <v>4</v>
      </c>
      <c r="Q137" s="62"/>
      <c r="R137" s="63"/>
    </row>
    <row r="138" spans="1:18" ht="15" customHeight="1" x14ac:dyDescent="0.25">
      <c r="A138" s="10" t="s">
        <v>480</v>
      </c>
      <c r="B138" s="10" t="s">
        <v>2</v>
      </c>
      <c r="C138" s="11" t="s">
        <v>1091</v>
      </c>
      <c r="D138" s="54" t="s">
        <v>1092</v>
      </c>
      <c r="E138" s="55"/>
      <c r="F138" s="55"/>
      <c r="G138" s="55"/>
      <c r="H138" s="12" t="s">
        <v>5</v>
      </c>
      <c r="I138" s="13">
        <v>1</v>
      </c>
      <c r="J138" s="14"/>
      <c r="K138" s="34">
        <f t="shared" si="11"/>
        <v>0</v>
      </c>
      <c r="L138" s="47">
        <v>87.7</v>
      </c>
      <c r="M138" s="42">
        <v>2</v>
      </c>
      <c r="N138" s="40">
        <f t="shared" si="12"/>
        <v>4</v>
      </c>
      <c r="Q138" s="62"/>
      <c r="R138" s="63"/>
    </row>
    <row r="139" spans="1:18" x14ac:dyDescent="0.25">
      <c r="A139" s="10" t="s">
        <v>483</v>
      </c>
      <c r="B139" s="10" t="s">
        <v>2</v>
      </c>
      <c r="C139" s="11" t="s">
        <v>1093</v>
      </c>
      <c r="D139" s="54" t="s">
        <v>1094</v>
      </c>
      <c r="E139" s="55"/>
      <c r="F139" s="55"/>
      <c r="G139" s="55"/>
      <c r="H139" s="12" t="s">
        <v>5</v>
      </c>
      <c r="I139" s="13">
        <v>1</v>
      </c>
      <c r="J139" s="14"/>
      <c r="K139" s="34">
        <f t="shared" si="11"/>
        <v>0</v>
      </c>
      <c r="L139" s="47">
        <v>93.3</v>
      </c>
      <c r="M139" s="42">
        <v>2</v>
      </c>
      <c r="N139" s="40">
        <f t="shared" si="12"/>
        <v>4</v>
      </c>
      <c r="Q139" s="62"/>
      <c r="R139" s="63"/>
    </row>
    <row r="140" spans="1:18" ht="15" customHeight="1" x14ac:dyDescent="0.25">
      <c r="A140" s="10" t="s">
        <v>486</v>
      </c>
      <c r="B140" s="10" t="s">
        <v>2</v>
      </c>
      <c r="C140" s="11" t="s">
        <v>1095</v>
      </c>
      <c r="D140" s="54" t="s">
        <v>1096</v>
      </c>
      <c r="E140" s="55"/>
      <c r="F140" s="55"/>
      <c r="G140" s="55"/>
      <c r="H140" s="12" t="s">
        <v>5</v>
      </c>
      <c r="I140" s="13">
        <v>1</v>
      </c>
      <c r="J140" s="14"/>
      <c r="K140" s="34">
        <f t="shared" si="11"/>
        <v>0</v>
      </c>
      <c r="L140" s="47">
        <v>98.8</v>
      </c>
      <c r="M140" s="42">
        <v>2</v>
      </c>
      <c r="N140" s="40">
        <f t="shared" si="12"/>
        <v>4</v>
      </c>
      <c r="Q140" s="62"/>
      <c r="R140" s="63"/>
    </row>
    <row r="141" spans="1:18" ht="15" customHeight="1" x14ac:dyDescent="0.25">
      <c r="A141" s="10" t="s">
        <v>489</v>
      </c>
      <c r="B141" s="10" t="s">
        <v>2</v>
      </c>
      <c r="C141" s="11" t="s">
        <v>1097</v>
      </c>
      <c r="D141" s="54" t="s">
        <v>1098</v>
      </c>
      <c r="E141" s="55"/>
      <c r="F141" s="55"/>
      <c r="G141" s="55"/>
      <c r="H141" s="12" t="s">
        <v>5</v>
      </c>
      <c r="I141" s="13">
        <v>1</v>
      </c>
      <c r="J141" s="14"/>
      <c r="K141" s="34">
        <f t="shared" si="11"/>
        <v>0</v>
      </c>
      <c r="L141" s="47">
        <v>28.4</v>
      </c>
      <c r="M141" s="42">
        <v>1</v>
      </c>
      <c r="N141" s="40">
        <f t="shared" si="12"/>
        <v>2</v>
      </c>
      <c r="Q141" s="62"/>
      <c r="R141" s="63"/>
    </row>
    <row r="142" spans="1:18" ht="15" customHeight="1" x14ac:dyDescent="0.25">
      <c r="A142" s="10" t="s">
        <v>490</v>
      </c>
      <c r="B142" s="10" t="s">
        <v>2</v>
      </c>
      <c r="C142" s="11" t="s">
        <v>1099</v>
      </c>
      <c r="D142" s="54" t="s">
        <v>1100</v>
      </c>
      <c r="E142" s="55"/>
      <c r="F142" s="55"/>
      <c r="G142" s="55"/>
      <c r="H142" s="12" t="s">
        <v>5</v>
      </c>
      <c r="I142" s="13">
        <v>1</v>
      </c>
      <c r="J142" s="14"/>
      <c r="K142" s="34">
        <f t="shared" si="11"/>
        <v>0</v>
      </c>
      <c r="L142" s="47">
        <v>32.200000000000003</v>
      </c>
      <c r="M142" s="42">
        <v>1</v>
      </c>
      <c r="N142" s="40">
        <f t="shared" si="12"/>
        <v>2</v>
      </c>
      <c r="Q142" s="62"/>
      <c r="R142" s="63"/>
    </row>
    <row r="143" spans="1:18" ht="15" customHeight="1" x14ac:dyDescent="0.25">
      <c r="A143" s="10" t="s">
        <v>493</v>
      </c>
      <c r="B143" s="10" t="s">
        <v>2</v>
      </c>
      <c r="C143" s="11" t="s">
        <v>1101</v>
      </c>
      <c r="D143" s="54" t="s">
        <v>1102</v>
      </c>
      <c r="E143" s="55"/>
      <c r="F143" s="55"/>
      <c r="G143" s="55"/>
      <c r="H143" s="12" t="s">
        <v>5</v>
      </c>
      <c r="I143" s="13">
        <v>1</v>
      </c>
      <c r="J143" s="14"/>
      <c r="K143" s="34">
        <f t="shared" si="11"/>
        <v>0</v>
      </c>
      <c r="L143" s="47">
        <v>35.5</v>
      </c>
      <c r="M143" s="42">
        <v>1</v>
      </c>
      <c r="N143" s="40">
        <f t="shared" si="12"/>
        <v>2</v>
      </c>
      <c r="Q143" s="62"/>
      <c r="R143" s="63"/>
    </row>
    <row r="144" spans="1:18" ht="15" customHeight="1" x14ac:dyDescent="0.25">
      <c r="A144" s="10" t="s">
        <v>496</v>
      </c>
      <c r="B144" s="10" t="s">
        <v>2</v>
      </c>
      <c r="C144" s="11" t="s">
        <v>1103</v>
      </c>
      <c r="D144" s="54" t="s">
        <v>1104</v>
      </c>
      <c r="E144" s="55"/>
      <c r="F144" s="55"/>
      <c r="G144" s="55"/>
      <c r="H144" s="12" t="s">
        <v>5</v>
      </c>
      <c r="I144" s="13">
        <v>1</v>
      </c>
      <c r="J144" s="14"/>
      <c r="K144" s="34">
        <f t="shared" si="11"/>
        <v>0</v>
      </c>
      <c r="L144" s="47">
        <v>38.700000000000003</v>
      </c>
      <c r="M144" s="42">
        <v>1</v>
      </c>
      <c r="N144" s="40">
        <f t="shared" si="12"/>
        <v>2</v>
      </c>
      <c r="Q144" s="62"/>
      <c r="R144" s="63"/>
    </row>
    <row r="145" spans="1:18" ht="15" customHeight="1" x14ac:dyDescent="0.25">
      <c r="A145" s="10" t="s">
        <v>499</v>
      </c>
      <c r="B145" s="10" t="s">
        <v>2</v>
      </c>
      <c r="C145" s="11" t="s">
        <v>1105</v>
      </c>
      <c r="D145" s="54" t="s">
        <v>1106</v>
      </c>
      <c r="E145" s="55"/>
      <c r="F145" s="55"/>
      <c r="G145" s="55"/>
      <c r="H145" s="12" t="s">
        <v>5</v>
      </c>
      <c r="I145" s="13">
        <v>1</v>
      </c>
      <c r="J145" s="14"/>
      <c r="K145" s="34">
        <f t="shared" si="11"/>
        <v>0</v>
      </c>
      <c r="L145" s="47">
        <v>40.799999999999997</v>
      </c>
      <c r="M145" s="42">
        <v>1</v>
      </c>
      <c r="N145" s="40">
        <f t="shared" si="12"/>
        <v>2</v>
      </c>
      <c r="Q145" s="62"/>
      <c r="R145" s="63"/>
    </row>
    <row r="146" spans="1:18" ht="15" customHeight="1" x14ac:dyDescent="0.25">
      <c r="A146" s="10" t="s">
        <v>502</v>
      </c>
      <c r="B146" s="10" t="s">
        <v>2</v>
      </c>
      <c r="C146" s="11" t="s">
        <v>1107</v>
      </c>
      <c r="D146" s="54" t="s">
        <v>1108</v>
      </c>
      <c r="E146" s="55"/>
      <c r="F146" s="55"/>
      <c r="G146" s="55"/>
      <c r="H146" s="12" t="s">
        <v>5</v>
      </c>
      <c r="I146" s="13">
        <v>1</v>
      </c>
      <c r="J146" s="14"/>
      <c r="K146" s="34">
        <f t="shared" si="11"/>
        <v>0</v>
      </c>
      <c r="L146" s="47">
        <v>44.4</v>
      </c>
      <c r="M146" s="42">
        <v>1</v>
      </c>
      <c r="N146" s="40">
        <f t="shared" si="12"/>
        <v>2</v>
      </c>
      <c r="Q146" s="62"/>
      <c r="R146" s="63"/>
    </row>
    <row r="147" spans="1:18" ht="15" customHeight="1" x14ac:dyDescent="0.25">
      <c r="A147" s="10" t="s">
        <v>505</v>
      </c>
      <c r="B147" s="10" t="s">
        <v>2</v>
      </c>
      <c r="C147" s="11" t="s">
        <v>1109</v>
      </c>
      <c r="D147" s="54" t="s">
        <v>1110</v>
      </c>
      <c r="E147" s="55"/>
      <c r="F147" s="55"/>
      <c r="G147" s="55"/>
      <c r="H147" s="12" t="s">
        <v>5</v>
      </c>
      <c r="I147" s="13">
        <v>1</v>
      </c>
      <c r="J147" s="14"/>
      <c r="K147" s="34">
        <f t="shared" si="11"/>
        <v>0</v>
      </c>
      <c r="L147" s="47">
        <v>142</v>
      </c>
      <c r="M147" s="42">
        <v>3</v>
      </c>
      <c r="N147" s="40">
        <f t="shared" si="12"/>
        <v>6</v>
      </c>
      <c r="Q147" s="62"/>
      <c r="R147" s="63"/>
    </row>
    <row r="148" spans="1:18" ht="15" customHeight="1" x14ac:dyDescent="0.25">
      <c r="A148" s="10" t="s">
        <v>506</v>
      </c>
      <c r="B148" s="10" t="s">
        <v>2</v>
      </c>
      <c r="C148" s="11" t="s">
        <v>1111</v>
      </c>
      <c r="D148" s="54" t="s">
        <v>1112</v>
      </c>
      <c r="E148" s="55"/>
      <c r="F148" s="55"/>
      <c r="G148" s="55"/>
      <c r="H148" s="12" t="s">
        <v>5</v>
      </c>
      <c r="I148" s="13">
        <v>1</v>
      </c>
      <c r="J148" s="14"/>
      <c r="K148" s="34">
        <f t="shared" si="11"/>
        <v>0</v>
      </c>
      <c r="L148" s="47">
        <v>155</v>
      </c>
      <c r="M148" s="42">
        <v>3</v>
      </c>
      <c r="N148" s="40">
        <f t="shared" si="12"/>
        <v>6</v>
      </c>
      <c r="Q148" s="62"/>
      <c r="R148" s="63"/>
    </row>
    <row r="149" spans="1:18" ht="15" customHeight="1" x14ac:dyDescent="0.25">
      <c r="A149" s="10" t="s">
        <v>509</v>
      </c>
      <c r="B149" s="10" t="s">
        <v>2</v>
      </c>
      <c r="C149" s="11" t="s">
        <v>1113</v>
      </c>
      <c r="D149" s="54" t="s">
        <v>1114</v>
      </c>
      <c r="E149" s="55"/>
      <c r="F149" s="55"/>
      <c r="G149" s="55"/>
      <c r="H149" s="12" t="s">
        <v>5</v>
      </c>
      <c r="I149" s="13">
        <v>1</v>
      </c>
      <c r="J149" s="14"/>
      <c r="K149" s="34">
        <f t="shared" si="11"/>
        <v>0</v>
      </c>
      <c r="L149" s="47">
        <v>169</v>
      </c>
      <c r="M149" s="42">
        <v>3</v>
      </c>
      <c r="N149" s="40">
        <f t="shared" si="12"/>
        <v>6</v>
      </c>
      <c r="Q149" s="62"/>
      <c r="R149" s="63"/>
    </row>
    <row r="150" spans="1:18" ht="15" customHeight="1" x14ac:dyDescent="0.25">
      <c r="A150" s="10" t="s">
        <v>512</v>
      </c>
      <c r="B150" s="10" t="s">
        <v>2</v>
      </c>
      <c r="C150" s="11" t="s">
        <v>1115</v>
      </c>
      <c r="D150" s="54" t="s">
        <v>1116</v>
      </c>
      <c r="E150" s="55"/>
      <c r="F150" s="55"/>
      <c r="G150" s="55"/>
      <c r="H150" s="12" t="s">
        <v>5</v>
      </c>
      <c r="I150" s="13">
        <v>1</v>
      </c>
      <c r="J150" s="14"/>
      <c r="K150" s="34">
        <f t="shared" si="11"/>
        <v>0</v>
      </c>
      <c r="L150" s="47">
        <v>182</v>
      </c>
      <c r="M150" s="42">
        <v>3</v>
      </c>
      <c r="N150" s="40">
        <f t="shared" si="12"/>
        <v>6</v>
      </c>
      <c r="Q150" s="62"/>
      <c r="R150" s="63"/>
    </row>
    <row r="151" spans="1:18" ht="15" customHeight="1" x14ac:dyDescent="0.25">
      <c r="A151" s="10" t="s">
        <v>515</v>
      </c>
      <c r="B151" s="10" t="s">
        <v>2</v>
      </c>
      <c r="C151" s="11" t="s">
        <v>1117</v>
      </c>
      <c r="D151" s="54" t="s">
        <v>1118</v>
      </c>
      <c r="E151" s="55"/>
      <c r="F151" s="55"/>
      <c r="G151" s="55"/>
      <c r="H151" s="12" t="s">
        <v>5</v>
      </c>
      <c r="I151" s="13">
        <v>1</v>
      </c>
      <c r="J151" s="14"/>
      <c r="K151" s="34">
        <f t="shared" si="11"/>
        <v>0</v>
      </c>
      <c r="L151" s="47">
        <v>196</v>
      </c>
      <c r="M151" s="42">
        <v>3</v>
      </c>
      <c r="N151" s="40">
        <f t="shared" si="12"/>
        <v>6</v>
      </c>
      <c r="Q151" s="62"/>
      <c r="R151" s="63"/>
    </row>
    <row r="152" spans="1:18" ht="15" customHeight="1" x14ac:dyDescent="0.25">
      <c r="A152" s="10" t="s">
        <v>518</v>
      </c>
      <c r="B152" s="10" t="s">
        <v>2</v>
      </c>
      <c r="C152" s="11" t="s">
        <v>1119</v>
      </c>
      <c r="D152" s="54" t="s">
        <v>1120</v>
      </c>
      <c r="E152" s="55"/>
      <c r="F152" s="55"/>
      <c r="G152" s="55"/>
      <c r="H152" s="12" t="s">
        <v>5</v>
      </c>
      <c r="I152" s="13">
        <v>1</v>
      </c>
      <c r="J152" s="14"/>
      <c r="K152" s="34">
        <f t="shared" si="11"/>
        <v>0</v>
      </c>
      <c r="L152" s="47">
        <v>209</v>
      </c>
      <c r="M152" s="42">
        <v>5</v>
      </c>
      <c r="N152" s="40">
        <f t="shared" si="12"/>
        <v>10</v>
      </c>
      <c r="Q152" s="62"/>
      <c r="R152" s="63"/>
    </row>
    <row r="153" spans="1:18" ht="15" customHeight="1" x14ac:dyDescent="0.25">
      <c r="A153" s="10" t="s">
        <v>521</v>
      </c>
      <c r="B153" s="10" t="s">
        <v>2</v>
      </c>
      <c r="C153" s="11" t="s">
        <v>1121</v>
      </c>
      <c r="D153" s="54" t="s">
        <v>1122</v>
      </c>
      <c r="E153" s="55"/>
      <c r="F153" s="55"/>
      <c r="G153" s="55"/>
      <c r="H153" s="12" t="s">
        <v>5</v>
      </c>
      <c r="I153" s="13">
        <v>1</v>
      </c>
      <c r="J153" s="14"/>
      <c r="K153" s="34">
        <f t="shared" si="11"/>
        <v>0</v>
      </c>
      <c r="L153" s="47">
        <v>222</v>
      </c>
      <c r="M153" s="42">
        <v>5</v>
      </c>
      <c r="N153" s="40">
        <f t="shared" si="12"/>
        <v>10</v>
      </c>
      <c r="Q153" s="62"/>
      <c r="R153" s="63"/>
    </row>
    <row r="154" spans="1:18" ht="15" customHeight="1" x14ac:dyDescent="0.25">
      <c r="A154" s="10" t="s">
        <v>524</v>
      </c>
      <c r="B154" s="10" t="s">
        <v>2</v>
      </c>
      <c r="C154" s="11" t="s">
        <v>1123</v>
      </c>
      <c r="D154" s="54" t="s">
        <v>1124</v>
      </c>
      <c r="E154" s="55"/>
      <c r="F154" s="55"/>
      <c r="G154" s="55"/>
      <c r="H154" s="12" t="s">
        <v>5</v>
      </c>
      <c r="I154" s="13">
        <v>1</v>
      </c>
      <c r="J154" s="14"/>
      <c r="K154" s="34">
        <f t="shared" si="11"/>
        <v>0</v>
      </c>
      <c r="L154" s="47">
        <v>234</v>
      </c>
      <c r="M154" s="42">
        <v>5</v>
      </c>
      <c r="N154" s="40">
        <f t="shared" si="12"/>
        <v>10</v>
      </c>
      <c r="Q154" s="62"/>
      <c r="R154" s="63"/>
    </row>
    <row r="155" spans="1:18" ht="15" customHeight="1" x14ac:dyDescent="0.25">
      <c r="A155" s="10" t="s">
        <v>525</v>
      </c>
      <c r="B155" s="10" t="s">
        <v>2</v>
      </c>
      <c r="C155" s="11" t="s">
        <v>1125</v>
      </c>
      <c r="D155" s="54" t="s">
        <v>1126</v>
      </c>
      <c r="E155" s="55"/>
      <c r="F155" s="55"/>
      <c r="G155" s="55"/>
      <c r="H155" s="12" t="s">
        <v>5</v>
      </c>
      <c r="I155" s="13">
        <v>1</v>
      </c>
      <c r="J155" s="14"/>
      <c r="K155" s="34">
        <f t="shared" si="11"/>
        <v>0</v>
      </c>
      <c r="L155" s="47">
        <v>248</v>
      </c>
      <c r="M155" s="42">
        <v>5</v>
      </c>
      <c r="N155" s="40">
        <f t="shared" si="12"/>
        <v>10</v>
      </c>
      <c r="Q155" s="62"/>
      <c r="R155" s="63"/>
    </row>
    <row r="156" spans="1:18" ht="15" customHeight="1" x14ac:dyDescent="0.25">
      <c r="A156" s="10" t="s">
        <v>526</v>
      </c>
      <c r="B156" s="10" t="s">
        <v>2</v>
      </c>
      <c r="C156" s="11" t="s">
        <v>1127</v>
      </c>
      <c r="D156" s="54" t="s">
        <v>1128</v>
      </c>
      <c r="E156" s="55"/>
      <c r="F156" s="55"/>
      <c r="G156" s="55"/>
      <c r="H156" s="12" t="s">
        <v>5</v>
      </c>
      <c r="I156" s="13">
        <v>1</v>
      </c>
      <c r="J156" s="14"/>
      <c r="K156" s="34">
        <f t="shared" si="11"/>
        <v>0</v>
      </c>
      <c r="L156" s="47">
        <v>262</v>
      </c>
      <c r="M156" s="42">
        <v>5</v>
      </c>
      <c r="N156" s="40">
        <f t="shared" si="12"/>
        <v>10</v>
      </c>
      <c r="Q156" s="62"/>
      <c r="R156" s="63"/>
    </row>
    <row r="157" spans="1:18" ht="15" customHeight="1" x14ac:dyDescent="0.25">
      <c r="A157" s="10" t="s">
        <v>529</v>
      </c>
      <c r="B157" s="10" t="s">
        <v>2</v>
      </c>
      <c r="C157" s="11" t="s">
        <v>1129</v>
      </c>
      <c r="D157" s="54" t="s">
        <v>1130</v>
      </c>
      <c r="E157" s="55"/>
      <c r="F157" s="55"/>
      <c r="G157" s="55"/>
      <c r="H157" s="12" t="s">
        <v>5</v>
      </c>
      <c r="I157" s="13">
        <v>1</v>
      </c>
      <c r="J157" s="14"/>
      <c r="K157" s="34">
        <f t="shared" si="11"/>
        <v>0</v>
      </c>
      <c r="L157" s="47">
        <v>276</v>
      </c>
      <c r="M157" s="42">
        <v>5</v>
      </c>
      <c r="N157" s="40">
        <f t="shared" si="12"/>
        <v>10</v>
      </c>
      <c r="Q157" s="62"/>
      <c r="R157" s="63"/>
    </row>
    <row r="158" spans="1:18" ht="15" customHeight="1" x14ac:dyDescent="0.25">
      <c r="A158" s="10" t="s">
        <v>532</v>
      </c>
      <c r="B158" s="10" t="s">
        <v>2</v>
      </c>
      <c r="C158" s="11" t="s">
        <v>309</v>
      </c>
      <c r="D158" s="54" t="s">
        <v>310</v>
      </c>
      <c r="E158" s="55"/>
      <c r="F158" s="55"/>
      <c r="G158" s="55"/>
      <c r="H158" s="12" t="s">
        <v>5</v>
      </c>
      <c r="I158" s="13">
        <v>1</v>
      </c>
      <c r="J158" s="14"/>
      <c r="K158" s="34">
        <f t="shared" si="11"/>
        <v>0</v>
      </c>
      <c r="L158" s="47">
        <v>179</v>
      </c>
      <c r="M158" s="42">
        <v>3</v>
      </c>
      <c r="N158" s="40">
        <f t="shared" si="12"/>
        <v>6</v>
      </c>
      <c r="Q158" s="62"/>
      <c r="R158" s="63"/>
    </row>
    <row r="159" spans="1:18" ht="15" customHeight="1" x14ac:dyDescent="0.25">
      <c r="A159" s="10" t="s">
        <v>533</v>
      </c>
      <c r="B159" s="10" t="s">
        <v>2</v>
      </c>
      <c r="C159" s="11" t="s">
        <v>312</v>
      </c>
      <c r="D159" s="54" t="s">
        <v>313</v>
      </c>
      <c r="E159" s="55"/>
      <c r="F159" s="55"/>
      <c r="G159" s="55"/>
      <c r="H159" s="12" t="s">
        <v>5</v>
      </c>
      <c r="I159" s="13">
        <v>1</v>
      </c>
      <c r="J159" s="14"/>
      <c r="K159" s="34">
        <f t="shared" si="11"/>
        <v>0</v>
      </c>
      <c r="L159" s="47">
        <v>174</v>
      </c>
      <c r="M159" s="42">
        <v>3</v>
      </c>
      <c r="N159" s="40">
        <f t="shared" si="12"/>
        <v>6</v>
      </c>
      <c r="Q159" s="62"/>
      <c r="R159" s="63"/>
    </row>
    <row r="160" spans="1:18" ht="15" customHeight="1" x14ac:dyDescent="0.25">
      <c r="A160" s="10" t="s">
        <v>534</v>
      </c>
      <c r="B160" s="10" t="s">
        <v>2</v>
      </c>
      <c r="C160" s="11" t="s">
        <v>315</v>
      </c>
      <c r="D160" s="54" t="s">
        <v>316</v>
      </c>
      <c r="E160" s="55"/>
      <c r="F160" s="55"/>
      <c r="G160" s="55"/>
      <c r="H160" s="12" t="s">
        <v>5</v>
      </c>
      <c r="I160" s="13">
        <v>1</v>
      </c>
      <c r="J160" s="14"/>
      <c r="K160" s="34">
        <f t="shared" si="11"/>
        <v>0</v>
      </c>
      <c r="L160" s="47">
        <f>0.85*224</f>
        <v>190.4</v>
      </c>
      <c r="M160" s="42">
        <v>3</v>
      </c>
      <c r="N160" s="40">
        <f t="shared" si="12"/>
        <v>6</v>
      </c>
      <c r="Q160" s="62"/>
      <c r="R160" s="63"/>
    </row>
    <row r="161" spans="1:18" ht="15" customHeight="1" x14ac:dyDescent="0.25">
      <c r="A161" s="10" t="s">
        <v>537</v>
      </c>
      <c r="B161" s="10" t="s">
        <v>2</v>
      </c>
      <c r="C161" s="11" t="s">
        <v>64</v>
      </c>
      <c r="D161" s="54" t="s">
        <v>65</v>
      </c>
      <c r="E161" s="55"/>
      <c r="F161" s="55"/>
      <c r="G161" s="55"/>
      <c r="H161" s="12" t="s">
        <v>5</v>
      </c>
      <c r="I161" s="13">
        <v>1</v>
      </c>
      <c r="J161" s="14"/>
      <c r="K161" s="34">
        <f t="shared" si="11"/>
        <v>0</v>
      </c>
      <c r="L161" s="47">
        <f>0.85*218</f>
        <v>185.29999999999998</v>
      </c>
      <c r="M161" s="42">
        <v>3</v>
      </c>
      <c r="N161" s="40">
        <f t="shared" si="12"/>
        <v>6</v>
      </c>
      <c r="Q161" s="62"/>
      <c r="R161" s="63"/>
    </row>
    <row r="162" spans="1:18" ht="15" customHeight="1" x14ac:dyDescent="0.25">
      <c r="A162" s="10" t="s">
        <v>540</v>
      </c>
      <c r="B162" s="10" t="s">
        <v>2</v>
      </c>
      <c r="C162" s="11" t="s">
        <v>319</v>
      </c>
      <c r="D162" s="54" t="s">
        <v>320</v>
      </c>
      <c r="E162" s="55"/>
      <c r="F162" s="55"/>
      <c r="G162" s="55"/>
      <c r="H162" s="12" t="s">
        <v>5</v>
      </c>
      <c r="I162" s="13">
        <v>1</v>
      </c>
      <c r="J162" s="14"/>
      <c r="K162" s="34">
        <f t="shared" si="11"/>
        <v>0</v>
      </c>
      <c r="L162" s="47">
        <f>0.85*268</f>
        <v>227.79999999999998</v>
      </c>
      <c r="M162" s="42">
        <v>5</v>
      </c>
      <c r="N162" s="40">
        <f t="shared" si="12"/>
        <v>10</v>
      </c>
      <c r="Q162" s="62"/>
      <c r="R162" s="63"/>
    </row>
    <row r="163" spans="1:18" ht="15" customHeight="1" x14ac:dyDescent="0.25">
      <c r="A163" s="10" t="s">
        <v>543</v>
      </c>
      <c r="B163" s="10" t="s">
        <v>2</v>
      </c>
      <c r="C163" s="11" t="s">
        <v>322</v>
      </c>
      <c r="D163" s="54" t="s">
        <v>323</v>
      </c>
      <c r="E163" s="55"/>
      <c r="F163" s="55"/>
      <c r="G163" s="55"/>
      <c r="H163" s="12" t="s">
        <v>5</v>
      </c>
      <c r="I163" s="13">
        <v>1</v>
      </c>
      <c r="J163" s="14"/>
      <c r="K163" s="34">
        <f t="shared" si="11"/>
        <v>0</v>
      </c>
      <c r="L163" s="47">
        <f>0.85*262</f>
        <v>222.7</v>
      </c>
      <c r="M163" s="42">
        <v>5</v>
      </c>
      <c r="N163" s="40">
        <f t="shared" si="12"/>
        <v>10</v>
      </c>
      <c r="Q163" s="62"/>
      <c r="R163" s="63"/>
    </row>
    <row r="164" spans="1:18" ht="15" customHeight="1" x14ac:dyDescent="0.25">
      <c r="A164" s="10" t="s">
        <v>546</v>
      </c>
      <c r="B164" s="10" t="s">
        <v>2</v>
      </c>
      <c r="C164" s="11" t="s">
        <v>325</v>
      </c>
      <c r="D164" s="54" t="s">
        <v>326</v>
      </c>
      <c r="E164" s="55"/>
      <c r="F164" s="55"/>
      <c r="G164" s="55"/>
      <c r="H164" s="12" t="s">
        <v>5</v>
      </c>
      <c r="I164" s="13">
        <v>1</v>
      </c>
      <c r="J164" s="14"/>
      <c r="K164" s="34">
        <f t="shared" si="11"/>
        <v>0</v>
      </c>
      <c r="L164" s="47">
        <f>0.85*313</f>
        <v>266.05</v>
      </c>
      <c r="M164" s="42">
        <v>5</v>
      </c>
      <c r="N164" s="40">
        <f t="shared" si="12"/>
        <v>10</v>
      </c>
      <c r="Q164" s="62"/>
      <c r="R164" s="63"/>
    </row>
    <row r="165" spans="1:18" ht="15" customHeight="1" x14ac:dyDescent="0.25">
      <c r="A165" s="10" t="s">
        <v>549</v>
      </c>
      <c r="B165" s="10" t="s">
        <v>2</v>
      </c>
      <c r="C165" s="11" t="s">
        <v>67</v>
      </c>
      <c r="D165" s="54" t="s">
        <v>68</v>
      </c>
      <c r="E165" s="55"/>
      <c r="F165" s="55"/>
      <c r="G165" s="55"/>
      <c r="H165" s="12" t="s">
        <v>5</v>
      </c>
      <c r="I165" s="13">
        <v>1</v>
      </c>
      <c r="J165" s="14"/>
      <c r="K165" s="34">
        <f t="shared" si="11"/>
        <v>0</v>
      </c>
      <c r="L165" s="47">
        <f>0.85*305</f>
        <v>259.25</v>
      </c>
      <c r="M165" s="42">
        <v>5</v>
      </c>
      <c r="N165" s="40">
        <f t="shared" si="12"/>
        <v>10</v>
      </c>
      <c r="Q165" s="62"/>
      <c r="R165" s="63"/>
    </row>
    <row r="166" spans="1:18" ht="15" customHeight="1" x14ac:dyDescent="0.25">
      <c r="A166" s="10" t="s">
        <v>552</v>
      </c>
      <c r="B166" s="10" t="s">
        <v>2</v>
      </c>
      <c r="C166" s="11" t="s">
        <v>329</v>
      </c>
      <c r="D166" s="54" t="s">
        <v>330</v>
      </c>
      <c r="E166" s="55"/>
      <c r="F166" s="55"/>
      <c r="G166" s="55"/>
      <c r="H166" s="12" t="s">
        <v>5</v>
      </c>
      <c r="I166" s="13">
        <v>1</v>
      </c>
      <c r="J166" s="14"/>
      <c r="K166" s="34">
        <f t="shared" si="11"/>
        <v>0</v>
      </c>
      <c r="L166" s="47">
        <v>357</v>
      </c>
      <c r="M166" s="42">
        <v>10</v>
      </c>
      <c r="N166" s="40">
        <f t="shared" si="12"/>
        <v>20</v>
      </c>
      <c r="Q166" s="62"/>
      <c r="R166" s="63"/>
    </row>
    <row r="167" spans="1:18" ht="15" customHeight="1" x14ac:dyDescent="0.25">
      <c r="A167" s="10" t="s">
        <v>555</v>
      </c>
      <c r="B167" s="10" t="s">
        <v>2</v>
      </c>
      <c r="C167" s="11" t="s">
        <v>332</v>
      </c>
      <c r="D167" s="54" t="s">
        <v>333</v>
      </c>
      <c r="E167" s="55"/>
      <c r="F167" s="55"/>
      <c r="G167" s="55"/>
      <c r="H167" s="12" t="s">
        <v>5</v>
      </c>
      <c r="I167" s="13">
        <v>1</v>
      </c>
      <c r="J167" s="14"/>
      <c r="K167" s="34">
        <f t="shared" si="11"/>
        <v>0</v>
      </c>
      <c r="L167" s="47">
        <v>401</v>
      </c>
      <c r="M167" s="42">
        <v>10</v>
      </c>
      <c r="N167" s="40">
        <f t="shared" si="12"/>
        <v>20</v>
      </c>
      <c r="Q167" s="62"/>
      <c r="R167" s="63"/>
    </row>
    <row r="168" spans="1:18" ht="15" customHeight="1" x14ac:dyDescent="0.25">
      <c r="A168" s="10" t="s">
        <v>556</v>
      </c>
      <c r="B168" s="10" t="s">
        <v>2</v>
      </c>
      <c r="C168" s="11" t="s">
        <v>335</v>
      </c>
      <c r="D168" s="54" t="s">
        <v>336</v>
      </c>
      <c r="E168" s="55"/>
      <c r="F168" s="55"/>
      <c r="G168" s="55"/>
      <c r="H168" s="12" t="s">
        <v>5</v>
      </c>
      <c r="I168" s="13">
        <v>1</v>
      </c>
      <c r="J168" s="14"/>
      <c r="K168" s="34">
        <f t="shared" si="11"/>
        <v>0</v>
      </c>
      <c r="L168" s="47">
        <v>349</v>
      </c>
      <c r="M168" s="42">
        <v>10</v>
      </c>
      <c r="N168" s="40">
        <f t="shared" si="12"/>
        <v>20</v>
      </c>
      <c r="Q168" s="62"/>
      <c r="R168" s="63"/>
    </row>
    <row r="169" spans="1:18" ht="15" customHeight="1" x14ac:dyDescent="0.25">
      <c r="A169" s="10" t="s">
        <v>559</v>
      </c>
      <c r="B169" s="10" t="s">
        <v>2</v>
      </c>
      <c r="C169" s="11" t="s">
        <v>338</v>
      </c>
      <c r="D169" s="54" t="s">
        <v>339</v>
      </c>
      <c r="E169" s="55"/>
      <c r="F169" s="55"/>
      <c r="G169" s="55"/>
      <c r="H169" s="12" t="s">
        <v>5</v>
      </c>
      <c r="I169" s="13">
        <v>1</v>
      </c>
      <c r="J169" s="14"/>
      <c r="K169" s="34">
        <f t="shared" si="11"/>
        <v>0</v>
      </c>
      <c r="L169" s="47">
        <v>393</v>
      </c>
      <c r="M169" s="42">
        <v>10</v>
      </c>
      <c r="N169" s="40">
        <f t="shared" si="12"/>
        <v>20</v>
      </c>
      <c r="Q169" s="62"/>
      <c r="R169" s="63"/>
    </row>
    <row r="170" spans="1:18" ht="15" customHeight="1" x14ac:dyDescent="0.25">
      <c r="A170" s="10" t="s">
        <v>560</v>
      </c>
      <c r="B170" s="10" t="s">
        <v>2</v>
      </c>
      <c r="C170" s="11" t="s">
        <v>341</v>
      </c>
      <c r="D170" s="54" t="s">
        <v>342</v>
      </c>
      <c r="E170" s="55"/>
      <c r="F170" s="55"/>
      <c r="G170" s="55"/>
      <c r="H170" s="12" t="s">
        <v>5</v>
      </c>
      <c r="I170" s="13">
        <v>1</v>
      </c>
      <c r="J170" s="14"/>
      <c r="K170" s="34">
        <f t="shared" si="11"/>
        <v>0</v>
      </c>
      <c r="L170" s="47">
        <v>445</v>
      </c>
      <c r="M170" s="42">
        <v>10</v>
      </c>
      <c r="N170" s="40">
        <f t="shared" si="12"/>
        <v>20</v>
      </c>
      <c r="Q170" s="62"/>
      <c r="R170" s="63"/>
    </row>
    <row r="171" spans="1:18" ht="15" customHeight="1" x14ac:dyDescent="0.25">
      <c r="A171" s="10" t="s">
        <v>563</v>
      </c>
      <c r="B171" s="10" t="s">
        <v>2</v>
      </c>
      <c r="C171" s="11" t="s">
        <v>344</v>
      </c>
      <c r="D171" s="54" t="s">
        <v>345</v>
      </c>
      <c r="E171" s="55"/>
      <c r="F171" s="55"/>
      <c r="G171" s="55"/>
      <c r="H171" s="12" t="s">
        <v>5</v>
      </c>
      <c r="I171" s="13">
        <v>1</v>
      </c>
      <c r="J171" s="14"/>
      <c r="K171" s="34">
        <f t="shared" si="11"/>
        <v>0</v>
      </c>
      <c r="L171" s="47">
        <v>436</v>
      </c>
      <c r="M171" s="42">
        <v>10</v>
      </c>
      <c r="N171" s="40">
        <f t="shared" si="12"/>
        <v>20</v>
      </c>
      <c r="Q171" s="62"/>
      <c r="R171" s="63"/>
    </row>
    <row r="172" spans="1:18" ht="15" customHeight="1" x14ac:dyDescent="0.25">
      <c r="A172" s="10" t="s">
        <v>566</v>
      </c>
      <c r="B172" s="10" t="s">
        <v>2</v>
      </c>
      <c r="C172" s="11" t="s">
        <v>70</v>
      </c>
      <c r="D172" s="54" t="s">
        <v>71</v>
      </c>
      <c r="E172" s="55"/>
      <c r="F172" s="55"/>
      <c r="G172" s="55"/>
      <c r="H172" s="12" t="s">
        <v>5</v>
      </c>
      <c r="I172" s="13">
        <v>1</v>
      </c>
      <c r="J172" s="14"/>
      <c r="K172" s="34">
        <f t="shared" si="11"/>
        <v>0</v>
      </c>
      <c r="L172" s="47">
        <v>13</v>
      </c>
      <c r="M172" s="42">
        <v>1</v>
      </c>
      <c r="N172" s="40">
        <f t="shared" si="12"/>
        <v>2</v>
      </c>
      <c r="Q172" s="62"/>
      <c r="R172" s="63"/>
    </row>
    <row r="173" spans="1:18" ht="15" customHeight="1" x14ac:dyDescent="0.25">
      <c r="A173" s="10" t="s">
        <v>567</v>
      </c>
      <c r="B173" s="10" t="s">
        <v>2</v>
      </c>
      <c r="C173" s="11" t="s">
        <v>348</v>
      </c>
      <c r="D173" s="54" t="s">
        <v>349</v>
      </c>
      <c r="E173" s="55"/>
      <c r="F173" s="55"/>
      <c r="G173" s="55"/>
      <c r="H173" s="12" t="s">
        <v>5</v>
      </c>
      <c r="I173" s="13">
        <v>1</v>
      </c>
      <c r="J173" s="14"/>
      <c r="K173" s="34">
        <f t="shared" si="11"/>
        <v>0</v>
      </c>
      <c r="L173" s="47">
        <v>18.8</v>
      </c>
      <c r="M173" s="42">
        <v>1</v>
      </c>
      <c r="N173" s="40">
        <f t="shared" si="12"/>
        <v>2</v>
      </c>
      <c r="Q173" s="62"/>
      <c r="R173" s="63"/>
    </row>
    <row r="174" spans="1:18" ht="15" customHeight="1" x14ac:dyDescent="0.25">
      <c r="A174" s="10" t="s">
        <v>570</v>
      </c>
      <c r="B174" s="10" t="s">
        <v>2</v>
      </c>
      <c r="C174" s="11" t="s">
        <v>73</v>
      </c>
      <c r="D174" s="54" t="s">
        <v>74</v>
      </c>
      <c r="E174" s="55"/>
      <c r="F174" s="55"/>
      <c r="G174" s="55"/>
      <c r="H174" s="12" t="s">
        <v>5</v>
      </c>
      <c r="I174" s="13">
        <v>1</v>
      </c>
      <c r="J174" s="14"/>
      <c r="K174" s="34">
        <f t="shared" si="11"/>
        <v>0</v>
      </c>
      <c r="L174" s="47">
        <f>0.85*26.4</f>
        <v>22.439999999999998</v>
      </c>
      <c r="M174" s="42">
        <v>1</v>
      </c>
      <c r="N174" s="40">
        <f t="shared" si="12"/>
        <v>2</v>
      </c>
      <c r="Q174" s="62"/>
      <c r="R174" s="63"/>
    </row>
    <row r="175" spans="1:18" ht="15" customHeight="1" x14ac:dyDescent="0.25">
      <c r="A175" s="10" t="s">
        <v>573</v>
      </c>
      <c r="B175" s="10" t="s">
        <v>2</v>
      </c>
      <c r="C175" s="11" t="s">
        <v>352</v>
      </c>
      <c r="D175" s="54" t="s">
        <v>353</v>
      </c>
      <c r="E175" s="55"/>
      <c r="F175" s="55"/>
      <c r="G175" s="55"/>
      <c r="H175" s="12" t="s">
        <v>5</v>
      </c>
      <c r="I175" s="13">
        <v>1</v>
      </c>
      <c r="J175" s="14"/>
      <c r="K175" s="34">
        <f t="shared" si="11"/>
        <v>0</v>
      </c>
      <c r="L175" s="47">
        <v>33.700000000000003</v>
      </c>
      <c r="M175" s="42">
        <v>1</v>
      </c>
      <c r="N175" s="40">
        <f t="shared" si="12"/>
        <v>2</v>
      </c>
      <c r="Q175" s="62"/>
      <c r="R175" s="63"/>
    </row>
    <row r="176" spans="1:18" ht="15" customHeight="1" x14ac:dyDescent="0.25">
      <c r="A176" s="10" t="s">
        <v>576</v>
      </c>
      <c r="B176" s="10" t="s">
        <v>2</v>
      </c>
      <c r="C176" s="11" t="s">
        <v>355</v>
      </c>
      <c r="D176" s="54" t="s">
        <v>356</v>
      </c>
      <c r="E176" s="55"/>
      <c r="F176" s="55"/>
      <c r="G176" s="55"/>
      <c r="H176" s="12" t="s">
        <v>5</v>
      </c>
      <c r="I176" s="13">
        <v>1</v>
      </c>
      <c r="J176" s="14"/>
      <c r="K176" s="34">
        <f t="shared" si="11"/>
        <v>0</v>
      </c>
      <c r="L176" s="47">
        <v>41.2</v>
      </c>
      <c r="M176" s="42">
        <v>1</v>
      </c>
      <c r="N176" s="40">
        <f t="shared" si="12"/>
        <v>2</v>
      </c>
      <c r="Q176" s="62"/>
      <c r="R176" s="63"/>
    </row>
    <row r="177" spans="1:18" ht="15" customHeight="1" x14ac:dyDescent="0.25">
      <c r="A177" s="10" t="s">
        <v>579</v>
      </c>
      <c r="B177" s="10" t="s">
        <v>2</v>
      </c>
      <c r="C177" s="11" t="s">
        <v>76</v>
      </c>
      <c r="D177" s="54" t="s">
        <v>77</v>
      </c>
      <c r="E177" s="55"/>
      <c r="F177" s="55"/>
      <c r="G177" s="55"/>
      <c r="H177" s="12" t="s">
        <v>5</v>
      </c>
      <c r="I177" s="13">
        <v>1</v>
      </c>
      <c r="J177" s="14"/>
      <c r="K177" s="34">
        <f t="shared" si="11"/>
        <v>0</v>
      </c>
      <c r="L177" s="47">
        <v>11.1</v>
      </c>
      <c r="M177" s="42">
        <v>1</v>
      </c>
      <c r="N177" s="40">
        <f t="shared" si="12"/>
        <v>2</v>
      </c>
      <c r="Q177" s="62"/>
      <c r="R177" s="63"/>
    </row>
    <row r="178" spans="1:18" ht="15" customHeight="1" x14ac:dyDescent="0.25">
      <c r="A178" s="10" t="s">
        <v>580</v>
      </c>
      <c r="B178" s="10" t="s">
        <v>2</v>
      </c>
      <c r="C178" s="11" t="s">
        <v>359</v>
      </c>
      <c r="D178" s="54" t="s">
        <v>360</v>
      </c>
      <c r="E178" s="55"/>
      <c r="F178" s="55"/>
      <c r="G178" s="55"/>
      <c r="H178" s="12" t="s">
        <v>5</v>
      </c>
      <c r="I178" s="13">
        <v>1</v>
      </c>
      <c r="J178" s="14"/>
      <c r="K178" s="34">
        <f t="shared" si="11"/>
        <v>0</v>
      </c>
      <c r="L178" s="47">
        <v>218</v>
      </c>
      <c r="M178" s="42">
        <v>5</v>
      </c>
      <c r="N178" s="40">
        <f t="shared" si="12"/>
        <v>10</v>
      </c>
      <c r="Q178" s="62"/>
      <c r="R178" s="63"/>
    </row>
    <row r="179" spans="1:18" ht="15" customHeight="1" x14ac:dyDescent="0.25">
      <c r="A179" s="10" t="s">
        <v>583</v>
      </c>
      <c r="B179" s="10" t="s">
        <v>2</v>
      </c>
      <c r="C179" s="11" t="s">
        <v>362</v>
      </c>
      <c r="D179" s="54" t="s">
        <v>363</v>
      </c>
      <c r="E179" s="55"/>
      <c r="F179" s="55"/>
      <c r="G179" s="55"/>
      <c r="H179" s="12" t="s">
        <v>5</v>
      </c>
      <c r="I179" s="13">
        <v>1</v>
      </c>
      <c r="J179" s="14"/>
      <c r="K179" s="34">
        <f t="shared" si="11"/>
        <v>0</v>
      </c>
      <c r="L179" s="47">
        <v>205</v>
      </c>
      <c r="M179" s="42">
        <v>5</v>
      </c>
      <c r="N179" s="40">
        <f t="shared" si="12"/>
        <v>10</v>
      </c>
      <c r="Q179" s="62"/>
      <c r="R179" s="63"/>
    </row>
    <row r="180" spans="1:18" x14ac:dyDescent="0.25">
      <c r="A180" s="10" t="s">
        <v>584</v>
      </c>
      <c r="B180" s="10" t="s">
        <v>2</v>
      </c>
      <c r="C180" s="11" t="s">
        <v>365</v>
      </c>
      <c r="D180" s="54" t="s">
        <v>366</v>
      </c>
      <c r="E180" s="55"/>
      <c r="F180" s="55"/>
      <c r="G180" s="55"/>
      <c r="H180" s="12" t="s">
        <v>5</v>
      </c>
      <c r="I180" s="13">
        <v>1</v>
      </c>
      <c r="J180" s="14"/>
      <c r="K180" s="34">
        <f t="shared" si="11"/>
        <v>0</v>
      </c>
      <c r="L180" s="47">
        <v>233</v>
      </c>
      <c r="M180" s="42">
        <v>5</v>
      </c>
      <c r="N180" s="40">
        <f t="shared" si="12"/>
        <v>10</v>
      </c>
      <c r="Q180" s="62"/>
      <c r="R180" s="63"/>
    </row>
    <row r="181" spans="1:18" x14ac:dyDescent="0.25">
      <c r="A181" s="10" t="s">
        <v>587</v>
      </c>
      <c r="B181" s="10" t="s">
        <v>2</v>
      </c>
      <c r="C181" s="11" t="s">
        <v>368</v>
      </c>
      <c r="D181" s="54" t="s">
        <v>369</v>
      </c>
      <c r="E181" s="55"/>
      <c r="F181" s="55"/>
      <c r="G181" s="55"/>
      <c r="H181" s="12" t="s">
        <v>5</v>
      </c>
      <c r="I181" s="13">
        <v>1</v>
      </c>
      <c r="J181" s="14"/>
      <c r="K181" s="34">
        <f t="shared" si="11"/>
        <v>0</v>
      </c>
      <c r="L181" s="47">
        <v>219</v>
      </c>
      <c r="M181" s="42">
        <v>5</v>
      </c>
      <c r="N181" s="40">
        <f t="shared" si="12"/>
        <v>10</v>
      </c>
      <c r="Q181" s="62"/>
      <c r="R181" s="63"/>
    </row>
    <row r="182" spans="1:18" x14ac:dyDescent="0.25">
      <c r="A182" s="10" t="s">
        <v>590</v>
      </c>
      <c r="B182" s="10" t="s">
        <v>2</v>
      </c>
      <c r="C182" s="11" t="s">
        <v>371</v>
      </c>
      <c r="D182" s="54" t="s">
        <v>372</v>
      </c>
      <c r="E182" s="55"/>
      <c r="F182" s="55"/>
      <c r="G182" s="55"/>
      <c r="H182" s="12" t="s">
        <v>5</v>
      </c>
      <c r="I182" s="13">
        <v>1</v>
      </c>
      <c r="J182" s="14"/>
      <c r="K182" s="34">
        <f t="shared" si="11"/>
        <v>0</v>
      </c>
      <c r="L182" s="47">
        <f>0.85*247</f>
        <v>209.95</v>
      </c>
      <c r="M182" s="42">
        <v>5</v>
      </c>
      <c r="N182" s="40">
        <f t="shared" si="12"/>
        <v>10</v>
      </c>
      <c r="Q182" s="62"/>
      <c r="R182" s="63"/>
    </row>
    <row r="183" spans="1:18" x14ac:dyDescent="0.25">
      <c r="A183" s="10" t="s">
        <v>591</v>
      </c>
      <c r="B183" s="10" t="s">
        <v>2</v>
      </c>
      <c r="C183" s="11" t="s">
        <v>374</v>
      </c>
      <c r="D183" s="54" t="s">
        <v>375</v>
      </c>
      <c r="E183" s="55"/>
      <c r="F183" s="55"/>
      <c r="G183" s="55"/>
      <c r="H183" s="12" t="s">
        <v>5</v>
      </c>
      <c r="I183" s="13">
        <v>1</v>
      </c>
      <c r="J183" s="14"/>
      <c r="K183" s="34">
        <f t="shared" si="11"/>
        <v>0</v>
      </c>
      <c r="L183" s="47">
        <f>0.85*234</f>
        <v>198.9</v>
      </c>
      <c r="M183" s="42">
        <v>3</v>
      </c>
      <c r="N183" s="40">
        <f t="shared" si="12"/>
        <v>6</v>
      </c>
      <c r="Q183" s="62"/>
      <c r="R183" s="63"/>
    </row>
    <row r="184" spans="1:18" x14ac:dyDescent="0.25">
      <c r="A184" s="10" t="s">
        <v>592</v>
      </c>
      <c r="B184" s="10" t="s">
        <v>2</v>
      </c>
      <c r="C184" s="11" t="s">
        <v>377</v>
      </c>
      <c r="D184" s="54" t="s">
        <v>378</v>
      </c>
      <c r="E184" s="55"/>
      <c r="F184" s="55"/>
      <c r="G184" s="55"/>
      <c r="H184" s="12" t="s">
        <v>5</v>
      </c>
      <c r="I184" s="13">
        <v>1</v>
      </c>
      <c r="J184" s="14"/>
      <c r="K184" s="34">
        <f t="shared" si="11"/>
        <v>0</v>
      </c>
      <c r="L184" s="47">
        <f>0.85*264</f>
        <v>224.4</v>
      </c>
      <c r="M184" s="42">
        <v>5</v>
      </c>
      <c r="N184" s="40">
        <f t="shared" si="12"/>
        <v>10</v>
      </c>
      <c r="Q184" s="62"/>
      <c r="R184" s="63"/>
    </row>
    <row r="185" spans="1:18" ht="15" customHeight="1" x14ac:dyDescent="0.25">
      <c r="A185" s="10" t="s">
        <v>595</v>
      </c>
      <c r="B185" s="10" t="s">
        <v>2</v>
      </c>
      <c r="C185" s="11" t="s">
        <v>79</v>
      </c>
      <c r="D185" s="54" t="s">
        <v>80</v>
      </c>
      <c r="E185" s="55"/>
      <c r="F185" s="55"/>
      <c r="G185" s="55"/>
      <c r="H185" s="12" t="s">
        <v>5</v>
      </c>
      <c r="I185" s="13">
        <v>1</v>
      </c>
      <c r="J185" s="14"/>
      <c r="K185" s="34">
        <f t="shared" si="11"/>
        <v>0</v>
      </c>
      <c r="L185" s="47">
        <f>0.85*251</f>
        <v>213.35</v>
      </c>
      <c r="M185" s="42">
        <v>5</v>
      </c>
      <c r="N185" s="40">
        <f t="shared" si="12"/>
        <v>10</v>
      </c>
      <c r="Q185" s="62"/>
      <c r="R185" s="63"/>
    </row>
    <row r="186" spans="1:18" ht="15" customHeight="1" x14ac:dyDescent="0.25">
      <c r="A186" s="10" t="s">
        <v>598</v>
      </c>
      <c r="B186" s="10" t="s">
        <v>2</v>
      </c>
      <c r="C186" s="11" t="s">
        <v>381</v>
      </c>
      <c r="D186" s="54" t="s">
        <v>382</v>
      </c>
      <c r="E186" s="55"/>
      <c r="F186" s="55"/>
      <c r="G186" s="55"/>
      <c r="H186" s="12" t="s">
        <v>5</v>
      </c>
      <c r="I186" s="13">
        <v>1</v>
      </c>
      <c r="J186" s="14"/>
      <c r="K186" s="34">
        <f t="shared" si="11"/>
        <v>0</v>
      </c>
      <c r="L186" s="47">
        <v>237</v>
      </c>
      <c r="M186" s="42">
        <v>5</v>
      </c>
      <c r="N186" s="40">
        <f t="shared" si="12"/>
        <v>10</v>
      </c>
      <c r="Q186" s="62"/>
      <c r="R186" s="63"/>
    </row>
    <row r="187" spans="1:18" ht="15" customHeight="1" x14ac:dyDescent="0.25">
      <c r="A187" s="10" t="s">
        <v>599</v>
      </c>
      <c r="B187" s="10" t="s">
        <v>2</v>
      </c>
      <c r="C187" s="11" t="s">
        <v>384</v>
      </c>
      <c r="D187" s="54" t="s">
        <v>385</v>
      </c>
      <c r="E187" s="55"/>
      <c r="F187" s="55"/>
      <c r="G187" s="55"/>
      <c r="H187" s="12" t="s">
        <v>5</v>
      </c>
      <c r="I187" s="13">
        <v>1</v>
      </c>
      <c r="J187" s="14"/>
      <c r="K187" s="34">
        <f t="shared" si="11"/>
        <v>0</v>
      </c>
      <c r="L187" s="47">
        <v>225</v>
      </c>
      <c r="M187" s="42">
        <v>5</v>
      </c>
      <c r="N187" s="40">
        <f t="shared" si="12"/>
        <v>10</v>
      </c>
      <c r="Q187" s="62"/>
      <c r="R187" s="63"/>
    </row>
    <row r="188" spans="1:18" ht="15" customHeight="1" x14ac:dyDescent="0.25">
      <c r="A188" s="10" t="s">
        <v>600</v>
      </c>
      <c r="B188" s="10" t="s">
        <v>2</v>
      </c>
      <c r="C188" s="11" t="s">
        <v>387</v>
      </c>
      <c r="D188" s="54" t="s">
        <v>388</v>
      </c>
      <c r="E188" s="55"/>
      <c r="F188" s="55"/>
      <c r="G188" s="55"/>
      <c r="H188" s="12" t="s">
        <v>5</v>
      </c>
      <c r="I188" s="13">
        <v>1</v>
      </c>
      <c r="J188" s="14"/>
      <c r="K188" s="34">
        <f t="shared" si="11"/>
        <v>0</v>
      </c>
      <c r="L188" s="47">
        <v>231</v>
      </c>
      <c r="M188" s="42">
        <v>5</v>
      </c>
      <c r="N188" s="40">
        <f t="shared" si="12"/>
        <v>10</v>
      </c>
      <c r="Q188" s="62"/>
      <c r="R188" s="63"/>
    </row>
    <row r="189" spans="1:18" ht="15" customHeight="1" x14ac:dyDescent="0.25">
      <c r="A189" s="10" t="s">
        <v>601</v>
      </c>
      <c r="B189" s="10" t="s">
        <v>2</v>
      </c>
      <c r="C189" s="11" t="s">
        <v>390</v>
      </c>
      <c r="D189" s="54" t="s">
        <v>391</v>
      </c>
      <c r="E189" s="55"/>
      <c r="F189" s="55"/>
      <c r="G189" s="55"/>
      <c r="H189" s="12" t="s">
        <v>5</v>
      </c>
      <c r="I189" s="13">
        <v>1</v>
      </c>
      <c r="J189" s="14"/>
      <c r="K189" s="34">
        <f t="shared" si="11"/>
        <v>0</v>
      </c>
      <c r="L189" s="47">
        <v>219</v>
      </c>
      <c r="M189" s="42">
        <v>5</v>
      </c>
      <c r="N189" s="40">
        <f t="shared" si="12"/>
        <v>10</v>
      </c>
      <c r="Q189" s="62"/>
      <c r="R189" s="63"/>
    </row>
    <row r="190" spans="1:18" ht="15" customHeight="1" x14ac:dyDescent="0.25">
      <c r="A190" s="10" t="s">
        <v>602</v>
      </c>
      <c r="B190" s="10" t="s">
        <v>2</v>
      </c>
      <c r="C190" s="11" t="s">
        <v>393</v>
      </c>
      <c r="D190" s="54" t="s">
        <v>394</v>
      </c>
      <c r="E190" s="55"/>
      <c r="F190" s="55"/>
      <c r="G190" s="55"/>
      <c r="H190" s="12" t="s">
        <v>5</v>
      </c>
      <c r="I190" s="13">
        <v>1</v>
      </c>
      <c r="J190" s="14"/>
      <c r="K190" s="34">
        <f t="shared" si="11"/>
        <v>0</v>
      </c>
      <c r="L190" s="47">
        <v>304</v>
      </c>
      <c r="M190" s="42">
        <v>10</v>
      </c>
      <c r="N190" s="40">
        <f t="shared" si="12"/>
        <v>20</v>
      </c>
      <c r="Q190" s="62"/>
      <c r="R190" s="63"/>
    </row>
    <row r="191" spans="1:18" x14ac:dyDescent="0.25">
      <c r="A191" s="10" t="s">
        <v>603</v>
      </c>
      <c r="B191" s="10" t="s">
        <v>2</v>
      </c>
      <c r="C191" s="11" t="s">
        <v>396</v>
      </c>
      <c r="D191" s="54" t="s">
        <v>397</v>
      </c>
      <c r="E191" s="55"/>
      <c r="F191" s="55"/>
      <c r="G191" s="55"/>
      <c r="H191" s="12" t="s">
        <v>5</v>
      </c>
      <c r="I191" s="13">
        <v>1</v>
      </c>
      <c r="J191" s="14"/>
      <c r="K191" s="34">
        <f t="shared" si="11"/>
        <v>0</v>
      </c>
      <c r="L191" s="47">
        <v>293</v>
      </c>
      <c r="M191" s="42">
        <v>5</v>
      </c>
      <c r="N191" s="40">
        <f t="shared" si="12"/>
        <v>10</v>
      </c>
      <c r="Q191" s="62"/>
      <c r="R191" s="63"/>
    </row>
    <row r="192" spans="1:18" ht="15" customHeight="1" x14ac:dyDescent="0.25">
      <c r="A192" s="10" t="s">
        <v>606</v>
      </c>
      <c r="B192" s="10" t="s">
        <v>2</v>
      </c>
      <c r="C192" s="11" t="s">
        <v>399</v>
      </c>
      <c r="D192" s="54" t="s">
        <v>400</v>
      </c>
      <c r="E192" s="55"/>
      <c r="F192" s="55"/>
      <c r="G192" s="55"/>
      <c r="H192" s="12" t="s">
        <v>5</v>
      </c>
      <c r="I192" s="13">
        <v>1</v>
      </c>
      <c r="J192" s="14"/>
      <c r="K192" s="34">
        <f t="shared" si="11"/>
        <v>0</v>
      </c>
      <c r="L192" s="47">
        <v>325</v>
      </c>
      <c r="M192" s="42">
        <v>10</v>
      </c>
      <c r="N192" s="40">
        <f t="shared" si="12"/>
        <v>20</v>
      </c>
      <c r="Q192" s="62"/>
      <c r="R192" s="63"/>
    </row>
    <row r="193" spans="1:18" ht="15" customHeight="1" x14ac:dyDescent="0.25">
      <c r="A193" s="10" t="s">
        <v>609</v>
      </c>
      <c r="B193" s="10" t="s">
        <v>2</v>
      </c>
      <c r="C193" s="11" t="s">
        <v>402</v>
      </c>
      <c r="D193" s="54" t="s">
        <v>403</v>
      </c>
      <c r="E193" s="55"/>
      <c r="F193" s="55"/>
      <c r="G193" s="55"/>
      <c r="H193" s="12" t="s">
        <v>5</v>
      </c>
      <c r="I193" s="13">
        <v>1</v>
      </c>
      <c r="J193" s="14"/>
      <c r="K193" s="34">
        <f t="shared" si="11"/>
        <v>0</v>
      </c>
      <c r="L193" s="47">
        <v>314</v>
      </c>
      <c r="M193" s="42">
        <v>10</v>
      </c>
      <c r="N193" s="40">
        <f t="shared" si="12"/>
        <v>20</v>
      </c>
      <c r="Q193" s="62"/>
      <c r="R193" s="63"/>
    </row>
    <row r="194" spans="1:18" ht="15" customHeight="1" x14ac:dyDescent="0.25">
      <c r="A194" s="10" t="s">
        <v>612</v>
      </c>
      <c r="B194" s="10" t="s">
        <v>2</v>
      </c>
      <c r="C194" s="11" t="s">
        <v>405</v>
      </c>
      <c r="D194" s="54" t="s">
        <v>406</v>
      </c>
      <c r="E194" s="55"/>
      <c r="F194" s="55"/>
      <c r="G194" s="55"/>
      <c r="H194" s="12" t="s">
        <v>5</v>
      </c>
      <c r="I194" s="13">
        <v>1</v>
      </c>
      <c r="J194" s="14"/>
      <c r="K194" s="34">
        <f t="shared" si="11"/>
        <v>0</v>
      </c>
      <c r="L194" s="47">
        <f>0.85*291</f>
        <v>247.35</v>
      </c>
      <c r="M194" s="42">
        <v>5</v>
      </c>
      <c r="N194" s="40">
        <f t="shared" si="12"/>
        <v>10</v>
      </c>
      <c r="Q194" s="62"/>
      <c r="R194" s="63"/>
    </row>
    <row r="195" spans="1:18" ht="15" customHeight="1" x14ac:dyDescent="0.25">
      <c r="A195" s="10" t="s">
        <v>615</v>
      </c>
      <c r="B195" s="10" t="s">
        <v>2</v>
      </c>
      <c r="C195" s="11" t="s">
        <v>408</v>
      </c>
      <c r="D195" s="54" t="s">
        <v>409</v>
      </c>
      <c r="E195" s="55"/>
      <c r="F195" s="55"/>
      <c r="G195" s="55"/>
      <c r="H195" s="12" t="s">
        <v>5</v>
      </c>
      <c r="I195" s="13">
        <v>1</v>
      </c>
      <c r="J195" s="14"/>
      <c r="K195" s="34">
        <f t="shared" si="11"/>
        <v>0</v>
      </c>
      <c r="L195" s="47">
        <f>0.85*282</f>
        <v>239.7</v>
      </c>
      <c r="M195" s="42">
        <v>5</v>
      </c>
      <c r="N195" s="40">
        <f t="shared" si="12"/>
        <v>10</v>
      </c>
      <c r="Q195" s="62"/>
      <c r="R195" s="63"/>
    </row>
    <row r="196" spans="1:18" ht="15" customHeight="1" x14ac:dyDescent="0.25">
      <c r="A196" s="10" t="s">
        <v>618</v>
      </c>
      <c r="B196" s="10" t="s">
        <v>2</v>
      </c>
      <c r="C196" s="11" t="s">
        <v>411</v>
      </c>
      <c r="D196" s="54" t="s">
        <v>412</v>
      </c>
      <c r="E196" s="55"/>
      <c r="F196" s="55"/>
      <c r="G196" s="55"/>
      <c r="H196" s="12" t="s">
        <v>5</v>
      </c>
      <c r="I196" s="13">
        <v>1</v>
      </c>
      <c r="J196" s="14"/>
      <c r="K196" s="34">
        <f t="shared" si="11"/>
        <v>0</v>
      </c>
      <c r="L196" s="47">
        <f>0.85*284</f>
        <v>241.4</v>
      </c>
      <c r="M196" s="42">
        <v>5</v>
      </c>
      <c r="N196" s="40">
        <f t="shared" si="12"/>
        <v>10</v>
      </c>
      <c r="Q196" s="62"/>
      <c r="R196" s="63"/>
    </row>
    <row r="197" spans="1:18" ht="15" customHeight="1" x14ac:dyDescent="0.25">
      <c r="A197" s="10" t="s">
        <v>621</v>
      </c>
      <c r="B197" s="10" t="s">
        <v>2</v>
      </c>
      <c r="C197" s="11" t="s">
        <v>414</v>
      </c>
      <c r="D197" s="54" t="s">
        <v>415</v>
      </c>
      <c r="E197" s="55"/>
      <c r="F197" s="55"/>
      <c r="G197" s="55"/>
      <c r="H197" s="12" t="s">
        <v>5</v>
      </c>
      <c r="I197" s="13">
        <v>1</v>
      </c>
      <c r="J197" s="14"/>
      <c r="K197" s="34">
        <f t="shared" ref="K197:K260" si="13">ROUND(I197*J197,2)</f>
        <v>0</v>
      </c>
      <c r="L197" s="47">
        <f>0.85*274</f>
        <v>232.9</v>
      </c>
      <c r="M197" s="42">
        <v>5</v>
      </c>
      <c r="N197" s="40">
        <f t="shared" si="12"/>
        <v>10</v>
      </c>
      <c r="Q197" s="62"/>
      <c r="R197" s="63"/>
    </row>
    <row r="198" spans="1:18" x14ac:dyDescent="0.25">
      <c r="A198" s="10" t="s">
        <v>624</v>
      </c>
      <c r="B198" s="10" t="s">
        <v>2</v>
      </c>
      <c r="C198" s="11" t="s">
        <v>417</v>
      </c>
      <c r="D198" s="54" t="s">
        <v>418</v>
      </c>
      <c r="E198" s="55"/>
      <c r="F198" s="55"/>
      <c r="G198" s="55"/>
      <c r="H198" s="12" t="s">
        <v>5</v>
      </c>
      <c r="I198" s="13">
        <v>1</v>
      </c>
      <c r="J198" s="14"/>
      <c r="K198" s="34">
        <f t="shared" si="13"/>
        <v>0</v>
      </c>
      <c r="L198" s="47">
        <v>364</v>
      </c>
      <c r="M198" s="42">
        <v>10</v>
      </c>
      <c r="N198" s="40">
        <f t="shared" ref="N198:N261" si="14">M198*2</f>
        <v>20</v>
      </c>
      <c r="Q198" s="62"/>
      <c r="R198" s="63"/>
    </row>
    <row r="199" spans="1:18" ht="15" customHeight="1" x14ac:dyDescent="0.25">
      <c r="A199" s="10" t="s">
        <v>627</v>
      </c>
      <c r="B199" s="10" t="s">
        <v>2</v>
      </c>
      <c r="C199" s="11" t="s">
        <v>420</v>
      </c>
      <c r="D199" s="54" t="s">
        <v>421</v>
      </c>
      <c r="E199" s="55"/>
      <c r="F199" s="55"/>
      <c r="G199" s="55"/>
      <c r="H199" s="12" t="s">
        <v>5</v>
      </c>
      <c r="I199" s="13">
        <v>1</v>
      </c>
      <c r="J199" s="14"/>
      <c r="K199" s="34">
        <f t="shared" si="13"/>
        <v>0</v>
      </c>
      <c r="L199" s="47">
        <v>352</v>
      </c>
      <c r="M199" s="42">
        <v>10</v>
      </c>
      <c r="N199" s="40">
        <f t="shared" si="14"/>
        <v>20</v>
      </c>
      <c r="Q199" s="62"/>
      <c r="R199" s="63"/>
    </row>
    <row r="200" spans="1:18" ht="15" customHeight="1" x14ac:dyDescent="0.25">
      <c r="A200" s="10" t="s">
        <v>630</v>
      </c>
      <c r="B200" s="10" t="s">
        <v>2</v>
      </c>
      <c r="C200" s="11" t="s">
        <v>423</v>
      </c>
      <c r="D200" s="54" t="s">
        <v>424</v>
      </c>
      <c r="E200" s="55"/>
      <c r="F200" s="55"/>
      <c r="G200" s="55"/>
      <c r="H200" s="12" t="s">
        <v>5</v>
      </c>
      <c r="I200" s="13">
        <v>1</v>
      </c>
      <c r="J200" s="14"/>
      <c r="K200" s="34">
        <f t="shared" si="13"/>
        <v>0</v>
      </c>
      <c r="L200" s="47">
        <f>0.85*349</f>
        <v>296.64999999999998</v>
      </c>
      <c r="M200" s="42">
        <v>5</v>
      </c>
      <c r="N200" s="40">
        <f t="shared" si="14"/>
        <v>10</v>
      </c>
      <c r="Q200" s="62"/>
      <c r="R200" s="63"/>
    </row>
    <row r="201" spans="1:18" ht="15" customHeight="1" x14ac:dyDescent="0.25">
      <c r="A201" s="10" t="s">
        <v>633</v>
      </c>
      <c r="B201" s="10" t="s">
        <v>2</v>
      </c>
      <c r="C201" s="11" t="s">
        <v>426</v>
      </c>
      <c r="D201" s="54" t="s">
        <v>427</v>
      </c>
      <c r="E201" s="55"/>
      <c r="F201" s="55"/>
      <c r="G201" s="55"/>
      <c r="H201" s="12" t="s">
        <v>5</v>
      </c>
      <c r="I201" s="13">
        <v>1</v>
      </c>
      <c r="J201" s="14"/>
      <c r="K201" s="34">
        <f t="shared" si="13"/>
        <v>0</v>
      </c>
      <c r="L201" s="47">
        <f>0.85*338</f>
        <v>287.3</v>
      </c>
      <c r="M201" s="42">
        <v>5</v>
      </c>
      <c r="N201" s="40">
        <f t="shared" si="14"/>
        <v>10</v>
      </c>
      <c r="Q201" s="62"/>
      <c r="R201" s="63"/>
    </row>
    <row r="202" spans="1:18" x14ac:dyDescent="0.25">
      <c r="A202" s="10" t="s">
        <v>636</v>
      </c>
      <c r="B202" s="10" t="s">
        <v>2</v>
      </c>
      <c r="C202" s="11" t="s">
        <v>429</v>
      </c>
      <c r="D202" s="54" t="s">
        <v>430</v>
      </c>
      <c r="E202" s="55"/>
      <c r="F202" s="55"/>
      <c r="G202" s="55"/>
      <c r="H202" s="12" t="s">
        <v>5</v>
      </c>
      <c r="I202" s="13">
        <v>1</v>
      </c>
      <c r="J202" s="14"/>
      <c r="K202" s="34">
        <f t="shared" si="13"/>
        <v>0</v>
      </c>
      <c r="L202" s="47">
        <f>0.85*340</f>
        <v>289</v>
      </c>
      <c r="M202" s="42">
        <v>5</v>
      </c>
      <c r="N202" s="40">
        <f t="shared" si="14"/>
        <v>10</v>
      </c>
      <c r="Q202" s="62"/>
      <c r="R202" s="63"/>
    </row>
    <row r="203" spans="1:18" x14ac:dyDescent="0.25">
      <c r="A203" s="10" t="s">
        <v>639</v>
      </c>
      <c r="B203" s="10" t="s">
        <v>2</v>
      </c>
      <c r="C203" s="11" t="s">
        <v>82</v>
      </c>
      <c r="D203" s="54" t="s">
        <v>83</v>
      </c>
      <c r="E203" s="55"/>
      <c r="F203" s="55"/>
      <c r="G203" s="55"/>
      <c r="H203" s="12" t="s">
        <v>5</v>
      </c>
      <c r="I203" s="13">
        <v>1</v>
      </c>
      <c r="J203" s="14"/>
      <c r="K203" s="34">
        <f t="shared" si="13"/>
        <v>0</v>
      </c>
      <c r="L203" s="47">
        <f>0.85*328</f>
        <v>278.8</v>
      </c>
      <c r="M203" s="42">
        <v>5</v>
      </c>
      <c r="N203" s="40">
        <f t="shared" si="14"/>
        <v>10</v>
      </c>
      <c r="Q203" s="62"/>
      <c r="R203" s="63"/>
    </row>
    <row r="204" spans="1:18" x14ac:dyDescent="0.25">
      <c r="A204" s="10" t="s">
        <v>642</v>
      </c>
      <c r="B204" s="10" t="s">
        <v>2</v>
      </c>
      <c r="C204" s="11" t="s">
        <v>433</v>
      </c>
      <c r="D204" s="54" t="s">
        <v>434</v>
      </c>
      <c r="E204" s="55"/>
      <c r="F204" s="55"/>
      <c r="G204" s="55"/>
      <c r="H204" s="12" t="s">
        <v>5</v>
      </c>
      <c r="I204" s="13">
        <v>1</v>
      </c>
      <c r="J204" s="14"/>
      <c r="K204" s="34">
        <f t="shared" si="13"/>
        <v>0</v>
      </c>
      <c r="L204" s="47">
        <f>0.85*404</f>
        <v>343.4</v>
      </c>
      <c r="M204" s="42">
        <v>10</v>
      </c>
      <c r="N204" s="40">
        <f t="shared" si="14"/>
        <v>20</v>
      </c>
      <c r="Q204" s="62"/>
      <c r="R204" s="63"/>
    </row>
    <row r="205" spans="1:18" x14ac:dyDescent="0.25">
      <c r="A205" s="10" t="s">
        <v>645</v>
      </c>
      <c r="B205" s="10" t="s">
        <v>2</v>
      </c>
      <c r="C205" s="11" t="s">
        <v>436</v>
      </c>
      <c r="D205" s="54" t="s">
        <v>437</v>
      </c>
      <c r="E205" s="55"/>
      <c r="F205" s="55"/>
      <c r="G205" s="55"/>
      <c r="H205" s="12" t="s">
        <v>5</v>
      </c>
      <c r="I205" s="13">
        <v>1</v>
      </c>
      <c r="J205" s="14"/>
      <c r="K205" s="34">
        <f t="shared" si="13"/>
        <v>0</v>
      </c>
      <c r="L205" s="47">
        <f>0.85*394</f>
        <v>334.9</v>
      </c>
      <c r="M205" s="42">
        <v>10</v>
      </c>
      <c r="N205" s="40">
        <f t="shared" si="14"/>
        <v>20</v>
      </c>
      <c r="Q205" s="62"/>
      <c r="R205" s="63"/>
    </row>
    <row r="206" spans="1:18" x14ac:dyDescent="0.25">
      <c r="A206" s="10" t="s">
        <v>648</v>
      </c>
      <c r="B206" s="10" t="s">
        <v>2</v>
      </c>
      <c r="C206" s="11" t="s">
        <v>439</v>
      </c>
      <c r="D206" s="54" t="s">
        <v>440</v>
      </c>
      <c r="E206" s="55"/>
      <c r="F206" s="55"/>
      <c r="G206" s="55"/>
      <c r="H206" s="12" t="s">
        <v>5</v>
      </c>
      <c r="I206" s="13">
        <v>1</v>
      </c>
      <c r="J206" s="14"/>
      <c r="K206" s="34">
        <f t="shared" si="13"/>
        <v>0</v>
      </c>
      <c r="L206" s="47">
        <f>0.85*393</f>
        <v>334.05</v>
      </c>
      <c r="M206" s="42">
        <v>10</v>
      </c>
      <c r="N206" s="40">
        <f t="shared" si="14"/>
        <v>20</v>
      </c>
      <c r="Q206" s="62"/>
      <c r="R206" s="63"/>
    </row>
    <row r="207" spans="1:18" x14ac:dyDescent="0.25">
      <c r="A207" s="10" t="s">
        <v>651</v>
      </c>
      <c r="B207" s="10" t="s">
        <v>2</v>
      </c>
      <c r="C207" s="11" t="s">
        <v>442</v>
      </c>
      <c r="D207" s="54" t="s">
        <v>443</v>
      </c>
      <c r="E207" s="55"/>
      <c r="F207" s="55"/>
      <c r="G207" s="55"/>
      <c r="H207" s="12" t="s">
        <v>5</v>
      </c>
      <c r="I207" s="13">
        <v>1</v>
      </c>
      <c r="J207" s="14"/>
      <c r="K207" s="34">
        <f t="shared" si="13"/>
        <v>0</v>
      </c>
      <c r="L207" s="47">
        <f>0.85*383</f>
        <v>325.55</v>
      </c>
      <c r="M207" s="42">
        <v>10</v>
      </c>
      <c r="N207" s="40">
        <f t="shared" si="14"/>
        <v>20</v>
      </c>
      <c r="Q207" s="62"/>
      <c r="R207" s="63"/>
    </row>
    <row r="208" spans="1:18" x14ac:dyDescent="0.25">
      <c r="A208" s="10" t="s">
        <v>654</v>
      </c>
      <c r="B208" s="10" t="s">
        <v>2</v>
      </c>
      <c r="C208" s="11" t="s">
        <v>445</v>
      </c>
      <c r="D208" s="54" t="s">
        <v>446</v>
      </c>
      <c r="E208" s="55"/>
      <c r="F208" s="55"/>
      <c r="G208" s="55"/>
      <c r="H208" s="12" t="s">
        <v>5</v>
      </c>
      <c r="I208" s="13">
        <v>1</v>
      </c>
      <c r="J208" s="14"/>
      <c r="K208" s="34">
        <f t="shared" si="13"/>
        <v>0</v>
      </c>
      <c r="L208" s="47">
        <v>322</v>
      </c>
      <c r="M208" s="42">
        <v>10</v>
      </c>
      <c r="N208" s="40">
        <f t="shared" si="14"/>
        <v>20</v>
      </c>
      <c r="Q208" s="62"/>
      <c r="R208" s="63"/>
    </row>
    <row r="209" spans="1:18" x14ac:dyDescent="0.25">
      <c r="A209" s="10" t="s">
        <v>657</v>
      </c>
      <c r="B209" s="10" t="s">
        <v>2</v>
      </c>
      <c r="C209" s="11" t="s">
        <v>448</v>
      </c>
      <c r="D209" s="54" t="s">
        <v>449</v>
      </c>
      <c r="E209" s="55"/>
      <c r="F209" s="55"/>
      <c r="G209" s="55"/>
      <c r="H209" s="12" t="s">
        <v>5</v>
      </c>
      <c r="I209" s="13">
        <v>1</v>
      </c>
      <c r="J209" s="14"/>
      <c r="K209" s="34">
        <f t="shared" si="13"/>
        <v>0</v>
      </c>
      <c r="L209" s="47">
        <v>496</v>
      </c>
      <c r="M209" s="42">
        <v>10</v>
      </c>
      <c r="N209" s="40">
        <f t="shared" si="14"/>
        <v>20</v>
      </c>
      <c r="Q209" s="62"/>
      <c r="R209" s="63"/>
    </row>
    <row r="210" spans="1:18" x14ac:dyDescent="0.25">
      <c r="A210" s="10" t="s">
        <v>660</v>
      </c>
      <c r="B210" s="10" t="s">
        <v>2</v>
      </c>
      <c r="C210" s="11" t="s">
        <v>451</v>
      </c>
      <c r="D210" s="54" t="s">
        <v>452</v>
      </c>
      <c r="E210" s="55"/>
      <c r="F210" s="55"/>
      <c r="G210" s="55"/>
      <c r="H210" s="12" t="s">
        <v>5</v>
      </c>
      <c r="I210" s="13">
        <v>1</v>
      </c>
      <c r="J210" s="14"/>
      <c r="K210" s="34">
        <f t="shared" si="13"/>
        <v>0</v>
      </c>
      <c r="L210" s="47">
        <v>240</v>
      </c>
      <c r="M210" s="42">
        <v>5</v>
      </c>
      <c r="N210" s="40">
        <f t="shared" si="14"/>
        <v>10</v>
      </c>
      <c r="Q210" s="62"/>
      <c r="R210" s="63"/>
    </row>
    <row r="211" spans="1:18" x14ac:dyDescent="0.25">
      <c r="A211" s="10" t="s">
        <v>663</v>
      </c>
      <c r="B211" s="10" t="s">
        <v>2</v>
      </c>
      <c r="C211" s="11" t="s">
        <v>454</v>
      </c>
      <c r="D211" s="54" t="s">
        <v>455</v>
      </c>
      <c r="E211" s="55"/>
      <c r="F211" s="55"/>
      <c r="G211" s="55"/>
      <c r="H211" s="12" t="s">
        <v>5</v>
      </c>
      <c r="I211" s="13">
        <v>1</v>
      </c>
      <c r="J211" s="14"/>
      <c r="K211" s="34">
        <f t="shared" si="13"/>
        <v>0</v>
      </c>
      <c r="L211" s="47">
        <v>201</v>
      </c>
      <c r="M211" s="42">
        <v>5</v>
      </c>
      <c r="N211" s="40">
        <f t="shared" si="14"/>
        <v>10</v>
      </c>
      <c r="Q211" s="62"/>
      <c r="R211" s="63"/>
    </row>
    <row r="212" spans="1:18" x14ac:dyDescent="0.25">
      <c r="A212" s="10" t="s">
        <v>666</v>
      </c>
      <c r="B212" s="10" t="s">
        <v>2</v>
      </c>
      <c r="C212" s="11" t="s">
        <v>457</v>
      </c>
      <c r="D212" s="54" t="s">
        <v>458</v>
      </c>
      <c r="E212" s="55"/>
      <c r="F212" s="55"/>
      <c r="G212" s="55"/>
      <c r="H212" s="12" t="s">
        <v>5</v>
      </c>
      <c r="I212" s="13">
        <v>1</v>
      </c>
      <c r="J212" s="14"/>
      <c r="K212" s="34">
        <f t="shared" si="13"/>
        <v>0</v>
      </c>
      <c r="L212" s="47">
        <v>191</v>
      </c>
      <c r="M212" s="42">
        <v>3</v>
      </c>
      <c r="N212" s="40">
        <f t="shared" si="14"/>
        <v>6</v>
      </c>
      <c r="Q212" s="62"/>
      <c r="R212" s="63"/>
    </row>
    <row r="213" spans="1:18" x14ac:dyDescent="0.25">
      <c r="A213" s="10" t="s">
        <v>669</v>
      </c>
      <c r="B213" s="10" t="s">
        <v>2</v>
      </c>
      <c r="C213" s="11" t="s">
        <v>460</v>
      </c>
      <c r="D213" s="54" t="s">
        <v>461</v>
      </c>
      <c r="E213" s="55"/>
      <c r="F213" s="55"/>
      <c r="G213" s="55"/>
      <c r="H213" s="12" t="s">
        <v>5</v>
      </c>
      <c r="I213" s="13">
        <v>1</v>
      </c>
      <c r="J213" s="14"/>
      <c r="K213" s="34">
        <f t="shared" si="13"/>
        <v>0</v>
      </c>
      <c r="L213" s="47">
        <v>181</v>
      </c>
      <c r="M213" s="42">
        <v>3</v>
      </c>
      <c r="N213" s="40">
        <f t="shared" si="14"/>
        <v>6</v>
      </c>
      <c r="Q213" s="62"/>
      <c r="R213" s="63"/>
    </row>
    <row r="214" spans="1:18" x14ac:dyDescent="0.25">
      <c r="A214" s="10" t="s">
        <v>672</v>
      </c>
      <c r="B214" s="10" t="s">
        <v>2</v>
      </c>
      <c r="C214" s="11" t="s">
        <v>463</v>
      </c>
      <c r="D214" s="54" t="s">
        <v>464</v>
      </c>
      <c r="E214" s="55"/>
      <c r="F214" s="55"/>
      <c r="G214" s="55"/>
      <c r="H214" s="12" t="s">
        <v>5</v>
      </c>
      <c r="I214" s="13">
        <v>1</v>
      </c>
      <c r="J214" s="14"/>
      <c r="K214" s="34">
        <f t="shared" si="13"/>
        <v>0</v>
      </c>
      <c r="L214" s="47">
        <v>257</v>
      </c>
      <c r="M214" s="42">
        <v>5</v>
      </c>
      <c r="N214" s="40">
        <f t="shared" si="14"/>
        <v>10</v>
      </c>
      <c r="Q214" s="62"/>
      <c r="R214" s="63"/>
    </row>
    <row r="215" spans="1:18" ht="15" customHeight="1" x14ac:dyDescent="0.25">
      <c r="A215" s="10" t="s">
        <v>675</v>
      </c>
      <c r="B215" s="10" t="s">
        <v>2</v>
      </c>
      <c r="C215" s="11" t="s">
        <v>466</v>
      </c>
      <c r="D215" s="54" t="s">
        <v>467</v>
      </c>
      <c r="E215" s="55"/>
      <c r="F215" s="55"/>
      <c r="G215" s="55"/>
      <c r="H215" s="12" t="s">
        <v>5</v>
      </c>
      <c r="I215" s="13">
        <v>1</v>
      </c>
      <c r="J215" s="14"/>
      <c r="K215" s="34">
        <f t="shared" si="13"/>
        <v>0</v>
      </c>
      <c r="L215" s="47">
        <v>218</v>
      </c>
      <c r="M215" s="42">
        <v>5</v>
      </c>
      <c r="N215" s="40">
        <f t="shared" si="14"/>
        <v>10</v>
      </c>
      <c r="Q215" s="62"/>
      <c r="R215" s="63"/>
    </row>
    <row r="216" spans="1:18" x14ac:dyDescent="0.25">
      <c r="A216" s="10" t="s">
        <v>678</v>
      </c>
      <c r="B216" s="10" t="s">
        <v>2</v>
      </c>
      <c r="C216" s="11" t="s">
        <v>469</v>
      </c>
      <c r="D216" s="54" t="s">
        <v>470</v>
      </c>
      <c r="E216" s="55"/>
      <c r="F216" s="55"/>
      <c r="G216" s="55"/>
      <c r="H216" s="12" t="s">
        <v>5</v>
      </c>
      <c r="I216" s="13">
        <v>1</v>
      </c>
      <c r="J216" s="14"/>
      <c r="K216" s="34">
        <f t="shared" si="13"/>
        <v>0</v>
      </c>
      <c r="L216" s="47">
        <v>208</v>
      </c>
      <c r="M216" s="42">
        <v>5</v>
      </c>
      <c r="N216" s="40">
        <f t="shared" si="14"/>
        <v>10</v>
      </c>
      <c r="Q216" s="62"/>
      <c r="R216" s="63"/>
    </row>
    <row r="217" spans="1:18" x14ac:dyDescent="0.25">
      <c r="A217" s="10" t="s">
        <v>681</v>
      </c>
      <c r="B217" s="10" t="s">
        <v>2</v>
      </c>
      <c r="C217" s="11" t="s">
        <v>472</v>
      </c>
      <c r="D217" s="54" t="s">
        <v>473</v>
      </c>
      <c r="E217" s="55"/>
      <c r="F217" s="55"/>
      <c r="G217" s="55"/>
      <c r="H217" s="12" t="s">
        <v>5</v>
      </c>
      <c r="I217" s="13">
        <v>1</v>
      </c>
      <c r="J217" s="14"/>
      <c r="K217" s="34">
        <f t="shared" si="13"/>
        <v>0</v>
      </c>
      <c r="L217" s="47">
        <v>199</v>
      </c>
      <c r="M217" s="42">
        <v>3</v>
      </c>
      <c r="N217" s="40">
        <f t="shared" si="14"/>
        <v>6</v>
      </c>
      <c r="Q217" s="62"/>
      <c r="R217" s="63"/>
    </row>
    <row r="218" spans="1:18" x14ac:dyDescent="0.25">
      <c r="A218" s="10" t="s">
        <v>684</v>
      </c>
      <c r="B218" s="10" t="s">
        <v>2</v>
      </c>
      <c r="C218" s="11" t="s">
        <v>475</v>
      </c>
      <c r="D218" s="54" t="s">
        <v>476</v>
      </c>
      <c r="E218" s="55"/>
      <c r="F218" s="55"/>
      <c r="G218" s="55"/>
      <c r="H218" s="12" t="s">
        <v>5</v>
      </c>
      <c r="I218" s="13">
        <v>1</v>
      </c>
      <c r="J218" s="14"/>
      <c r="K218" s="34">
        <f t="shared" si="13"/>
        <v>0</v>
      </c>
      <c r="L218" s="47">
        <v>221</v>
      </c>
      <c r="M218" s="42">
        <v>5</v>
      </c>
      <c r="N218" s="40">
        <f t="shared" si="14"/>
        <v>10</v>
      </c>
      <c r="Q218" s="62"/>
      <c r="R218" s="63"/>
    </row>
    <row r="219" spans="1:18" ht="15" customHeight="1" x14ac:dyDescent="0.25">
      <c r="A219" s="10" t="s">
        <v>687</v>
      </c>
      <c r="B219" s="10" t="s">
        <v>2</v>
      </c>
      <c r="C219" s="11" t="s">
        <v>478</v>
      </c>
      <c r="D219" s="54" t="s">
        <v>479</v>
      </c>
      <c r="E219" s="55"/>
      <c r="F219" s="55"/>
      <c r="G219" s="55"/>
      <c r="H219" s="12" t="s">
        <v>5</v>
      </c>
      <c r="I219" s="13">
        <v>1</v>
      </c>
      <c r="J219" s="14"/>
      <c r="K219" s="34">
        <f t="shared" si="13"/>
        <v>0</v>
      </c>
      <c r="L219" s="47">
        <v>211</v>
      </c>
      <c r="M219" s="42">
        <v>5</v>
      </c>
      <c r="N219" s="40">
        <f t="shared" si="14"/>
        <v>10</v>
      </c>
      <c r="Q219" s="62"/>
      <c r="R219" s="63"/>
    </row>
    <row r="220" spans="1:18" x14ac:dyDescent="0.25">
      <c r="A220" s="15" t="s">
        <v>690</v>
      </c>
      <c r="B220" s="15" t="s">
        <v>48</v>
      </c>
      <c r="C220" s="16" t="s">
        <v>1131</v>
      </c>
      <c r="D220" s="58" t="s">
        <v>1132</v>
      </c>
      <c r="E220" s="59"/>
      <c r="F220" s="59"/>
      <c r="G220" s="59"/>
      <c r="H220" s="17" t="s">
        <v>5</v>
      </c>
      <c r="I220" s="13">
        <v>1</v>
      </c>
      <c r="J220" s="14"/>
      <c r="K220" s="34">
        <f t="shared" si="13"/>
        <v>0</v>
      </c>
      <c r="L220" s="47">
        <v>220</v>
      </c>
      <c r="M220" s="42">
        <v>5</v>
      </c>
      <c r="N220" s="40">
        <f t="shared" si="14"/>
        <v>10</v>
      </c>
      <c r="Q220" s="64"/>
      <c r="R220" s="65"/>
    </row>
    <row r="221" spans="1:18" x14ac:dyDescent="0.25">
      <c r="A221" s="15" t="s">
        <v>693</v>
      </c>
      <c r="B221" s="15" t="s">
        <v>48</v>
      </c>
      <c r="C221" s="16" t="s">
        <v>1133</v>
      </c>
      <c r="D221" s="58" t="s">
        <v>1134</v>
      </c>
      <c r="E221" s="59"/>
      <c r="F221" s="59"/>
      <c r="G221" s="59"/>
      <c r="H221" s="17" t="s">
        <v>5</v>
      </c>
      <c r="I221" s="13">
        <v>1</v>
      </c>
      <c r="J221" s="14"/>
      <c r="K221" s="34">
        <f t="shared" si="13"/>
        <v>0</v>
      </c>
      <c r="L221" s="47">
        <v>292</v>
      </c>
      <c r="M221" s="42">
        <v>5</v>
      </c>
      <c r="N221" s="40">
        <f t="shared" si="14"/>
        <v>10</v>
      </c>
      <c r="Q221" s="64"/>
      <c r="R221" s="65"/>
    </row>
    <row r="222" spans="1:18" x14ac:dyDescent="0.25">
      <c r="A222" s="15" t="s">
        <v>696</v>
      </c>
      <c r="B222" s="15" t="s">
        <v>48</v>
      </c>
      <c r="C222" s="16" t="s">
        <v>1135</v>
      </c>
      <c r="D222" s="58" t="s">
        <v>1136</v>
      </c>
      <c r="E222" s="59"/>
      <c r="F222" s="59"/>
      <c r="G222" s="59"/>
      <c r="H222" s="17" t="s">
        <v>5</v>
      </c>
      <c r="I222" s="13">
        <v>1</v>
      </c>
      <c r="J222" s="14"/>
      <c r="K222" s="34">
        <f t="shared" si="13"/>
        <v>0</v>
      </c>
      <c r="L222" s="47">
        <v>296</v>
      </c>
      <c r="M222" s="42">
        <v>5</v>
      </c>
      <c r="N222" s="40">
        <f t="shared" si="14"/>
        <v>10</v>
      </c>
      <c r="Q222" s="64"/>
      <c r="R222" s="65"/>
    </row>
    <row r="223" spans="1:18" x14ac:dyDescent="0.25">
      <c r="A223" s="15" t="s">
        <v>699</v>
      </c>
      <c r="B223" s="15" t="s">
        <v>48</v>
      </c>
      <c r="C223" s="16" t="s">
        <v>1137</v>
      </c>
      <c r="D223" s="58" t="s">
        <v>1138</v>
      </c>
      <c r="E223" s="59"/>
      <c r="F223" s="59"/>
      <c r="G223" s="59"/>
      <c r="H223" s="17" t="s">
        <v>5</v>
      </c>
      <c r="I223" s="13">
        <v>1</v>
      </c>
      <c r="J223" s="14"/>
      <c r="K223" s="34">
        <f t="shared" si="13"/>
        <v>0</v>
      </c>
      <c r="L223" s="47">
        <v>263</v>
      </c>
      <c r="M223" s="42">
        <v>5</v>
      </c>
      <c r="N223" s="40">
        <f t="shared" si="14"/>
        <v>10</v>
      </c>
      <c r="Q223" s="64"/>
      <c r="R223" s="65"/>
    </row>
    <row r="224" spans="1:18" x14ac:dyDescent="0.25">
      <c r="A224" s="15" t="s">
        <v>702</v>
      </c>
      <c r="B224" s="15" t="s">
        <v>48</v>
      </c>
      <c r="C224" s="16" t="s">
        <v>1139</v>
      </c>
      <c r="D224" s="58" t="s">
        <v>1140</v>
      </c>
      <c r="E224" s="59"/>
      <c r="F224" s="59"/>
      <c r="G224" s="59"/>
      <c r="H224" s="17" t="s">
        <v>5</v>
      </c>
      <c r="I224" s="13">
        <v>1</v>
      </c>
      <c r="J224" s="14"/>
      <c r="K224" s="34">
        <f t="shared" si="13"/>
        <v>0</v>
      </c>
      <c r="L224" s="47">
        <v>263</v>
      </c>
      <c r="M224" s="42">
        <v>5</v>
      </c>
      <c r="N224" s="40">
        <f t="shared" si="14"/>
        <v>10</v>
      </c>
      <c r="Q224" s="64"/>
      <c r="R224" s="65"/>
    </row>
    <row r="225" spans="1:18" x14ac:dyDescent="0.25">
      <c r="A225" s="15" t="s">
        <v>705</v>
      </c>
      <c r="B225" s="15" t="s">
        <v>48</v>
      </c>
      <c r="C225" s="16" t="s">
        <v>1141</v>
      </c>
      <c r="D225" s="58" t="s">
        <v>1142</v>
      </c>
      <c r="E225" s="59"/>
      <c r="F225" s="59"/>
      <c r="G225" s="59"/>
      <c r="H225" s="17" t="s">
        <v>5</v>
      </c>
      <c r="I225" s="13">
        <v>1</v>
      </c>
      <c r="J225" s="14"/>
      <c r="K225" s="34">
        <f t="shared" si="13"/>
        <v>0</v>
      </c>
      <c r="L225" s="47">
        <v>301</v>
      </c>
      <c r="M225" s="42">
        <v>10</v>
      </c>
      <c r="N225" s="40">
        <f t="shared" si="14"/>
        <v>20</v>
      </c>
      <c r="Q225" s="64"/>
      <c r="R225" s="65"/>
    </row>
    <row r="226" spans="1:18" x14ac:dyDescent="0.25">
      <c r="A226" s="15" t="s">
        <v>708</v>
      </c>
      <c r="B226" s="15" t="s">
        <v>48</v>
      </c>
      <c r="C226" s="16" t="s">
        <v>1143</v>
      </c>
      <c r="D226" s="58" t="s">
        <v>1144</v>
      </c>
      <c r="E226" s="59"/>
      <c r="F226" s="59"/>
      <c r="G226" s="59"/>
      <c r="H226" s="17" t="s">
        <v>5</v>
      </c>
      <c r="I226" s="13">
        <v>1</v>
      </c>
      <c r="J226" s="14"/>
      <c r="K226" s="34">
        <f t="shared" si="13"/>
        <v>0</v>
      </c>
      <c r="L226" s="47">
        <v>273</v>
      </c>
      <c r="M226" s="42">
        <v>5</v>
      </c>
      <c r="N226" s="40">
        <f t="shared" si="14"/>
        <v>10</v>
      </c>
      <c r="Q226" s="64"/>
      <c r="R226" s="65"/>
    </row>
    <row r="227" spans="1:18" x14ac:dyDescent="0.25">
      <c r="A227" s="15" t="s">
        <v>709</v>
      </c>
      <c r="B227" s="15" t="s">
        <v>48</v>
      </c>
      <c r="C227" s="16" t="s">
        <v>1145</v>
      </c>
      <c r="D227" s="58" t="s">
        <v>1146</v>
      </c>
      <c r="E227" s="59"/>
      <c r="F227" s="59"/>
      <c r="G227" s="59"/>
      <c r="H227" s="17" t="s">
        <v>5</v>
      </c>
      <c r="I227" s="13">
        <v>1</v>
      </c>
      <c r="J227" s="14"/>
      <c r="K227" s="34">
        <f t="shared" si="13"/>
        <v>0</v>
      </c>
      <c r="L227" s="47">
        <v>311</v>
      </c>
      <c r="M227" s="42">
        <v>10</v>
      </c>
      <c r="N227" s="40">
        <f t="shared" si="14"/>
        <v>20</v>
      </c>
      <c r="Q227" s="64"/>
      <c r="R227" s="65"/>
    </row>
    <row r="228" spans="1:18" ht="15" customHeight="1" x14ac:dyDescent="0.25">
      <c r="A228" s="15" t="s">
        <v>710</v>
      </c>
      <c r="B228" s="15" t="s">
        <v>48</v>
      </c>
      <c r="C228" s="16" t="s">
        <v>1147</v>
      </c>
      <c r="D228" s="58" t="s">
        <v>1148</v>
      </c>
      <c r="E228" s="59"/>
      <c r="F228" s="59"/>
      <c r="G228" s="59"/>
      <c r="H228" s="17" t="s">
        <v>5</v>
      </c>
      <c r="I228" s="13">
        <v>1</v>
      </c>
      <c r="J228" s="14"/>
      <c r="K228" s="34">
        <f t="shared" si="13"/>
        <v>0</v>
      </c>
      <c r="L228" s="47">
        <v>206</v>
      </c>
      <c r="M228" s="42">
        <v>5</v>
      </c>
      <c r="N228" s="40">
        <f t="shared" si="14"/>
        <v>10</v>
      </c>
      <c r="Q228" s="64"/>
      <c r="R228" s="65"/>
    </row>
    <row r="229" spans="1:18" x14ac:dyDescent="0.25">
      <c r="A229" s="15" t="s">
        <v>713</v>
      </c>
      <c r="B229" s="15" t="s">
        <v>48</v>
      </c>
      <c r="C229" s="16" t="s">
        <v>1149</v>
      </c>
      <c r="D229" s="58" t="s">
        <v>1150</v>
      </c>
      <c r="E229" s="59"/>
      <c r="F229" s="59"/>
      <c r="G229" s="59"/>
      <c r="H229" s="17" t="s">
        <v>5</v>
      </c>
      <c r="I229" s="13">
        <v>1</v>
      </c>
      <c r="J229" s="14"/>
      <c r="K229" s="34">
        <f t="shared" si="13"/>
        <v>0</v>
      </c>
      <c r="L229" s="47">
        <v>516</v>
      </c>
      <c r="M229" s="42">
        <v>15</v>
      </c>
      <c r="N229" s="40">
        <f t="shared" si="14"/>
        <v>30</v>
      </c>
      <c r="Q229" s="64"/>
      <c r="R229" s="65"/>
    </row>
    <row r="230" spans="1:18" x14ac:dyDescent="0.25">
      <c r="A230" s="15" t="s">
        <v>716</v>
      </c>
      <c r="B230" s="15" t="s">
        <v>48</v>
      </c>
      <c r="C230" s="16" t="s">
        <v>1151</v>
      </c>
      <c r="D230" s="58" t="s">
        <v>1152</v>
      </c>
      <c r="E230" s="59"/>
      <c r="F230" s="59"/>
      <c r="G230" s="59"/>
      <c r="H230" s="17" t="s">
        <v>5</v>
      </c>
      <c r="I230" s="13">
        <v>1</v>
      </c>
      <c r="J230" s="14"/>
      <c r="K230" s="34">
        <f t="shared" si="13"/>
        <v>0</v>
      </c>
      <c r="L230" s="47">
        <v>286</v>
      </c>
      <c r="M230" s="42">
        <v>5</v>
      </c>
      <c r="N230" s="40">
        <f t="shared" si="14"/>
        <v>10</v>
      </c>
      <c r="Q230" s="64"/>
      <c r="R230" s="65"/>
    </row>
    <row r="231" spans="1:18" x14ac:dyDescent="0.25">
      <c r="A231" s="20" t="s">
        <v>719</v>
      </c>
      <c r="B231" s="20" t="s">
        <v>2</v>
      </c>
      <c r="C231" s="27" t="s">
        <v>481</v>
      </c>
      <c r="D231" s="60" t="s">
        <v>482</v>
      </c>
      <c r="E231" s="61"/>
      <c r="F231" s="61"/>
      <c r="G231" s="61"/>
      <c r="H231" s="12" t="s">
        <v>5</v>
      </c>
      <c r="I231" s="13">
        <v>1</v>
      </c>
      <c r="J231" s="14"/>
      <c r="K231" s="34">
        <f t="shared" si="13"/>
        <v>0</v>
      </c>
      <c r="L231" s="47">
        <v>50.1</v>
      </c>
      <c r="M231" s="42">
        <v>2</v>
      </c>
      <c r="N231" s="40">
        <f t="shared" si="14"/>
        <v>4</v>
      </c>
      <c r="Q231" s="62"/>
      <c r="R231" s="63"/>
    </row>
    <row r="232" spans="1:18" ht="15.75" x14ac:dyDescent="0.3">
      <c r="A232" s="24"/>
      <c r="B232" s="25" t="s">
        <v>84</v>
      </c>
      <c r="C232" s="26"/>
      <c r="D232" s="26"/>
      <c r="E232" s="26"/>
      <c r="F232" s="26"/>
      <c r="G232" s="19"/>
      <c r="H232" s="19"/>
      <c r="I232" s="18"/>
      <c r="J232" s="18"/>
      <c r="K232" s="32">
        <f>SUM(K233:K313)</f>
        <v>0</v>
      </c>
      <c r="L232" s="48"/>
      <c r="M232" s="42"/>
      <c r="N232" s="40"/>
      <c r="Q232" s="4"/>
      <c r="R232" s="4"/>
    </row>
    <row r="233" spans="1:18" x14ac:dyDescent="0.25">
      <c r="A233" s="22" t="s">
        <v>722</v>
      </c>
      <c r="B233" s="22" t="s">
        <v>2</v>
      </c>
      <c r="C233" s="23" t="s">
        <v>484</v>
      </c>
      <c r="D233" s="56" t="s">
        <v>485</v>
      </c>
      <c r="E233" s="57"/>
      <c r="F233" s="57"/>
      <c r="G233" s="57"/>
      <c r="H233" s="12" t="s">
        <v>61</v>
      </c>
      <c r="I233" s="13">
        <v>1</v>
      </c>
      <c r="J233" s="14"/>
      <c r="K233" s="34">
        <f t="shared" si="13"/>
        <v>0</v>
      </c>
      <c r="L233" s="47">
        <v>251</v>
      </c>
      <c r="M233" s="42">
        <v>5</v>
      </c>
      <c r="N233" s="40">
        <f t="shared" si="14"/>
        <v>10</v>
      </c>
      <c r="Q233" s="62"/>
      <c r="R233" s="63"/>
    </row>
    <row r="234" spans="1:18" x14ac:dyDescent="0.25">
      <c r="A234" s="10" t="s">
        <v>725</v>
      </c>
      <c r="B234" s="10" t="s">
        <v>2</v>
      </c>
      <c r="C234" s="11" t="s">
        <v>487</v>
      </c>
      <c r="D234" s="54" t="s">
        <v>488</v>
      </c>
      <c r="E234" s="55"/>
      <c r="F234" s="55"/>
      <c r="G234" s="55"/>
      <c r="H234" s="12" t="s">
        <v>61</v>
      </c>
      <c r="I234" s="13">
        <v>1</v>
      </c>
      <c r="J234" s="14"/>
      <c r="K234" s="34">
        <f t="shared" si="13"/>
        <v>0</v>
      </c>
      <c r="L234" s="47">
        <v>324</v>
      </c>
      <c r="M234" s="42">
        <v>10</v>
      </c>
      <c r="N234" s="40">
        <f t="shared" si="14"/>
        <v>20</v>
      </c>
      <c r="Q234" s="62"/>
      <c r="R234" s="63"/>
    </row>
    <row r="235" spans="1:18" x14ac:dyDescent="0.25">
      <c r="A235" s="10" t="s">
        <v>728</v>
      </c>
      <c r="B235" s="10" t="s">
        <v>2</v>
      </c>
      <c r="C235" s="11" t="s">
        <v>86</v>
      </c>
      <c r="D235" s="54" t="s">
        <v>87</v>
      </c>
      <c r="E235" s="55"/>
      <c r="F235" s="55"/>
      <c r="G235" s="55"/>
      <c r="H235" s="12" t="s">
        <v>61</v>
      </c>
      <c r="I235" s="13">
        <v>1</v>
      </c>
      <c r="J235" s="14"/>
      <c r="K235" s="34">
        <f t="shared" si="13"/>
        <v>0</v>
      </c>
      <c r="L235" s="47">
        <v>513</v>
      </c>
      <c r="M235" s="42">
        <v>15</v>
      </c>
      <c r="N235" s="40">
        <f t="shared" si="14"/>
        <v>30</v>
      </c>
      <c r="Q235" s="62"/>
      <c r="R235" s="63"/>
    </row>
    <row r="236" spans="1:18" x14ac:dyDescent="0.25">
      <c r="A236" s="10" t="s">
        <v>731</v>
      </c>
      <c r="B236" s="10" t="s">
        <v>2</v>
      </c>
      <c r="C236" s="11" t="s">
        <v>491</v>
      </c>
      <c r="D236" s="54" t="s">
        <v>492</v>
      </c>
      <c r="E236" s="55"/>
      <c r="F236" s="55"/>
      <c r="G236" s="55"/>
      <c r="H236" s="12" t="s">
        <v>61</v>
      </c>
      <c r="I236" s="13">
        <v>1</v>
      </c>
      <c r="J236" s="14"/>
      <c r="K236" s="34">
        <f t="shared" si="13"/>
        <v>0</v>
      </c>
      <c r="L236" s="47">
        <v>815</v>
      </c>
      <c r="M236" s="42">
        <v>20</v>
      </c>
      <c r="N236" s="40">
        <f t="shared" si="14"/>
        <v>40</v>
      </c>
      <c r="Q236" s="62"/>
      <c r="R236" s="63"/>
    </row>
    <row r="237" spans="1:18" x14ac:dyDescent="0.25">
      <c r="A237" s="10" t="s">
        <v>734</v>
      </c>
      <c r="B237" s="10" t="s">
        <v>2</v>
      </c>
      <c r="C237" s="11" t="s">
        <v>494</v>
      </c>
      <c r="D237" s="54" t="s">
        <v>495</v>
      </c>
      <c r="E237" s="55"/>
      <c r="F237" s="55"/>
      <c r="G237" s="55"/>
      <c r="H237" s="12" t="s">
        <v>61</v>
      </c>
      <c r="I237" s="13">
        <v>1</v>
      </c>
      <c r="J237" s="14"/>
      <c r="K237" s="34">
        <f t="shared" si="13"/>
        <v>0</v>
      </c>
      <c r="L237" s="47">
        <v>846</v>
      </c>
      <c r="M237" s="42">
        <v>20</v>
      </c>
      <c r="N237" s="40">
        <f t="shared" si="14"/>
        <v>40</v>
      </c>
      <c r="Q237" s="62"/>
      <c r="R237" s="63"/>
    </row>
    <row r="238" spans="1:18" x14ac:dyDescent="0.25">
      <c r="A238" s="10" t="s">
        <v>737</v>
      </c>
      <c r="B238" s="10" t="s">
        <v>2</v>
      </c>
      <c r="C238" s="11" t="s">
        <v>497</v>
      </c>
      <c r="D238" s="54" t="s">
        <v>498</v>
      </c>
      <c r="E238" s="55"/>
      <c r="F238" s="55"/>
      <c r="G238" s="55"/>
      <c r="H238" s="12" t="s">
        <v>61</v>
      </c>
      <c r="I238" s="13">
        <v>1</v>
      </c>
      <c r="J238" s="14"/>
      <c r="K238" s="34">
        <f t="shared" si="13"/>
        <v>0</v>
      </c>
      <c r="L238" s="47">
        <v>1310</v>
      </c>
      <c r="M238" s="42">
        <v>50</v>
      </c>
      <c r="N238" s="40">
        <f t="shared" si="14"/>
        <v>100</v>
      </c>
      <c r="Q238" s="62"/>
      <c r="R238" s="63"/>
    </row>
    <row r="239" spans="1:18" x14ac:dyDescent="0.25">
      <c r="A239" s="10" t="s">
        <v>739</v>
      </c>
      <c r="B239" s="10" t="s">
        <v>2</v>
      </c>
      <c r="C239" s="11" t="s">
        <v>500</v>
      </c>
      <c r="D239" s="54" t="s">
        <v>501</v>
      </c>
      <c r="E239" s="55"/>
      <c r="F239" s="55"/>
      <c r="G239" s="55"/>
      <c r="H239" s="12" t="s">
        <v>61</v>
      </c>
      <c r="I239" s="13">
        <v>1</v>
      </c>
      <c r="J239" s="14"/>
      <c r="K239" s="34">
        <f t="shared" si="13"/>
        <v>0</v>
      </c>
      <c r="L239" s="47">
        <v>2130</v>
      </c>
      <c r="M239" s="42">
        <v>50</v>
      </c>
      <c r="N239" s="40">
        <f t="shared" si="14"/>
        <v>100</v>
      </c>
      <c r="Q239" s="62"/>
      <c r="R239" s="63"/>
    </row>
    <row r="240" spans="1:18" ht="25.5" customHeight="1" x14ac:dyDescent="0.25">
      <c r="A240" s="10" t="s">
        <v>742</v>
      </c>
      <c r="B240" s="10" t="s">
        <v>2</v>
      </c>
      <c r="C240" s="11" t="s">
        <v>503</v>
      </c>
      <c r="D240" s="54" t="s">
        <v>504</v>
      </c>
      <c r="E240" s="55"/>
      <c r="F240" s="55"/>
      <c r="G240" s="55"/>
      <c r="H240" s="12" t="s">
        <v>91</v>
      </c>
      <c r="I240" s="13">
        <v>1</v>
      </c>
      <c r="J240" s="14"/>
      <c r="K240" s="34">
        <f t="shared" si="13"/>
        <v>0</v>
      </c>
      <c r="L240" s="47">
        <v>59.6</v>
      </c>
      <c r="M240" s="42">
        <v>2</v>
      </c>
      <c r="N240" s="40">
        <f t="shared" si="14"/>
        <v>4</v>
      </c>
      <c r="Q240" s="62"/>
      <c r="R240" s="63"/>
    </row>
    <row r="241" spans="1:18" ht="15" customHeight="1" x14ac:dyDescent="0.25">
      <c r="A241" s="10" t="s">
        <v>743</v>
      </c>
      <c r="B241" s="10" t="s">
        <v>2</v>
      </c>
      <c r="C241" s="11" t="s">
        <v>89</v>
      </c>
      <c r="D241" s="54" t="s">
        <v>90</v>
      </c>
      <c r="E241" s="55"/>
      <c r="F241" s="55"/>
      <c r="G241" s="55"/>
      <c r="H241" s="12" t="s">
        <v>91</v>
      </c>
      <c r="I241" s="13">
        <v>1</v>
      </c>
      <c r="J241" s="14"/>
      <c r="K241" s="34">
        <f t="shared" si="13"/>
        <v>0</v>
      </c>
      <c r="L241" s="47">
        <v>34.9</v>
      </c>
      <c r="M241" s="42">
        <v>1</v>
      </c>
      <c r="N241" s="40">
        <f t="shared" si="14"/>
        <v>2</v>
      </c>
      <c r="Q241" s="62"/>
      <c r="R241" s="63"/>
    </row>
    <row r="242" spans="1:18" ht="15" customHeight="1" x14ac:dyDescent="0.25">
      <c r="A242" s="10" t="s">
        <v>746</v>
      </c>
      <c r="B242" s="10" t="s">
        <v>2</v>
      </c>
      <c r="C242" s="11" t="s">
        <v>507</v>
      </c>
      <c r="D242" s="54" t="s">
        <v>508</v>
      </c>
      <c r="E242" s="55"/>
      <c r="F242" s="55"/>
      <c r="G242" s="55"/>
      <c r="H242" s="12" t="s">
        <v>91</v>
      </c>
      <c r="I242" s="13">
        <v>1</v>
      </c>
      <c r="J242" s="14"/>
      <c r="K242" s="34">
        <f t="shared" si="13"/>
        <v>0</v>
      </c>
      <c r="L242" s="47">
        <v>65.7</v>
      </c>
      <c r="M242" s="42">
        <v>2</v>
      </c>
      <c r="N242" s="40">
        <f t="shared" si="14"/>
        <v>4</v>
      </c>
      <c r="Q242" s="62"/>
      <c r="R242" s="63"/>
    </row>
    <row r="243" spans="1:18" ht="25.5" customHeight="1" x14ac:dyDescent="0.25">
      <c r="A243" s="10" t="s">
        <v>747</v>
      </c>
      <c r="B243" s="10" t="s">
        <v>2</v>
      </c>
      <c r="C243" s="11" t="s">
        <v>510</v>
      </c>
      <c r="D243" s="54" t="s">
        <v>511</v>
      </c>
      <c r="E243" s="55"/>
      <c r="F243" s="55"/>
      <c r="G243" s="55"/>
      <c r="H243" s="12" t="s">
        <v>91</v>
      </c>
      <c r="I243" s="13">
        <v>1</v>
      </c>
      <c r="J243" s="14"/>
      <c r="K243" s="34">
        <f t="shared" si="13"/>
        <v>0</v>
      </c>
      <c r="L243" s="47">
        <v>70.7</v>
      </c>
      <c r="M243" s="42">
        <v>2</v>
      </c>
      <c r="N243" s="40">
        <f t="shared" si="14"/>
        <v>4</v>
      </c>
      <c r="Q243" s="62"/>
      <c r="R243" s="63"/>
    </row>
    <row r="244" spans="1:18" ht="15" customHeight="1" x14ac:dyDescent="0.25">
      <c r="A244" s="10" t="s">
        <v>750</v>
      </c>
      <c r="B244" s="10" t="s">
        <v>2</v>
      </c>
      <c r="C244" s="11" t="s">
        <v>513</v>
      </c>
      <c r="D244" s="54" t="s">
        <v>514</v>
      </c>
      <c r="E244" s="55"/>
      <c r="F244" s="55"/>
      <c r="G244" s="55"/>
      <c r="H244" s="12" t="s">
        <v>91</v>
      </c>
      <c r="I244" s="13">
        <v>1</v>
      </c>
      <c r="J244" s="14"/>
      <c r="K244" s="34">
        <f t="shared" si="13"/>
        <v>0</v>
      </c>
      <c r="L244" s="47">
        <v>41</v>
      </c>
      <c r="M244" s="42">
        <v>1</v>
      </c>
      <c r="N244" s="40">
        <f t="shared" si="14"/>
        <v>2</v>
      </c>
      <c r="Q244" s="62"/>
      <c r="R244" s="63"/>
    </row>
    <row r="245" spans="1:18" ht="15" customHeight="1" x14ac:dyDescent="0.25">
      <c r="A245" s="10" t="s">
        <v>753</v>
      </c>
      <c r="B245" s="10" t="s">
        <v>2</v>
      </c>
      <c r="C245" s="11" t="s">
        <v>516</v>
      </c>
      <c r="D245" s="54" t="s">
        <v>517</v>
      </c>
      <c r="E245" s="55"/>
      <c r="F245" s="55"/>
      <c r="G245" s="55"/>
      <c r="H245" s="12" t="s">
        <v>91</v>
      </c>
      <c r="I245" s="13">
        <v>1</v>
      </c>
      <c r="J245" s="14"/>
      <c r="K245" s="34">
        <f t="shared" si="13"/>
        <v>0</v>
      </c>
      <c r="L245" s="47">
        <v>83.8</v>
      </c>
      <c r="M245" s="42">
        <v>2</v>
      </c>
      <c r="N245" s="40">
        <f t="shared" si="14"/>
        <v>4</v>
      </c>
      <c r="Q245" s="62"/>
      <c r="R245" s="63"/>
    </row>
    <row r="246" spans="1:18" ht="28.5" customHeight="1" x14ac:dyDescent="0.25">
      <c r="A246" s="10" t="s">
        <v>756</v>
      </c>
      <c r="B246" s="10" t="s">
        <v>2</v>
      </c>
      <c r="C246" s="11" t="s">
        <v>519</v>
      </c>
      <c r="D246" s="54" t="s">
        <v>520</v>
      </c>
      <c r="E246" s="55"/>
      <c r="F246" s="55"/>
      <c r="G246" s="55"/>
      <c r="H246" s="12" t="s">
        <v>91</v>
      </c>
      <c r="I246" s="13">
        <v>1</v>
      </c>
      <c r="J246" s="14"/>
      <c r="K246" s="34">
        <f t="shared" si="13"/>
        <v>0</v>
      </c>
      <c r="L246" s="47">
        <v>93.9</v>
      </c>
      <c r="M246" s="42">
        <v>2</v>
      </c>
      <c r="N246" s="40">
        <f t="shared" si="14"/>
        <v>4</v>
      </c>
      <c r="Q246" s="62"/>
      <c r="R246" s="63"/>
    </row>
    <row r="247" spans="1:18" ht="15" customHeight="1" x14ac:dyDescent="0.25">
      <c r="A247" s="10" t="s">
        <v>757</v>
      </c>
      <c r="B247" s="10" t="s">
        <v>2</v>
      </c>
      <c r="C247" s="11" t="s">
        <v>522</v>
      </c>
      <c r="D247" s="54" t="s">
        <v>523</v>
      </c>
      <c r="E247" s="55"/>
      <c r="F247" s="55"/>
      <c r="G247" s="55"/>
      <c r="H247" s="12" t="s">
        <v>91</v>
      </c>
      <c r="I247" s="13">
        <v>1</v>
      </c>
      <c r="J247" s="14"/>
      <c r="K247" s="34">
        <f t="shared" si="13"/>
        <v>0</v>
      </c>
      <c r="L247" s="47">
        <v>53.6</v>
      </c>
      <c r="M247" s="42">
        <v>2</v>
      </c>
      <c r="N247" s="40">
        <f t="shared" si="14"/>
        <v>4</v>
      </c>
      <c r="Q247" s="62"/>
      <c r="R247" s="63"/>
    </row>
    <row r="248" spans="1:18" ht="15" customHeight="1" x14ac:dyDescent="0.25">
      <c r="A248" s="15" t="s">
        <v>760</v>
      </c>
      <c r="B248" s="15" t="s">
        <v>48</v>
      </c>
      <c r="C248" s="16" t="s">
        <v>1153</v>
      </c>
      <c r="D248" s="58" t="s">
        <v>1154</v>
      </c>
      <c r="E248" s="59"/>
      <c r="F248" s="59"/>
      <c r="G248" s="59"/>
      <c r="H248" s="17" t="s">
        <v>91</v>
      </c>
      <c r="I248" s="13">
        <v>1</v>
      </c>
      <c r="J248" s="14"/>
      <c r="K248" s="34">
        <f t="shared" si="13"/>
        <v>0</v>
      </c>
      <c r="L248" s="47">
        <v>85.2</v>
      </c>
      <c r="M248" s="42">
        <v>2</v>
      </c>
      <c r="N248" s="40">
        <f t="shared" si="14"/>
        <v>4</v>
      </c>
      <c r="Q248" s="64"/>
      <c r="R248" s="65"/>
    </row>
    <row r="249" spans="1:18" ht="15" customHeight="1" x14ac:dyDescent="0.25">
      <c r="A249" s="15" t="s">
        <v>763</v>
      </c>
      <c r="B249" s="15" t="s">
        <v>48</v>
      </c>
      <c r="C249" s="16" t="s">
        <v>1155</v>
      </c>
      <c r="D249" s="58" t="s">
        <v>1156</v>
      </c>
      <c r="E249" s="59"/>
      <c r="F249" s="59"/>
      <c r="G249" s="59"/>
      <c r="H249" s="17" t="s">
        <v>91</v>
      </c>
      <c r="I249" s="13">
        <v>1</v>
      </c>
      <c r="J249" s="14"/>
      <c r="K249" s="34">
        <f t="shared" si="13"/>
        <v>0</v>
      </c>
      <c r="L249" s="47">
        <v>85.3</v>
      </c>
      <c r="M249" s="42">
        <v>2</v>
      </c>
      <c r="N249" s="40">
        <f t="shared" si="14"/>
        <v>4</v>
      </c>
      <c r="Q249" s="64"/>
      <c r="R249" s="65"/>
    </row>
    <row r="250" spans="1:18" ht="15" customHeight="1" x14ac:dyDescent="0.25">
      <c r="A250" s="15" t="s">
        <v>764</v>
      </c>
      <c r="B250" s="15" t="s">
        <v>48</v>
      </c>
      <c r="C250" s="16" t="s">
        <v>1157</v>
      </c>
      <c r="D250" s="58" t="s">
        <v>1158</v>
      </c>
      <c r="E250" s="59"/>
      <c r="F250" s="59"/>
      <c r="G250" s="59"/>
      <c r="H250" s="17" t="s">
        <v>91</v>
      </c>
      <c r="I250" s="13">
        <v>1</v>
      </c>
      <c r="J250" s="14"/>
      <c r="K250" s="34">
        <f t="shared" si="13"/>
        <v>0</v>
      </c>
      <c r="L250" s="47">
        <v>94.4</v>
      </c>
      <c r="M250" s="42">
        <v>2</v>
      </c>
      <c r="N250" s="40">
        <f t="shared" si="14"/>
        <v>4</v>
      </c>
      <c r="Q250" s="64"/>
      <c r="R250" s="65"/>
    </row>
    <row r="251" spans="1:18" ht="15" customHeight="1" x14ac:dyDescent="0.25">
      <c r="A251" s="15" t="s">
        <v>767</v>
      </c>
      <c r="B251" s="15" t="s">
        <v>48</v>
      </c>
      <c r="C251" s="16" t="s">
        <v>1159</v>
      </c>
      <c r="D251" s="58" t="s">
        <v>1160</v>
      </c>
      <c r="E251" s="59"/>
      <c r="F251" s="59"/>
      <c r="G251" s="59"/>
      <c r="H251" s="17" t="s">
        <v>91</v>
      </c>
      <c r="I251" s="13">
        <v>1</v>
      </c>
      <c r="J251" s="14"/>
      <c r="K251" s="34">
        <f t="shared" si="13"/>
        <v>0</v>
      </c>
      <c r="L251" s="47">
        <v>94.7</v>
      </c>
      <c r="M251" s="42">
        <v>2</v>
      </c>
      <c r="N251" s="40">
        <f t="shared" si="14"/>
        <v>4</v>
      </c>
      <c r="Q251" s="64"/>
      <c r="R251" s="65"/>
    </row>
    <row r="252" spans="1:18" ht="15" customHeight="1" x14ac:dyDescent="0.25">
      <c r="A252" s="15" t="s">
        <v>770</v>
      </c>
      <c r="B252" s="15" t="s">
        <v>48</v>
      </c>
      <c r="C252" s="16" t="s">
        <v>1161</v>
      </c>
      <c r="D252" s="58" t="s">
        <v>1162</v>
      </c>
      <c r="E252" s="59"/>
      <c r="F252" s="59"/>
      <c r="G252" s="59"/>
      <c r="H252" s="17" t="s">
        <v>91</v>
      </c>
      <c r="I252" s="13">
        <v>1</v>
      </c>
      <c r="J252" s="14"/>
      <c r="K252" s="34">
        <f t="shared" si="13"/>
        <v>0</v>
      </c>
      <c r="L252" s="47">
        <v>101</v>
      </c>
      <c r="M252" s="42">
        <v>3</v>
      </c>
      <c r="N252" s="40">
        <f t="shared" si="14"/>
        <v>6</v>
      </c>
      <c r="Q252" s="64"/>
      <c r="R252" s="65"/>
    </row>
    <row r="253" spans="1:18" ht="15" customHeight="1" x14ac:dyDescent="0.25">
      <c r="A253" s="15" t="s">
        <v>773</v>
      </c>
      <c r="B253" s="15" t="s">
        <v>48</v>
      </c>
      <c r="C253" s="16" t="s">
        <v>1163</v>
      </c>
      <c r="D253" s="58" t="s">
        <v>1164</v>
      </c>
      <c r="E253" s="59"/>
      <c r="F253" s="59"/>
      <c r="G253" s="59"/>
      <c r="H253" s="17" t="s">
        <v>91</v>
      </c>
      <c r="I253" s="13">
        <v>1</v>
      </c>
      <c r="J253" s="14"/>
      <c r="K253" s="34">
        <f t="shared" si="13"/>
        <v>0</v>
      </c>
      <c r="L253" s="47">
        <v>104</v>
      </c>
      <c r="M253" s="42">
        <v>3</v>
      </c>
      <c r="N253" s="40">
        <f t="shared" si="14"/>
        <v>6</v>
      </c>
      <c r="Q253" s="64"/>
      <c r="R253" s="65"/>
    </row>
    <row r="254" spans="1:18" ht="15" customHeight="1" x14ac:dyDescent="0.25">
      <c r="A254" s="15" t="s">
        <v>776</v>
      </c>
      <c r="B254" s="15" t="s">
        <v>48</v>
      </c>
      <c r="C254" s="16" t="s">
        <v>1165</v>
      </c>
      <c r="D254" s="58" t="s">
        <v>1166</v>
      </c>
      <c r="E254" s="59"/>
      <c r="F254" s="59"/>
      <c r="G254" s="59"/>
      <c r="H254" s="17" t="s">
        <v>91</v>
      </c>
      <c r="I254" s="13">
        <v>1</v>
      </c>
      <c r="J254" s="14"/>
      <c r="K254" s="34">
        <f t="shared" si="13"/>
        <v>0</v>
      </c>
      <c r="L254" s="47">
        <v>104</v>
      </c>
      <c r="M254" s="42">
        <v>3</v>
      </c>
      <c r="N254" s="40">
        <f t="shared" si="14"/>
        <v>6</v>
      </c>
      <c r="Q254" s="64"/>
      <c r="R254" s="65"/>
    </row>
    <row r="255" spans="1:18" ht="15" customHeight="1" x14ac:dyDescent="0.25">
      <c r="A255" s="15" t="s">
        <v>779</v>
      </c>
      <c r="B255" s="15" t="s">
        <v>48</v>
      </c>
      <c r="C255" s="16" t="s">
        <v>1167</v>
      </c>
      <c r="D255" s="58" t="s">
        <v>1168</v>
      </c>
      <c r="E255" s="59"/>
      <c r="F255" s="59"/>
      <c r="G255" s="59"/>
      <c r="H255" s="17" t="s">
        <v>91</v>
      </c>
      <c r="I255" s="13">
        <v>1</v>
      </c>
      <c r="J255" s="14"/>
      <c r="K255" s="34">
        <f t="shared" si="13"/>
        <v>0</v>
      </c>
      <c r="L255" s="47">
        <v>119</v>
      </c>
      <c r="M255" s="42">
        <v>3</v>
      </c>
      <c r="N255" s="40">
        <f t="shared" si="14"/>
        <v>6</v>
      </c>
      <c r="Q255" s="64"/>
      <c r="R255" s="65"/>
    </row>
    <row r="256" spans="1:18" ht="15" customHeight="1" x14ac:dyDescent="0.25">
      <c r="A256" s="15" t="s">
        <v>782</v>
      </c>
      <c r="B256" s="15" t="s">
        <v>48</v>
      </c>
      <c r="C256" s="16" t="s">
        <v>1169</v>
      </c>
      <c r="D256" s="58" t="s">
        <v>1170</v>
      </c>
      <c r="E256" s="59"/>
      <c r="F256" s="59"/>
      <c r="G256" s="59"/>
      <c r="H256" s="17" t="s">
        <v>91</v>
      </c>
      <c r="I256" s="13">
        <v>1</v>
      </c>
      <c r="J256" s="14"/>
      <c r="K256" s="34">
        <f t="shared" si="13"/>
        <v>0</v>
      </c>
      <c r="L256" s="47">
        <v>119</v>
      </c>
      <c r="M256" s="42">
        <v>3</v>
      </c>
      <c r="N256" s="40">
        <f t="shared" si="14"/>
        <v>6</v>
      </c>
      <c r="Q256" s="64"/>
      <c r="R256" s="65"/>
    </row>
    <row r="257" spans="1:18" ht="15" customHeight="1" x14ac:dyDescent="0.25">
      <c r="A257" s="15" t="s">
        <v>785</v>
      </c>
      <c r="B257" s="15" t="s">
        <v>48</v>
      </c>
      <c r="C257" s="16" t="s">
        <v>1171</v>
      </c>
      <c r="D257" s="58" t="s">
        <v>1172</v>
      </c>
      <c r="E257" s="59"/>
      <c r="F257" s="59"/>
      <c r="G257" s="59"/>
      <c r="H257" s="17" t="s">
        <v>91</v>
      </c>
      <c r="I257" s="13">
        <v>1</v>
      </c>
      <c r="J257" s="14"/>
      <c r="K257" s="34">
        <f t="shared" si="13"/>
        <v>0</v>
      </c>
      <c r="L257" s="47">
        <v>127</v>
      </c>
      <c r="M257" s="42">
        <v>3</v>
      </c>
      <c r="N257" s="40">
        <f t="shared" si="14"/>
        <v>6</v>
      </c>
      <c r="Q257" s="64"/>
      <c r="R257" s="65"/>
    </row>
    <row r="258" spans="1:18" ht="15" customHeight="1" x14ac:dyDescent="0.25">
      <c r="A258" s="15" t="s">
        <v>788</v>
      </c>
      <c r="B258" s="15" t="s">
        <v>48</v>
      </c>
      <c r="C258" s="16" t="s">
        <v>1173</v>
      </c>
      <c r="D258" s="58" t="s">
        <v>1174</v>
      </c>
      <c r="E258" s="59"/>
      <c r="F258" s="59"/>
      <c r="G258" s="59"/>
      <c r="H258" s="17" t="s">
        <v>91</v>
      </c>
      <c r="I258" s="13">
        <v>1</v>
      </c>
      <c r="J258" s="14"/>
      <c r="K258" s="34">
        <f t="shared" si="13"/>
        <v>0</v>
      </c>
      <c r="L258" s="47">
        <v>196</v>
      </c>
      <c r="M258" s="42">
        <v>3</v>
      </c>
      <c r="N258" s="40">
        <f t="shared" si="14"/>
        <v>6</v>
      </c>
      <c r="Q258" s="64"/>
      <c r="R258" s="65"/>
    </row>
    <row r="259" spans="1:18" ht="15" customHeight="1" x14ac:dyDescent="0.25">
      <c r="A259" s="15" t="s">
        <v>791</v>
      </c>
      <c r="B259" s="15" t="s">
        <v>48</v>
      </c>
      <c r="C259" s="16" t="s">
        <v>1175</v>
      </c>
      <c r="D259" s="58" t="s">
        <v>1176</v>
      </c>
      <c r="E259" s="59"/>
      <c r="F259" s="59"/>
      <c r="G259" s="59"/>
      <c r="H259" s="17" t="s">
        <v>91</v>
      </c>
      <c r="I259" s="13">
        <v>1</v>
      </c>
      <c r="J259" s="14"/>
      <c r="K259" s="34">
        <f t="shared" si="13"/>
        <v>0</v>
      </c>
      <c r="L259" s="47">
        <v>196</v>
      </c>
      <c r="M259" s="42">
        <v>3</v>
      </c>
      <c r="N259" s="40">
        <f t="shared" si="14"/>
        <v>6</v>
      </c>
      <c r="Q259" s="64"/>
      <c r="R259" s="65"/>
    </row>
    <row r="260" spans="1:18" ht="15" customHeight="1" x14ac:dyDescent="0.25">
      <c r="A260" s="15" t="s">
        <v>794</v>
      </c>
      <c r="B260" s="15" t="s">
        <v>48</v>
      </c>
      <c r="C260" s="16" t="s">
        <v>1177</v>
      </c>
      <c r="D260" s="58" t="s">
        <v>1178</v>
      </c>
      <c r="E260" s="59"/>
      <c r="F260" s="59"/>
      <c r="G260" s="59"/>
      <c r="H260" s="17" t="s">
        <v>91</v>
      </c>
      <c r="I260" s="13">
        <v>1</v>
      </c>
      <c r="J260" s="14"/>
      <c r="K260" s="34">
        <f t="shared" si="13"/>
        <v>0</v>
      </c>
      <c r="L260" s="47">
        <v>229</v>
      </c>
      <c r="M260" s="42">
        <v>5</v>
      </c>
      <c r="N260" s="40">
        <f t="shared" si="14"/>
        <v>10</v>
      </c>
      <c r="Q260" s="64"/>
      <c r="R260" s="65"/>
    </row>
    <row r="261" spans="1:18" ht="15" customHeight="1" x14ac:dyDescent="0.25">
      <c r="A261" s="15" t="s">
        <v>797</v>
      </c>
      <c r="B261" s="15" t="s">
        <v>48</v>
      </c>
      <c r="C261" s="16" t="s">
        <v>1179</v>
      </c>
      <c r="D261" s="58" t="s">
        <v>1180</v>
      </c>
      <c r="E261" s="59"/>
      <c r="F261" s="59"/>
      <c r="G261" s="59"/>
      <c r="H261" s="17" t="s">
        <v>91</v>
      </c>
      <c r="I261" s="13">
        <v>1</v>
      </c>
      <c r="J261" s="14"/>
      <c r="K261" s="34">
        <f t="shared" ref="K261:K324" si="15">ROUND(I261*J261,2)</f>
        <v>0</v>
      </c>
      <c r="L261" s="47">
        <v>230</v>
      </c>
      <c r="M261" s="42">
        <v>5</v>
      </c>
      <c r="N261" s="40">
        <f t="shared" si="14"/>
        <v>10</v>
      </c>
      <c r="Q261" s="64"/>
      <c r="R261" s="65"/>
    </row>
    <row r="262" spans="1:18" ht="15" customHeight="1" x14ac:dyDescent="0.25">
      <c r="A262" s="15" t="s">
        <v>800</v>
      </c>
      <c r="B262" s="15" t="s">
        <v>48</v>
      </c>
      <c r="C262" s="16" t="s">
        <v>1181</v>
      </c>
      <c r="D262" s="58" t="s">
        <v>1182</v>
      </c>
      <c r="E262" s="59"/>
      <c r="F262" s="59"/>
      <c r="G262" s="59"/>
      <c r="H262" s="17" t="s">
        <v>91</v>
      </c>
      <c r="I262" s="13">
        <v>1</v>
      </c>
      <c r="J262" s="14"/>
      <c r="K262" s="34">
        <f t="shared" si="15"/>
        <v>0</v>
      </c>
      <c r="L262" s="47">
        <v>239</v>
      </c>
      <c r="M262" s="42">
        <v>5</v>
      </c>
      <c r="N262" s="40">
        <f t="shared" ref="N262:N325" si="16">M262*2</f>
        <v>10</v>
      </c>
      <c r="Q262" s="64"/>
      <c r="R262" s="65"/>
    </row>
    <row r="263" spans="1:18" ht="15" customHeight="1" x14ac:dyDescent="0.25">
      <c r="A263" s="15" t="s">
        <v>803</v>
      </c>
      <c r="B263" s="15" t="s">
        <v>48</v>
      </c>
      <c r="C263" s="16" t="s">
        <v>1183</v>
      </c>
      <c r="D263" s="58" t="s">
        <v>1184</v>
      </c>
      <c r="E263" s="59"/>
      <c r="F263" s="59"/>
      <c r="G263" s="59"/>
      <c r="H263" s="17" t="s">
        <v>91</v>
      </c>
      <c r="I263" s="13">
        <v>1</v>
      </c>
      <c r="J263" s="14"/>
      <c r="K263" s="34">
        <f t="shared" si="15"/>
        <v>0</v>
      </c>
      <c r="L263" s="47">
        <v>222</v>
      </c>
      <c r="M263" s="42">
        <v>5</v>
      </c>
      <c r="N263" s="40">
        <f t="shared" si="16"/>
        <v>10</v>
      </c>
      <c r="Q263" s="64"/>
      <c r="R263" s="65"/>
    </row>
    <row r="264" spans="1:18" ht="15" customHeight="1" x14ac:dyDescent="0.25">
      <c r="A264" s="15" t="s">
        <v>806</v>
      </c>
      <c r="B264" s="15" t="s">
        <v>48</v>
      </c>
      <c r="C264" s="16" t="s">
        <v>1185</v>
      </c>
      <c r="D264" s="58" t="s">
        <v>1186</v>
      </c>
      <c r="E264" s="59"/>
      <c r="F264" s="59"/>
      <c r="G264" s="59"/>
      <c r="H264" s="17" t="s">
        <v>91</v>
      </c>
      <c r="I264" s="13">
        <v>1</v>
      </c>
      <c r="J264" s="14"/>
      <c r="K264" s="34">
        <f t="shared" si="15"/>
        <v>0</v>
      </c>
      <c r="L264" s="47">
        <v>271</v>
      </c>
      <c r="M264" s="42">
        <v>5</v>
      </c>
      <c r="N264" s="40">
        <f t="shared" si="16"/>
        <v>10</v>
      </c>
      <c r="Q264" s="64"/>
      <c r="R264" s="65"/>
    </row>
    <row r="265" spans="1:18" ht="15" customHeight="1" x14ac:dyDescent="0.25">
      <c r="A265" s="15" t="s">
        <v>809</v>
      </c>
      <c r="B265" s="15" t="s">
        <v>48</v>
      </c>
      <c r="C265" s="16" t="s">
        <v>1187</v>
      </c>
      <c r="D265" s="58" t="s">
        <v>1188</v>
      </c>
      <c r="E265" s="59"/>
      <c r="F265" s="59"/>
      <c r="G265" s="59"/>
      <c r="H265" s="17" t="s">
        <v>91</v>
      </c>
      <c r="I265" s="13">
        <v>1</v>
      </c>
      <c r="J265" s="14"/>
      <c r="K265" s="34">
        <f t="shared" si="15"/>
        <v>0</v>
      </c>
      <c r="L265" s="47">
        <v>325</v>
      </c>
      <c r="M265" s="42">
        <v>10</v>
      </c>
      <c r="N265" s="40">
        <f t="shared" si="16"/>
        <v>20</v>
      </c>
      <c r="Q265" s="64"/>
      <c r="R265" s="65"/>
    </row>
    <row r="266" spans="1:18" ht="15" customHeight="1" x14ac:dyDescent="0.25">
      <c r="A266" s="15" t="s">
        <v>810</v>
      </c>
      <c r="B266" s="15" t="s">
        <v>48</v>
      </c>
      <c r="C266" s="16" t="s">
        <v>1189</v>
      </c>
      <c r="D266" s="58" t="s">
        <v>1190</v>
      </c>
      <c r="E266" s="59"/>
      <c r="F266" s="59"/>
      <c r="G266" s="59"/>
      <c r="H266" s="17" t="s">
        <v>91</v>
      </c>
      <c r="I266" s="13">
        <v>1</v>
      </c>
      <c r="J266" s="14"/>
      <c r="K266" s="34">
        <f t="shared" si="15"/>
        <v>0</v>
      </c>
      <c r="L266" s="47">
        <v>407</v>
      </c>
      <c r="M266" s="42">
        <v>10</v>
      </c>
      <c r="N266" s="40">
        <f t="shared" si="16"/>
        <v>20</v>
      </c>
      <c r="Q266" s="64"/>
      <c r="R266" s="65"/>
    </row>
    <row r="267" spans="1:18" ht="15" customHeight="1" x14ac:dyDescent="0.25">
      <c r="A267" s="15" t="s">
        <v>811</v>
      </c>
      <c r="B267" s="15" t="s">
        <v>48</v>
      </c>
      <c r="C267" s="16" t="s">
        <v>1191</v>
      </c>
      <c r="D267" s="58" t="s">
        <v>1192</v>
      </c>
      <c r="E267" s="59"/>
      <c r="F267" s="59"/>
      <c r="G267" s="59"/>
      <c r="H267" s="17" t="s">
        <v>91</v>
      </c>
      <c r="I267" s="13">
        <v>1</v>
      </c>
      <c r="J267" s="14"/>
      <c r="K267" s="34">
        <f t="shared" si="15"/>
        <v>0</v>
      </c>
      <c r="L267" s="47">
        <v>444</v>
      </c>
      <c r="M267" s="42">
        <v>10</v>
      </c>
      <c r="N267" s="40">
        <f t="shared" si="16"/>
        <v>20</v>
      </c>
      <c r="Q267" s="64"/>
      <c r="R267" s="65"/>
    </row>
    <row r="268" spans="1:18" ht="15" customHeight="1" x14ac:dyDescent="0.25">
      <c r="A268" s="15" t="s">
        <v>814</v>
      </c>
      <c r="B268" s="15" t="s">
        <v>48</v>
      </c>
      <c r="C268" s="16" t="s">
        <v>1193</v>
      </c>
      <c r="D268" s="58" t="s">
        <v>1194</v>
      </c>
      <c r="E268" s="59"/>
      <c r="F268" s="59"/>
      <c r="G268" s="59"/>
      <c r="H268" s="17" t="s">
        <v>91</v>
      </c>
      <c r="I268" s="13">
        <v>1</v>
      </c>
      <c r="J268" s="14"/>
      <c r="K268" s="34">
        <f t="shared" si="15"/>
        <v>0</v>
      </c>
      <c r="L268" s="47">
        <v>1020</v>
      </c>
      <c r="M268" s="42">
        <v>50</v>
      </c>
      <c r="N268" s="40">
        <f t="shared" si="16"/>
        <v>100</v>
      </c>
      <c r="Q268" s="64"/>
      <c r="R268" s="65"/>
    </row>
    <row r="269" spans="1:18" ht="15" customHeight="1" x14ac:dyDescent="0.25">
      <c r="A269" s="15" t="s">
        <v>817</v>
      </c>
      <c r="B269" s="15" t="s">
        <v>48</v>
      </c>
      <c r="C269" s="16" t="s">
        <v>1195</v>
      </c>
      <c r="D269" s="58" t="s">
        <v>1196</v>
      </c>
      <c r="E269" s="59"/>
      <c r="F269" s="59"/>
      <c r="G269" s="59"/>
      <c r="H269" s="17" t="s">
        <v>91</v>
      </c>
      <c r="I269" s="13">
        <v>1</v>
      </c>
      <c r="J269" s="14"/>
      <c r="K269" s="34">
        <f t="shared" si="15"/>
        <v>0</v>
      </c>
      <c r="L269" s="47">
        <v>1100</v>
      </c>
      <c r="M269" s="42">
        <v>50</v>
      </c>
      <c r="N269" s="40">
        <f t="shared" si="16"/>
        <v>100</v>
      </c>
      <c r="Q269" s="64"/>
      <c r="R269" s="65"/>
    </row>
    <row r="270" spans="1:18" ht="15" customHeight="1" x14ac:dyDescent="0.25">
      <c r="A270" s="15" t="s">
        <v>820</v>
      </c>
      <c r="B270" s="15" t="s">
        <v>48</v>
      </c>
      <c r="C270" s="16" t="s">
        <v>1197</v>
      </c>
      <c r="D270" s="58" t="s">
        <v>1198</v>
      </c>
      <c r="E270" s="59"/>
      <c r="F270" s="59"/>
      <c r="G270" s="59"/>
      <c r="H270" s="17" t="s">
        <v>91</v>
      </c>
      <c r="I270" s="13">
        <v>1</v>
      </c>
      <c r="J270" s="14"/>
      <c r="K270" s="34">
        <f t="shared" si="15"/>
        <v>0</v>
      </c>
      <c r="L270" s="47">
        <v>221</v>
      </c>
      <c r="M270" s="42">
        <v>5</v>
      </c>
      <c r="N270" s="40">
        <f t="shared" si="16"/>
        <v>10</v>
      </c>
      <c r="Q270" s="64"/>
      <c r="R270" s="65"/>
    </row>
    <row r="271" spans="1:18" ht="15" customHeight="1" x14ac:dyDescent="0.25">
      <c r="A271" s="15" t="s">
        <v>823</v>
      </c>
      <c r="B271" s="15" t="s">
        <v>48</v>
      </c>
      <c r="C271" s="16" t="s">
        <v>1199</v>
      </c>
      <c r="D271" s="58" t="s">
        <v>1200</v>
      </c>
      <c r="E271" s="59"/>
      <c r="F271" s="59"/>
      <c r="G271" s="59"/>
      <c r="H271" s="17" t="s">
        <v>91</v>
      </c>
      <c r="I271" s="13">
        <v>1</v>
      </c>
      <c r="J271" s="14"/>
      <c r="K271" s="34">
        <f t="shared" si="15"/>
        <v>0</v>
      </c>
      <c r="L271" s="47">
        <v>131</v>
      </c>
      <c r="M271" s="42">
        <v>3</v>
      </c>
      <c r="N271" s="40">
        <f t="shared" si="16"/>
        <v>6</v>
      </c>
      <c r="Q271" s="64"/>
      <c r="R271" s="65"/>
    </row>
    <row r="272" spans="1:18" x14ac:dyDescent="0.25">
      <c r="A272" s="15" t="s">
        <v>826</v>
      </c>
      <c r="B272" s="15" t="s">
        <v>48</v>
      </c>
      <c r="C272" s="16" t="s">
        <v>1201</v>
      </c>
      <c r="D272" s="58" t="s">
        <v>1202</v>
      </c>
      <c r="E272" s="59"/>
      <c r="F272" s="59"/>
      <c r="G272" s="59"/>
      <c r="H272" s="17" t="s">
        <v>91</v>
      </c>
      <c r="I272" s="13">
        <v>1</v>
      </c>
      <c r="J272" s="14"/>
      <c r="K272" s="34">
        <f t="shared" si="15"/>
        <v>0</v>
      </c>
      <c r="L272" s="47">
        <v>139</v>
      </c>
      <c r="M272" s="42">
        <v>3</v>
      </c>
      <c r="N272" s="40">
        <f t="shared" si="16"/>
        <v>6</v>
      </c>
      <c r="Q272" s="64"/>
      <c r="R272" s="65"/>
    </row>
    <row r="273" spans="1:18" x14ac:dyDescent="0.25">
      <c r="A273" s="15" t="s">
        <v>829</v>
      </c>
      <c r="B273" s="15" t="s">
        <v>48</v>
      </c>
      <c r="C273" s="16" t="s">
        <v>1203</v>
      </c>
      <c r="D273" s="58" t="s">
        <v>1204</v>
      </c>
      <c r="E273" s="59"/>
      <c r="F273" s="59"/>
      <c r="G273" s="59"/>
      <c r="H273" s="17" t="s">
        <v>91</v>
      </c>
      <c r="I273" s="13">
        <v>1</v>
      </c>
      <c r="J273" s="14"/>
      <c r="K273" s="34">
        <f t="shared" si="15"/>
        <v>0</v>
      </c>
      <c r="L273" s="47">
        <v>221</v>
      </c>
      <c r="M273" s="42">
        <v>5</v>
      </c>
      <c r="N273" s="40">
        <f t="shared" si="16"/>
        <v>10</v>
      </c>
      <c r="Q273" s="64"/>
      <c r="R273" s="65"/>
    </row>
    <row r="274" spans="1:18" x14ac:dyDescent="0.25">
      <c r="A274" s="15" t="s">
        <v>832</v>
      </c>
      <c r="B274" s="15" t="s">
        <v>48</v>
      </c>
      <c r="C274" s="16" t="s">
        <v>1205</v>
      </c>
      <c r="D274" s="58" t="s">
        <v>1206</v>
      </c>
      <c r="E274" s="59"/>
      <c r="F274" s="59"/>
      <c r="G274" s="59"/>
      <c r="H274" s="17" t="s">
        <v>91</v>
      </c>
      <c r="I274" s="13">
        <v>1</v>
      </c>
      <c r="J274" s="14"/>
      <c r="K274" s="34">
        <f t="shared" si="15"/>
        <v>0</v>
      </c>
      <c r="L274" s="47">
        <v>630</v>
      </c>
      <c r="M274" s="42">
        <v>15</v>
      </c>
      <c r="N274" s="40">
        <f t="shared" si="16"/>
        <v>30</v>
      </c>
      <c r="Q274" s="64"/>
      <c r="R274" s="65"/>
    </row>
    <row r="275" spans="1:18" x14ac:dyDescent="0.25">
      <c r="A275" s="15" t="s">
        <v>835</v>
      </c>
      <c r="B275" s="15" t="s">
        <v>48</v>
      </c>
      <c r="C275" s="16" t="s">
        <v>1207</v>
      </c>
      <c r="D275" s="58" t="s">
        <v>1208</v>
      </c>
      <c r="E275" s="59"/>
      <c r="F275" s="59"/>
      <c r="G275" s="59"/>
      <c r="H275" s="17" t="s">
        <v>91</v>
      </c>
      <c r="I275" s="13">
        <v>1</v>
      </c>
      <c r="J275" s="14"/>
      <c r="K275" s="34">
        <f t="shared" si="15"/>
        <v>0</v>
      </c>
      <c r="L275" s="47">
        <v>131</v>
      </c>
      <c r="M275" s="42">
        <v>3</v>
      </c>
      <c r="N275" s="40">
        <f t="shared" si="16"/>
        <v>6</v>
      </c>
      <c r="Q275" s="64"/>
      <c r="R275" s="65"/>
    </row>
    <row r="276" spans="1:18" x14ac:dyDescent="0.25">
      <c r="A276" s="15" t="s">
        <v>838</v>
      </c>
      <c r="B276" s="15" t="s">
        <v>48</v>
      </c>
      <c r="C276" s="16" t="s">
        <v>1209</v>
      </c>
      <c r="D276" s="58" t="s">
        <v>1210</v>
      </c>
      <c r="E276" s="59"/>
      <c r="F276" s="59"/>
      <c r="G276" s="59"/>
      <c r="H276" s="17" t="s">
        <v>91</v>
      </c>
      <c r="I276" s="13">
        <v>1</v>
      </c>
      <c r="J276" s="14"/>
      <c r="K276" s="34">
        <f t="shared" si="15"/>
        <v>0</v>
      </c>
      <c r="L276" s="47">
        <v>139</v>
      </c>
      <c r="M276" s="42">
        <v>3</v>
      </c>
      <c r="N276" s="40">
        <f t="shared" si="16"/>
        <v>6</v>
      </c>
      <c r="Q276" s="64"/>
      <c r="R276" s="65"/>
    </row>
    <row r="277" spans="1:18" x14ac:dyDescent="0.25">
      <c r="A277" s="15" t="s">
        <v>841</v>
      </c>
      <c r="B277" s="15" t="s">
        <v>48</v>
      </c>
      <c r="C277" s="16" t="s">
        <v>1211</v>
      </c>
      <c r="D277" s="58" t="s">
        <v>1212</v>
      </c>
      <c r="E277" s="59"/>
      <c r="F277" s="59"/>
      <c r="G277" s="59"/>
      <c r="H277" s="17" t="s">
        <v>91</v>
      </c>
      <c r="I277" s="13">
        <v>1</v>
      </c>
      <c r="J277" s="14"/>
      <c r="K277" s="34">
        <f t="shared" si="15"/>
        <v>0</v>
      </c>
      <c r="L277" s="47">
        <v>221</v>
      </c>
      <c r="M277" s="42">
        <v>5</v>
      </c>
      <c r="N277" s="40">
        <f t="shared" si="16"/>
        <v>10</v>
      </c>
      <c r="Q277" s="64"/>
      <c r="R277" s="65"/>
    </row>
    <row r="278" spans="1:18" x14ac:dyDescent="0.25">
      <c r="A278" s="15" t="s">
        <v>844</v>
      </c>
      <c r="B278" s="15" t="s">
        <v>48</v>
      </c>
      <c r="C278" s="16" t="s">
        <v>1213</v>
      </c>
      <c r="D278" s="58" t="s">
        <v>1214</v>
      </c>
      <c r="E278" s="59"/>
      <c r="F278" s="59"/>
      <c r="G278" s="59"/>
      <c r="H278" s="17" t="s">
        <v>91</v>
      </c>
      <c r="I278" s="13">
        <v>1</v>
      </c>
      <c r="J278" s="14"/>
      <c r="K278" s="34">
        <f t="shared" si="15"/>
        <v>0</v>
      </c>
      <c r="L278" s="47">
        <v>630</v>
      </c>
      <c r="M278" s="42">
        <v>15</v>
      </c>
      <c r="N278" s="40">
        <f t="shared" si="16"/>
        <v>30</v>
      </c>
      <c r="Q278" s="64"/>
      <c r="R278" s="65"/>
    </row>
    <row r="279" spans="1:18" x14ac:dyDescent="0.25">
      <c r="A279" s="10" t="s">
        <v>847</v>
      </c>
      <c r="B279" s="10" t="s">
        <v>2</v>
      </c>
      <c r="C279" s="11" t="s">
        <v>94</v>
      </c>
      <c r="D279" s="54" t="s">
        <v>95</v>
      </c>
      <c r="E279" s="55"/>
      <c r="F279" s="55"/>
      <c r="G279" s="55"/>
      <c r="H279" s="12" t="s">
        <v>91</v>
      </c>
      <c r="I279" s="13">
        <v>1</v>
      </c>
      <c r="J279" s="14"/>
      <c r="K279" s="34">
        <f t="shared" si="15"/>
        <v>0</v>
      </c>
      <c r="L279" s="47">
        <v>919</v>
      </c>
      <c r="M279" s="42">
        <v>20</v>
      </c>
      <c r="N279" s="40">
        <f t="shared" si="16"/>
        <v>40</v>
      </c>
      <c r="Q279" s="62"/>
      <c r="R279" s="63"/>
    </row>
    <row r="280" spans="1:18" x14ac:dyDescent="0.25">
      <c r="A280" s="10" t="s">
        <v>850</v>
      </c>
      <c r="B280" s="10" t="s">
        <v>2</v>
      </c>
      <c r="C280" s="11" t="s">
        <v>527</v>
      </c>
      <c r="D280" s="54" t="s">
        <v>528</v>
      </c>
      <c r="E280" s="55"/>
      <c r="F280" s="55"/>
      <c r="G280" s="55"/>
      <c r="H280" s="12" t="s">
        <v>91</v>
      </c>
      <c r="I280" s="13">
        <v>1</v>
      </c>
      <c r="J280" s="14"/>
      <c r="K280" s="34">
        <f t="shared" si="15"/>
        <v>0</v>
      </c>
      <c r="L280" s="47">
        <v>919</v>
      </c>
      <c r="M280" s="42">
        <v>20</v>
      </c>
      <c r="N280" s="40">
        <f t="shared" si="16"/>
        <v>40</v>
      </c>
      <c r="Q280" s="62"/>
      <c r="R280" s="63"/>
    </row>
    <row r="281" spans="1:18" x14ac:dyDescent="0.25">
      <c r="A281" s="10" t="s">
        <v>853</v>
      </c>
      <c r="B281" s="10" t="s">
        <v>2</v>
      </c>
      <c r="C281" s="11" t="s">
        <v>530</v>
      </c>
      <c r="D281" s="54" t="s">
        <v>531</v>
      </c>
      <c r="E281" s="55"/>
      <c r="F281" s="55"/>
      <c r="G281" s="55"/>
      <c r="H281" s="12" t="s">
        <v>91</v>
      </c>
      <c r="I281" s="13">
        <v>1</v>
      </c>
      <c r="J281" s="14"/>
      <c r="K281" s="34">
        <f t="shared" si="15"/>
        <v>0</v>
      </c>
      <c r="L281" s="47">
        <v>1120</v>
      </c>
      <c r="M281" s="42">
        <v>50</v>
      </c>
      <c r="N281" s="40">
        <f t="shared" si="16"/>
        <v>100</v>
      </c>
      <c r="Q281" s="62"/>
      <c r="R281" s="63"/>
    </row>
    <row r="282" spans="1:18" ht="15" customHeight="1" x14ac:dyDescent="0.25">
      <c r="A282" s="15" t="s">
        <v>856</v>
      </c>
      <c r="B282" s="15" t="s">
        <v>48</v>
      </c>
      <c r="C282" s="16" t="s">
        <v>97</v>
      </c>
      <c r="D282" s="58" t="s">
        <v>98</v>
      </c>
      <c r="E282" s="59"/>
      <c r="F282" s="59"/>
      <c r="G282" s="59"/>
      <c r="H282" s="17" t="s">
        <v>91</v>
      </c>
      <c r="I282" s="13">
        <v>1</v>
      </c>
      <c r="J282" s="14"/>
      <c r="K282" s="34">
        <f t="shared" si="15"/>
        <v>0</v>
      </c>
      <c r="L282" s="47">
        <v>414</v>
      </c>
      <c r="M282" s="42">
        <v>10</v>
      </c>
      <c r="N282" s="40">
        <f t="shared" si="16"/>
        <v>20</v>
      </c>
      <c r="Q282" s="64"/>
      <c r="R282" s="65"/>
    </row>
    <row r="283" spans="1:18" ht="15" customHeight="1" x14ac:dyDescent="0.25">
      <c r="A283" s="15" t="s">
        <v>859</v>
      </c>
      <c r="B283" s="15" t="s">
        <v>48</v>
      </c>
      <c r="C283" s="16" t="s">
        <v>100</v>
      </c>
      <c r="D283" s="58" t="s">
        <v>101</v>
      </c>
      <c r="E283" s="59"/>
      <c r="F283" s="59"/>
      <c r="G283" s="59"/>
      <c r="H283" s="17" t="s">
        <v>91</v>
      </c>
      <c r="I283" s="13">
        <v>1</v>
      </c>
      <c r="J283" s="14"/>
      <c r="K283" s="34">
        <f t="shared" si="15"/>
        <v>0</v>
      </c>
      <c r="L283" s="47">
        <v>592</v>
      </c>
      <c r="M283" s="42">
        <v>15</v>
      </c>
      <c r="N283" s="40">
        <f t="shared" si="16"/>
        <v>30</v>
      </c>
      <c r="Q283" s="64"/>
      <c r="R283" s="65"/>
    </row>
    <row r="284" spans="1:18" ht="15" customHeight="1" x14ac:dyDescent="0.25">
      <c r="A284" s="15" t="s">
        <v>862</v>
      </c>
      <c r="B284" s="15" t="s">
        <v>48</v>
      </c>
      <c r="C284" s="16" t="s">
        <v>535</v>
      </c>
      <c r="D284" s="58" t="s">
        <v>536</v>
      </c>
      <c r="E284" s="59"/>
      <c r="F284" s="59"/>
      <c r="G284" s="59"/>
      <c r="H284" s="17" t="s">
        <v>91</v>
      </c>
      <c r="I284" s="13">
        <v>1</v>
      </c>
      <c r="J284" s="14"/>
      <c r="K284" s="34">
        <f t="shared" si="15"/>
        <v>0</v>
      </c>
      <c r="L284" s="47">
        <v>269</v>
      </c>
      <c r="M284" s="42">
        <v>5</v>
      </c>
      <c r="N284" s="40">
        <f t="shared" si="16"/>
        <v>10</v>
      </c>
      <c r="Q284" s="64"/>
      <c r="R284" s="65"/>
    </row>
    <row r="285" spans="1:18" ht="15" customHeight="1" x14ac:dyDescent="0.25">
      <c r="A285" s="15" t="s">
        <v>865</v>
      </c>
      <c r="B285" s="15" t="s">
        <v>48</v>
      </c>
      <c r="C285" s="16" t="s">
        <v>538</v>
      </c>
      <c r="D285" s="58" t="s">
        <v>539</v>
      </c>
      <c r="E285" s="59"/>
      <c r="F285" s="59"/>
      <c r="G285" s="59"/>
      <c r="H285" s="17" t="s">
        <v>91</v>
      </c>
      <c r="I285" s="13">
        <v>1</v>
      </c>
      <c r="J285" s="14"/>
      <c r="K285" s="34">
        <f t="shared" si="15"/>
        <v>0</v>
      </c>
      <c r="L285" s="47">
        <v>357</v>
      </c>
      <c r="M285" s="42">
        <v>10</v>
      </c>
      <c r="N285" s="40">
        <f t="shared" si="16"/>
        <v>20</v>
      </c>
      <c r="Q285" s="64"/>
      <c r="R285" s="65"/>
    </row>
    <row r="286" spans="1:18" x14ac:dyDescent="0.25">
      <c r="A286" s="15" t="s">
        <v>868</v>
      </c>
      <c r="B286" s="15" t="s">
        <v>48</v>
      </c>
      <c r="C286" s="16" t="s">
        <v>541</v>
      </c>
      <c r="D286" s="58" t="s">
        <v>542</v>
      </c>
      <c r="E286" s="59"/>
      <c r="F286" s="59"/>
      <c r="G286" s="59"/>
      <c r="H286" s="17" t="s">
        <v>91</v>
      </c>
      <c r="I286" s="13">
        <v>1</v>
      </c>
      <c r="J286" s="14"/>
      <c r="K286" s="34">
        <f t="shared" si="15"/>
        <v>0</v>
      </c>
      <c r="L286" s="47">
        <v>269</v>
      </c>
      <c r="M286" s="42">
        <v>5</v>
      </c>
      <c r="N286" s="40">
        <f t="shared" si="16"/>
        <v>10</v>
      </c>
      <c r="Q286" s="64"/>
      <c r="R286" s="65"/>
    </row>
    <row r="287" spans="1:18" x14ac:dyDescent="0.25">
      <c r="A287" s="15" t="s">
        <v>871</v>
      </c>
      <c r="B287" s="15" t="s">
        <v>48</v>
      </c>
      <c r="C287" s="16" t="s">
        <v>544</v>
      </c>
      <c r="D287" s="58" t="s">
        <v>545</v>
      </c>
      <c r="E287" s="59"/>
      <c r="F287" s="59"/>
      <c r="G287" s="59"/>
      <c r="H287" s="17" t="s">
        <v>91</v>
      </c>
      <c r="I287" s="13">
        <v>1</v>
      </c>
      <c r="J287" s="14"/>
      <c r="K287" s="34">
        <f t="shared" si="15"/>
        <v>0</v>
      </c>
      <c r="L287" s="47">
        <v>357</v>
      </c>
      <c r="M287" s="42">
        <v>10</v>
      </c>
      <c r="N287" s="40">
        <f t="shared" si="16"/>
        <v>20</v>
      </c>
      <c r="Q287" s="64"/>
      <c r="R287" s="65"/>
    </row>
    <row r="288" spans="1:18" x14ac:dyDescent="0.25">
      <c r="A288" s="15" t="s">
        <v>874</v>
      </c>
      <c r="B288" s="15" t="s">
        <v>48</v>
      </c>
      <c r="C288" s="16" t="s">
        <v>547</v>
      </c>
      <c r="D288" s="58" t="s">
        <v>548</v>
      </c>
      <c r="E288" s="59"/>
      <c r="F288" s="59"/>
      <c r="G288" s="59"/>
      <c r="H288" s="17" t="s">
        <v>91</v>
      </c>
      <c r="I288" s="13">
        <v>1</v>
      </c>
      <c r="J288" s="14"/>
      <c r="K288" s="34">
        <f t="shared" si="15"/>
        <v>0</v>
      </c>
      <c r="L288" s="47">
        <v>233</v>
      </c>
      <c r="M288" s="42">
        <v>5</v>
      </c>
      <c r="N288" s="40">
        <f t="shared" si="16"/>
        <v>10</v>
      </c>
      <c r="Q288" s="64"/>
      <c r="R288" s="65"/>
    </row>
    <row r="289" spans="1:18" x14ac:dyDescent="0.25">
      <c r="A289" s="15" t="s">
        <v>877</v>
      </c>
      <c r="B289" s="15" t="s">
        <v>48</v>
      </c>
      <c r="C289" s="16" t="s">
        <v>550</v>
      </c>
      <c r="D289" s="58" t="s">
        <v>551</v>
      </c>
      <c r="E289" s="59"/>
      <c r="F289" s="59"/>
      <c r="G289" s="59"/>
      <c r="H289" s="17" t="s">
        <v>91</v>
      </c>
      <c r="I289" s="13">
        <v>1</v>
      </c>
      <c r="J289" s="14"/>
      <c r="K289" s="34">
        <f t="shared" si="15"/>
        <v>0</v>
      </c>
      <c r="L289" s="47">
        <v>519</v>
      </c>
      <c r="M289" s="42">
        <v>15</v>
      </c>
      <c r="N289" s="40">
        <f t="shared" si="16"/>
        <v>30</v>
      </c>
      <c r="Q289" s="64"/>
      <c r="R289" s="65"/>
    </row>
    <row r="290" spans="1:18" x14ac:dyDescent="0.25">
      <c r="A290" s="15" t="s">
        <v>880</v>
      </c>
      <c r="B290" s="15" t="s">
        <v>48</v>
      </c>
      <c r="C290" s="16" t="s">
        <v>553</v>
      </c>
      <c r="D290" s="58" t="s">
        <v>554</v>
      </c>
      <c r="E290" s="59"/>
      <c r="F290" s="59"/>
      <c r="G290" s="59"/>
      <c r="H290" s="17" t="s">
        <v>91</v>
      </c>
      <c r="I290" s="13">
        <v>1</v>
      </c>
      <c r="J290" s="14"/>
      <c r="K290" s="34">
        <f t="shared" si="15"/>
        <v>0</v>
      </c>
      <c r="L290" s="47">
        <v>570</v>
      </c>
      <c r="M290" s="42">
        <v>15</v>
      </c>
      <c r="N290" s="40">
        <f t="shared" si="16"/>
        <v>30</v>
      </c>
      <c r="Q290" s="64"/>
      <c r="R290" s="65"/>
    </row>
    <row r="291" spans="1:18" x14ac:dyDescent="0.25">
      <c r="A291" s="15" t="s">
        <v>883</v>
      </c>
      <c r="B291" s="15" t="s">
        <v>48</v>
      </c>
      <c r="C291" s="16" t="s">
        <v>103</v>
      </c>
      <c r="D291" s="58" t="s">
        <v>104</v>
      </c>
      <c r="E291" s="59"/>
      <c r="F291" s="59"/>
      <c r="G291" s="59"/>
      <c r="H291" s="17" t="s">
        <v>91</v>
      </c>
      <c r="I291" s="13">
        <v>1</v>
      </c>
      <c r="J291" s="14"/>
      <c r="K291" s="34">
        <f t="shared" si="15"/>
        <v>0</v>
      </c>
      <c r="L291" s="47">
        <v>617</v>
      </c>
      <c r="M291" s="42">
        <v>15</v>
      </c>
      <c r="N291" s="40">
        <f t="shared" si="16"/>
        <v>30</v>
      </c>
      <c r="Q291" s="64"/>
      <c r="R291" s="65"/>
    </row>
    <row r="292" spans="1:18" ht="15" customHeight="1" x14ac:dyDescent="0.25">
      <c r="A292" s="10" t="s">
        <v>886</v>
      </c>
      <c r="B292" s="10" t="s">
        <v>2</v>
      </c>
      <c r="C292" s="11" t="s">
        <v>557</v>
      </c>
      <c r="D292" s="54" t="s">
        <v>558</v>
      </c>
      <c r="E292" s="55"/>
      <c r="F292" s="55"/>
      <c r="G292" s="55"/>
      <c r="H292" s="12" t="s">
        <v>91</v>
      </c>
      <c r="I292" s="13">
        <v>1</v>
      </c>
      <c r="J292" s="14"/>
      <c r="K292" s="34">
        <f t="shared" si="15"/>
        <v>0</v>
      </c>
      <c r="L292" s="47">
        <v>138</v>
      </c>
      <c r="M292" s="42">
        <v>3</v>
      </c>
      <c r="N292" s="40">
        <f t="shared" si="16"/>
        <v>6</v>
      </c>
      <c r="Q292" s="62"/>
      <c r="R292" s="63"/>
    </row>
    <row r="293" spans="1:18" ht="15" customHeight="1" x14ac:dyDescent="0.25">
      <c r="A293" s="10" t="s">
        <v>889</v>
      </c>
      <c r="B293" s="10" t="s">
        <v>2</v>
      </c>
      <c r="C293" s="11" t="s">
        <v>106</v>
      </c>
      <c r="D293" s="54" t="s">
        <v>107</v>
      </c>
      <c r="E293" s="55"/>
      <c r="F293" s="55"/>
      <c r="G293" s="55"/>
      <c r="H293" s="12" t="s">
        <v>91</v>
      </c>
      <c r="I293" s="13">
        <v>1</v>
      </c>
      <c r="J293" s="14"/>
      <c r="K293" s="34">
        <f t="shared" si="15"/>
        <v>0</v>
      </c>
      <c r="L293" s="47">
        <v>507</v>
      </c>
      <c r="M293" s="42">
        <v>15</v>
      </c>
      <c r="N293" s="40">
        <f t="shared" si="16"/>
        <v>30</v>
      </c>
      <c r="Q293" s="62"/>
      <c r="R293" s="63"/>
    </row>
    <row r="294" spans="1:18" ht="15" customHeight="1" x14ac:dyDescent="0.25">
      <c r="A294" s="10" t="s">
        <v>892</v>
      </c>
      <c r="B294" s="10" t="s">
        <v>2</v>
      </c>
      <c r="C294" s="11" t="s">
        <v>561</v>
      </c>
      <c r="D294" s="54" t="s">
        <v>562</v>
      </c>
      <c r="E294" s="55"/>
      <c r="F294" s="55"/>
      <c r="G294" s="55"/>
      <c r="H294" s="12" t="s">
        <v>91</v>
      </c>
      <c r="I294" s="13">
        <v>1</v>
      </c>
      <c r="J294" s="14"/>
      <c r="K294" s="34">
        <f t="shared" si="15"/>
        <v>0</v>
      </c>
      <c r="L294" s="47">
        <v>550</v>
      </c>
      <c r="M294" s="42">
        <v>15</v>
      </c>
      <c r="N294" s="40">
        <f t="shared" si="16"/>
        <v>30</v>
      </c>
      <c r="Q294" s="62"/>
      <c r="R294" s="63"/>
    </row>
    <row r="295" spans="1:18" x14ac:dyDescent="0.25">
      <c r="A295" s="10" t="s">
        <v>895</v>
      </c>
      <c r="B295" s="10" t="s">
        <v>2</v>
      </c>
      <c r="C295" s="11" t="s">
        <v>564</v>
      </c>
      <c r="D295" s="54" t="s">
        <v>565</v>
      </c>
      <c r="E295" s="55"/>
      <c r="F295" s="55"/>
      <c r="G295" s="55"/>
      <c r="H295" s="12" t="s">
        <v>91</v>
      </c>
      <c r="I295" s="13">
        <v>1</v>
      </c>
      <c r="J295" s="14"/>
      <c r="K295" s="34">
        <f t="shared" si="15"/>
        <v>0</v>
      </c>
      <c r="L295" s="47">
        <v>625</v>
      </c>
      <c r="M295" s="42">
        <v>15</v>
      </c>
      <c r="N295" s="40">
        <f t="shared" si="16"/>
        <v>30</v>
      </c>
      <c r="Q295" s="62"/>
      <c r="R295" s="63"/>
    </row>
    <row r="296" spans="1:18" x14ac:dyDescent="0.25">
      <c r="A296" s="15" t="s">
        <v>898</v>
      </c>
      <c r="B296" s="15" t="s">
        <v>48</v>
      </c>
      <c r="C296" s="16" t="s">
        <v>109</v>
      </c>
      <c r="D296" s="58" t="s">
        <v>110</v>
      </c>
      <c r="E296" s="59"/>
      <c r="F296" s="59"/>
      <c r="G296" s="59"/>
      <c r="H296" s="17" t="s">
        <v>91</v>
      </c>
      <c r="I296" s="13">
        <v>1</v>
      </c>
      <c r="J296" s="14"/>
      <c r="K296" s="34">
        <f t="shared" si="15"/>
        <v>0</v>
      </c>
      <c r="L296" s="47">
        <v>257</v>
      </c>
      <c r="M296" s="42">
        <v>5</v>
      </c>
      <c r="N296" s="40">
        <f t="shared" si="16"/>
        <v>10</v>
      </c>
      <c r="Q296" s="64"/>
      <c r="R296" s="65"/>
    </row>
    <row r="297" spans="1:18" ht="15" customHeight="1" x14ac:dyDescent="0.25">
      <c r="A297" s="15" t="s">
        <v>901</v>
      </c>
      <c r="B297" s="15" t="s">
        <v>48</v>
      </c>
      <c r="C297" s="16" t="s">
        <v>568</v>
      </c>
      <c r="D297" s="58" t="s">
        <v>569</v>
      </c>
      <c r="E297" s="59"/>
      <c r="F297" s="59"/>
      <c r="G297" s="59"/>
      <c r="H297" s="17" t="s">
        <v>91</v>
      </c>
      <c r="I297" s="13">
        <v>1</v>
      </c>
      <c r="J297" s="14"/>
      <c r="K297" s="34">
        <f t="shared" si="15"/>
        <v>0</v>
      </c>
      <c r="L297" s="47">
        <v>199</v>
      </c>
      <c r="M297" s="42">
        <v>3</v>
      </c>
      <c r="N297" s="40">
        <f t="shared" si="16"/>
        <v>6</v>
      </c>
      <c r="Q297" s="64"/>
      <c r="R297" s="65"/>
    </row>
    <row r="298" spans="1:18" ht="15" customHeight="1" x14ac:dyDescent="0.25">
      <c r="A298" s="15" t="s">
        <v>904</v>
      </c>
      <c r="B298" s="15" t="s">
        <v>48</v>
      </c>
      <c r="C298" s="16" t="s">
        <v>571</v>
      </c>
      <c r="D298" s="58" t="s">
        <v>572</v>
      </c>
      <c r="E298" s="59"/>
      <c r="F298" s="59"/>
      <c r="G298" s="59"/>
      <c r="H298" s="17" t="s">
        <v>91</v>
      </c>
      <c r="I298" s="13">
        <v>1</v>
      </c>
      <c r="J298" s="14"/>
      <c r="K298" s="34">
        <f t="shared" si="15"/>
        <v>0</v>
      </c>
      <c r="L298" s="47">
        <v>230</v>
      </c>
      <c r="M298" s="42">
        <v>5</v>
      </c>
      <c r="N298" s="40">
        <f t="shared" si="16"/>
        <v>10</v>
      </c>
      <c r="Q298" s="64"/>
      <c r="R298" s="65"/>
    </row>
    <row r="299" spans="1:18" ht="15" customHeight="1" x14ac:dyDescent="0.25">
      <c r="A299" s="10" t="s">
        <v>907</v>
      </c>
      <c r="B299" s="10" t="s">
        <v>2</v>
      </c>
      <c r="C299" s="11" t="s">
        <v>574</v>
      </c>
      <c r="D299" s="54" t="s">
        <v>575</v>
      </c>
      <c r="E299" s="55"/>
      <c r="F299" s="55"/>
      <c r="G299" s="55"/>
      <c r="H299" s="12" t="s">
        <v>91</v>
      </c>
      <c r="I299" s="13">
        <v>1</v>
      </c>
      <c r="J299" s="14"/>
      <c r="K299" s="34">
        <f t="shared" si="15"/>
        <v>0</v>
      </c>
      <c r="L299" s="47">
        <v>166</v>
      </c>
      <c r="M299" s="42">
        <v>3</v>
      </c>
      <c r="N299" s="40">
        <f t="shared" si="16"/>
        <v>6</v>
      </c>
      <c r="Q299" s="62"/>
      <c r="R299" s="63"/>
    </row>
    <row r="300" spans="1:18" ht="15" customHeight="1" x14ac:dyDescent="0.25">
      <c r="A300" s="10" t="s">
        <v>910</v>
      </c>
      <c r="B300" s="10" t="s">
        <v>2</v>
      </c>
      <c r="C300" s="11" t="s">
        <v>577</v>
      </c>
      <c r="D300" s="54" t="s">
        <v>578</v>
      </c>
      <c r="E300" s="55"/>
      <c r="F300" s="55"/>
      <c r="G300" s="55"/>
      <c r="H300" s="12" t="s">
        <v>91</v>
      </c>
      <c r="I300" s="13">
        <v>1</v>
      </c>
      <c r="J300" s="14"/>
      <c r="K300" s="34">
        <f t="shared" si="15"/>
        <v>0</v>
      </c>
      <c r="L300" s="47">
        <v>552</v>
      </c>
      <c r="M300" s="42">
        <v>15</v>
      </c>
      <c r="N300" s="40">
        <f t="shared" si="16"/>
        <v>30</v>
      </c>
      <c r="Q300" s="62"/>
      <c r="R300" s="63"/>
    </row>
    <row r="301" spans="1:18" ht="15" customHeight="1" x14ac:dyDescent="0.25">
      <c r="A301" s="10" t="s">
        <v>913</v>
      </c>
      <c r="B301" s="10" t="s">
        <v>2</v>
      </c>
      <c r="C301" s="11" t="s">
        <v>112</v>
      </c>
      <c r="D301" s="54" t="s">
        <v>113</v>
      </c>
      <c r="E301" s="55"/>
      <c r="F301" s="55"/>
      <c r="G301" s="55"/>
      <c r="H301" s="12" t="s">
        <v>91</v>
      </c>
      <c r="I301" s="13">
        <v>1</v>
      </c>
      <c r="J301" s="14"/>
      <c r="K301" s="34">
        <f t="shared" si="15"/>
        <v>0</v>
      </c>
      <c r="L301" s="47">
        <v>626</v>
      </c>
      <c r="M301" s="42">
        <v>15</v>
      </c>
      <c r="N301" s="40">
        <f t="shared" si="16"/>
        <v>30</v>
      </c>
      <c r="Q301" s="62"/>
      <c r="R301" s="63"/>
    </row>
    <row r="302" spans="1:18" ht="15" customHeight="1" x14ac:dyDescent="0.25">
      <c r="A302" s="10" t="s">
        <v>916</v>
      </c>
      <c r="B302" s="10" t="s">
        <v>2</v>
      </c>
      <c r="C302" s="11" t="s">
        <v>581</v>
      </c>
      <c r="D302" s="54" t="s">
        <v>582</v>
      </c>
      <c r="E302" s="55"/>
      <c r="F302" s="55"/>
      <c r="G302" s="55"/>
      <c r="H302" s="12" t="s">
        <v>91</v>
      </c>
      <c r="I302" s="13">
        <v>1</v>
      </c>
      <c r="J302" s="14"/>
      <c r="K302" s="34">
        <f t="shared" si="15"/>
        <v>0</v>
      </c>
      <c r="L302" s="47">
        <v>702</v>
      </c>
      <c r="M302" s="42">
        <v>20</v>
      </c>
      <c r="N302" s="40">
        <f t="shared" si="16"/>
        <v>40</v>
      </c>
      <c r="Q302" s="62"/>
      <c r="R302" s="63"/>
    </row>
    <row r="303" spans="1:18" ht="15" customHeight="1" x14ac:dyDescent="0.25">
      <c r="A303" s="15" t="s">
        <v>919</v>
      </c>
      <c r="B303" s="15" t="s">
        <v>48</v>
      </c>
      <c r="C303" s="16" t="s">
        <v>115</v>
      </c>
      <c r="D303" s="58" t="s">
        <v>116</v>
      </c>
      <c r="E303" s="59"/>
      <c r="F303" s="59"/>
      <c r="G303" s="59"/>
      <c r="H303" s="17" t="s">
        <v>91</v>
      </c>
      <c r="I303" s="13">
        <v>1</v>
      </c>
      <c r="J303" s="14"/>
      <c r="K303" s="34">
        <f t="shared" si="15"/>
        <v>0</v>
      </c>
      <c r="L303" s="47">
        <v>1560</v>
      </c>
      <c r="M303" s="42">
        <v>50</v>
      </c>
      <c r="N303" s="40">
        <f t="shared" si="16"/>
        <v>100</v>
      </c>
      <c r="Q303" s="64"/>
      <c r="R303" s="65"/>
    </row>
    <row r="304" spans="1:18" ht="15" customHeight="1" x14ac:dyDescent="0.25">
      <c r="A304" s="15" t="s">
        <v>922</v>
      </c>
      <c r="B304" s="15" t="s">
        <v>48</v>
      </c>
      <c r="C304" s="16" t="s">
        <v>585</v>
      </c>
      <c r="D304" s="58" t="s">
        <v>586</v>
      </c>
      <c r="E304" s="59"/>
      <c r="F304" s="59"/>
      <c r="G304" s="59"/>
      <c r="H304" s="17" t="s">
        <v>91</v>
      </c>
      <c r="I304" s="13">
        <v>1</v>
      </c>
      <c r="J304" s="14"/>
      <c r="K304" s="34">
        <f t="shared" si="15"/>
        <v>0</v>
      </c>
      <c r="L304" s="47">
        <v>436</v>
      </c>
      <c r="M304" s="42">
        <v>10</v>
      </c>
      <c r="N304" s="40">
        <f t="shared" si="16"/>
        <v>20</v>
      </c>
      <c r="Q304" s="64"/>
      <c r="R304" s="65"/>
    </row>
    <row r="305" spans="1:18" ht="15" customHeight="1" x14ac:dyDescent="0.25">
      <c r="A305" s="15" t="s">
        <v>925</v>
      </c>
      <c r="B305" s="15" t="s">
        <v>48</v>
      </c>
      <c r="C305" s="16" t="s">
        <v>588</v>
      </c>
      <c r="D305" s="58" t="s">
        <v>589</v>
      </c>
      <c r="E305" s="59"/>
      <c r="F305" s="59"/>
      <c r="G305" s="59"/>
      <c r="H305" s="17" t="s">
        <v>91</v>
      </c>
      <c r="I305" s="13">
        <v>1</v>
      </c>
      <c r="J305" s="14"/>
      <c r="K305" s="34">
        <f t="shared" si="15"/>
        <v>0</v>
      </c>
      <c r="L305" s="47">
        <v>1370</v>
      </c>
      <c r="M305" s="42">
        <v>50</v>
      </c>
      <c r="N305" s="40">
        <f t="shared" si="16"/>
        <v>100</v>
      </c>
      <c r="Q305" s="64"/>
      <c r="R305" s="65"/>
    </row>
    <row r="306" spans="1:18" ht="15" customHeight="1" x14ac:dyDescent="0.25">
      <c r="A306" s="15" t="s">
        <v>928</v>
      </c>
      <c r="B306" s="15" t="s">
        <v>48</v>
      </c>
      <c r="C306" s="16" t="s">
        <v>118</v>
      </c>
      <c r="D306" s="58" t="s">
        <v>119</v>
      </c>
      <c r="E306" s="59"/>
      <c r="F306" s="59"/>
      <c r="G306" s="59"/>
      <c r="H306" s="17" t="s">
        <v>91</v>
      </c>
      <c r="I306" s="13">
        <v>1</v>
      </c>
      <c r="J306" s="14"/>
      <c r="K306" s="34">
        <f t="shared" si="15"/>
        <v>0</v>
      </c>
      <c r="L306" s="47">
        <v>1040</v>
      </c>
      <c r="M306" s="42">
        <v>50</v>
      </c>
      <c r="N306" s="40">
        <f t="shared" si="16"/>
        <v>100</v>
      </c>
      <c r="Q306" s="64"/>
      <c r="R306" s="65"/>
    </row>
    <row r="307" spans="1:18" ht="15" customHeight="1" x14ac:dyDescent="0.25">
      <c r="A307" s="15" t="s">
        <v>929</v>
      </c>
      <c r="B307" s="15" t="s">
        <v>48</v>
      </c>
      <c r="C307" s="16" t="s">
        <v>121</v>
      </c>
      <c r="D307" s="58" t="s">
        <v>122</v>
      </c>
      <c r="E307" s="59"/>
      <c r="F307" s="59"/>
      <c r="G307" s="59"/>
      <c r="H307" s="17" t="s">
        <v>91</v>
      </c>
      <c r="I307" s="13">
        <v>1</v>
      </c>
      <c r="J307" s="14"/>
      <c r="K307" s="34">
        <f t="shared" si="15"/>
        <v>0</v>
      </c>
      <c r="L307" s="47">
        <v>563</v>
      </c>
      <c r="M307" s="42">
        <v>15</v>
      </c>
      <c r="N307" s="40">
        <f t="shared" si="16"/>
        <v>30</v>
      </c>
      <c r="Q307" s="64"/>
      <c r="R307" s="65"/>
    </row>
    <row r="308" spans="1:18" ht="15" customHeight="1" x14ac:dyDescent="0.25">
      <c r="A308" s="10" t="s">
        <v>932</v>
      </c>
      <c r="B308" s="10" t="s">
        <v>2</v>
      </c>
      <c r="C308" s="11" t="s">
        <v>593</v>
      </c>
      <c r="D308" s="54" t="s">
        <v>594</v>
      </c>
      <c r="E308" s="55"/>
      <c r="F308" s="55"/>
      <c r="G308" s="55"/>
      <c r="H308" s="12" t="s">
        <v>91</v>
      </c>
      <c r="I308" s="13">
        <v>1</v>
      </c>
      <c r="J308" s="14"/>
      <c r="K308" s="34">
        <f t="shared" si="15"/>
        <v>0</v>
      </c>
      <c r="L308" s="47">
        <v>1600</v>
      </c>
      <c r="M308" s="42">
        <v>50</v>
      </c>
      <c r="N308" s="40">
        <f t="shared" si="16"/>
        <v>100</v>
      </c>
      <c r="Q308" s="62"/>
      <c r="R308" s="63"/>
    </row>
    <row r="309" spans="1:18" ht="15" customHeight="1" x14ac:dyDescent="0.25">
      <c r="A309" s="10" t="s">
        <v>935</v>
      </c>
      <c r="B309" s="10" t="s">
        <v>2</v>
      </c>
      <c r="C309" s="11" t="s">
        <v>596</v>
      </c>
      <c r="D309" s="54" t="s">
        <v>597</v>
      </c>
      <c r="E309" s="55"/>
      <c r="F309" s="55"/>
      <c r="G309" s="55"/>
      <c r="H309" s="12" t="s">
        <v>91</v>
      </c>
      <c r="I309" s="13">
        <v>1</v>
      </c>
      <c r="J309" s="14"/>
      <c r="K309" s="34">
        <f t="shared" si="15"/>
        <v>0</v>
      </c>
      <c r="L309" s="47">
        <v>1150</v>
      </c>
      <c r="M309" s="42">
        <v>50</v>
      </c>
      <c r="N309" s="40">
        <f t="shared" si="16"/>
        <v>100</v>
      </c>
      <c r="Q309" s="62"/>
      <c r="R309" s="63"/>
    </row>
    <row r="310" spans="1:18" ht="15" customHeight="1" x14ac:dyDescent="0.25">
      <c r="A310" s="10" t="s">
        <v>938</v>
      </c>
      <c r="B310" s="10" t="s">
        <v>2</v>
      </c>
      <c r="C310" s="11" t="s">
        <v>124</v>
      </c>
      <c r="D310" s="54" t="s">
        <v>125</v>
      </c>
      <c r="E310" s="55"/>
      <c r="F310" s="55"/>
      <c r="G310" s="55"/>
      <c r="H310" s="12" t="s">
        <v>91</v>
      </c>
      <c r="I310" s="13">
        <v>1</v>
      </c>
      <c r="J310" s="14"/>
      <c r="K310" s="34">
        <f t="shared" si="15"/>
        <v>0</v>
      </c>
      <c r="L310" s="47">
        <v>1520</v>
      </c>
      <c r="M310" s="42">
        <v>50</v>
      </c>
      <c r="N310" s="40">
        <f t="shared" si="16"/>
        <v>100</v>
      </c>
      <c r="Q310" s="62"/>
      <c r="R310" s="63"/>
    </row>
    <row r="311" spans="1:18" ht="15" customHeight="1" x14ac:dyDescent="0.25">
      <c r="A311" s="10" t="s">
        <v>939</v>
      </c>
      <c r="B311" s="10" t="s">
        <v>2</v>
      </c>
      <c r="C311" s="11" t="s">
        <v>127</v>
      </c>
      <c r="D311" s="54" t="s">
        <v>128</v>
      </c>
      <c r="E311" s="55"/>
      <c r="F311" s="55"/>
      <c r="G311" s="55"/>
      <c r="H311" s="12" t="s">
        <v>91</v>
      </c>
      <c r="I311" s="13">
        <v>1</v>
      </c>
      <c r="J311" s="14"/>
      <c r="K311" s="34">
        <f t="shared" si="15"/>
        <v>0</v>
      </c>
      <c r="L311" s="47">
        <v>1180</v>
      </c>
      <c r="M311" s="42">
        <v>50</v>
      </c>
      <c r="N311" s="40">
        <f t="shared" si="16"/>
        <v>100</v>
      </c>
      <c r="Q311" s="62"/>
      <c r="R311" s="63"/>
    </row>
    <row r="312" spans="1:18" ht="24.75" customHeight="1" x14ac:dyDescent="0.25">
      <c r="A312" s="10" t="s">
        <v>942</v>
      </c>
      <c r="B312" s="10" t="s">
        <v>2</v>
      </c>
      <c r="C312" s="11" t="s">
        <v>130</v>
      </c>
      <c r="D312" s="54" t="s">
        <v>131</v>
      </c>
      <c r="E312" s="55"/>
      <c r="F312" s="55"/>
      <c r="G312" s="55"/>
      <c r="H312" s="12" t="s">
        <v>91</v>
      </c>
      <c r="I312" s="13">
        <v>1</v>
      </c>
      <c r="J312" s="14"/>
      <c r="K312" s="34">
        <f t="shared" si="15"/>
        <v>0</v>
      </c>
      <c r="L312" s="47">
        <v>915</v>
      </c>
      <c r="M312" s="42">
        <v>20</v>
      </c>
      <c r="N312" s="40">
        <f t="shared" si="16"/>
        <v>40</v>
      </c>
      <c r="Q312" s="62"/>
      <c r="R312" s="63"/>
    </row>
    <row r="313" spans="1:18" ht="25.5" customHeight="1" x14ac:dyDescent="0.25">
      <c r="A313" s="20" t="s">
        <v>943</v>
      </c>
      <c r="B313" s="20" t="s">
        <v>2</v>
      </c>
      <c r="C313" s="21" t="s">
        <v>133</v>
      </c>
      <c r="D313" s="60" t="s">
        <v>134</v>
      </c>
      <c r="E313" s="61"/>
      <c r="F313" s="61"/>
      <c r="G313" s="61"/>
      <c r="H313" s="12" t="s">
        <v>91</v>
      </c>
      <c r="I313" s="13">
        <v>1</v>
      </c>
      <c r="J313" s="14"/>
      <c r="K313" s="34">
        <f t="shared" si="15"/>
        <v>0</v>
      </c>
      <c r="L313" s="47">
        <v>846</v>
      </c>
      <c r="M313" s="42">
        <v>20</v>
      </c>
      <c r="N313" s="40">
        <f t="shared" si="16"/>
        <v>40</v>
      </c>
      <c r="Q313" s="62"/>
      <c r="R313" s="63"/>
    </row>
    <row r="314" spans="1:18" ht="15" customHeight="1" x14ac:dyDescent="0.3">
      <c r="A314" s="24"/>
      <c r="B314" s="25" t="s">
        <v>135</v>
      </c>
      <c r="C314" s="26"/>
      <c r="D314" s="26"/>
      <c r="E314" s="26"/>
      <c r="F314" s="26"/>
      <c r="G314" s="19"/>
      <c r="H314" s="19"/>
      <c r="I314" s="18"/>
      <c r="J314" s="18"/>
      <c r="K314" s="32">
        <f>SUM(K315:K483)</f>
        <v>0</v>
      </c>
      <c r="L314" s="48"/>
      <c r="M314" s="42"/>
      <c r="N314" s="40"/>
      <c r="Q314" s="4"/>
      <c r="R314" s="4"/>
    </row>
    <row r="315" spans="1:18" ht="15" customHeight="1" x14ac:dyDescent="0.25">
      <c r="A315" s="22" t="s">
        <v>944</v>
      </c>
      <c r="B315" s="22" t="s">
        <v>2</v>
      </c>
      <c r="C315" s="23" t="s">
        <v>137</v>
      </c>
      <c r="D315" s="56" t="s">
        <v>138</v>
      </c>
      <c r="E315" s="57"/>
      <c r="F315" s="57"/>
      <c r="G315" s="57"/>
      <c r="H315" s="12" t="s">
        <v>91</v>
      </c>
      <c r="I315" s="13">
        <v>1</v>
      </c>
      <c r="J315" s="14"/>
      <c r="K315" s="34">
        <f t="shared" si="15"/>
        <v>0</v>
      </c>
      <c r="L315" s="47">
        <v>169</v>
      </c>
      <c r="M315" s="42">
        <v>3</v>
      </c>
      <c r="N315" s="40">
        <f t="shared" si="16"/>
        <v>6</v>
      </c>
      <c r="Q315" s="62"/>
      <c r="R315" s="63"/>
    </row>
    <row r="316" spans="1:18" ht="15" customHeight="1" x14ac:dyDescent="0.25">
      <c r="A316" s="10" t="s">
        <v>945</v>
      </c>
      <c r="B316" s="10" t="s">
        <v>2</v>
      </c>
      <c r="C316" s="11" t="s">
        <v>604</v>
      </c>
      <c r="D316" s="54" t="s">
        <v>605</v>
      </c>
      <c r="E316" s="55"/>
      <c r="F316" s="55"/>
      <c r="G316" s="55"/>
      <c r="H316" s="12" t="s">
        <v>91</v>
      </c>
      <c r="I316" s="13">
        <v>1</v>
      </c>
      <c r="J316" s="14"/>
      <c r="K316" s="34">
        <f t="shared" si="15"/>
        <v>0</v>
      </c>
      <c r="L316" s="47">
        <v>47.4</v>
      </c>
      <c r="M316" s="42">
        <v>1</v>
      </c>
      <c r="N316" s="40">
        <f t="shared" si="16"/>
        <v>2</v>
      </c>
      <c r="Q316" s="62"/>
      <c r="R316" s="63"/>
    </row>
    <row r="317" spans="1:18" ht="15" customHeight="1" x14ac:dyDescent="0.25">
      <c r="A317" s="10" t="s">
        <v>946</v>
      </c>
      <c r="B317" s="10" t="s">
        <v>2</v>
      </c>
      <c r="C317" s="11" t="s">
        <v>607</v>
      </c>
      <c r="D317" s="54" t="s">
        <v>608</v>
      </c>
      <c r="E317" s="55"/>
      <c r="F317" s="55"/>
      <c r="G317" s="55"/>
      <c r="H317" s="12" t="s">
        <v>91</v>
      </c>
      <c r="I317" s="13">
        <v>1</v>
      </c>
      <c r="J317" s="14"/>
      <c r="K317" s="34">
        <f t="shared" si="15"/>
        <v>0</v>
      </c>
      <c r="L317" s="47">
        <v>275</v>
      </c>
      <c r="M317" s="42">
        <v>5</v>
      </c>
      <c r="N317" s="40">
        <f t="shared" si="16"/>
        <v>10</v>
      </c>
      <c r="Q317" s="62"/>
      <c r="R317" s="63"/>
    </row>
    <row r="318" spans="1:18" ht="15" customHeight="1" x14ac:dyDescent="0.25">
      <c r="A318" s="10" t="s">
        <v>947</v>
      </c>
      <c r="B318" s="10" t="s">
        <v>2</v>
      </c>
      <c r="C318" s="11" t="s">
        <v>610</v>
      </c>
      <c r="D318" s="54" t="s">
        <v>611</v>
      </c>
      <c r="E318" s="55"/>
      <c r="F318" s="55"/>
      <c r="G318" s="55"/>
      <c r="H318" s="12" t="s">
        <v>91</v>
      </c>
      <c r="I318" s="13">
        <v>1</v>
      </c>
      <c r="J318" s="14"/>
      <c r="K318" s="34">
        <f t="shared" si="15"/>
        <v>0</v>
      </c>
      <c r="L318" s="47">
        <v>81.099999999999994</v>
      </c>
      <c r="M318" s="42">
        <v>2</v>
      </c>
      <c r="N318" s="40">
        <f t="shared" si="16"/>
        <v>4</v>
      </c>
      <c r="Q318" s="62"/>
      <c r="R318" s="63"/>
    </row>
    <row r="319" spans="1:18" ht="15" customHeight="1" x14ac:dyDescent="0.25">
      <c r="A319" s="10" t="s">
        <v>950</v>
      </c>
      <c r="B319" s="10" t="s">
        <v>2</v>
      </c>
      <c r="C319" s="11" t="s">
        <v>613</v>
      </c>
      <c r="D319" s="54" t="s">
        <v>614</v>
      </c>
      <c r="E319" s="55"/>
      <c r="F319" s="55"/>
      <c r="G319" s="55"/>
      <c r="H319" s="12" t="s">
        <v>91</v>
      </c>
      <c r="I319" s="13">
        <v>1</v>
      </c>
      <c r="J319" s="14"/>
      <c r="K319" s="34">
        <f t="shared" si="15"/>
        <v>0</v>
      </c>
      <c r="L319" s="47">
        <v>3850</v>
      </c>
      <c r="M319" s="42">
        <v>50</v>
      </c>
      <c r="N319" s="40">
        <f t="shared" si="16"/>
        <v>100</v>
      </c>
      <c r="Q319" s="62"/>
      <c r="R319" s="63"/>
    </row>
    <row r="320" spans="1:18" ht="15" customHeight="1" x14ac:dyDescent="0.25">
      <c r="A320" s="10" t="s">
        <v>953</v>
      </c>
      <c r="B320" s="10" t="s">
        <v>2</v>
      </c>
      <c r="C320" s="11" t="s">
        <v>616</v>
      </c>
      <c r="D320" s="54" t="s">
        <v>617</v>
      </c>
      <c r="E320" s="55"/>
      <c r="F320" s="55"/>
      <c r="G320" s="55"/>
      <c r="H320" s="12" t="s">
        <v>91</v>
      </c>
      <c r="I320" s="13">
        <v>1</v>
      </c>
      <c r="J320" s="14"/>
      <c r="K320" s="34">
        <f t="shared" si="15"/>
        <v>0</v>
      </c>
      <c r="L320" s="47">
        <v>7060</v>
      </c>
      <c r="M320" s="42">
        <v>150</v>
      </c>
      <c r="N320" s="40">
        <f t="shared" si="16"/>
        <v>300</v>
      </c>
      <c r="Q320" s="62"/>
      <c r="R320" s="63"/>
    </row>
    <row r="321" spans="1:18" ht="15" customHeight="1" x14ac:dyDescent="0.25">
      <c r="A321" s="15" t="s">
        <v>956</v>
      </c>
      <c r="B321" s="15" t="s">
        <v>48</v>
      </c>
      <c r="C321" s="16" t="s">
        <v>619</v>
      </c>
      <c r="D321" s="58" t="s">
        <v>620</v>
      </c>
      <c r="E321" s="59"/>
      <c r="F321" s="59"/>
      <c r="G321" s="59"/>
      <c r="H321" s="17" t="s">
        <v>91</v>
      </c>
      <c r="I321" s="13">
        <v>1</v>
      </c>
      <c r="J321" s="14"/>
      <c r="K321" s="34">
        <f t="shared" si="15"/>
        <v>0</v>
      </c>
      <c r="L321" s="47">
        <v>1090</v>
      </c>
      <c r="M321" s="42">
        <v>50</v>
      </c>
      <c r="N321" s="40">
        <f t="shared" si="16"/>
        <v>100</v>
      </c>
      <c r="Q321" s="64"/>
      <c r="R321" s="65"/>
    </row>
    <row r="322" spans="1:18" ht="15" customHeight="1" x14ac:dyDescent="0.25">
      <c r="A322" s="15" t="s">
        <v>959</v>
      </c>
      <c r="B322" s="15" t="s">
        <v>48</v>
      </c>
      <c r="C322" s="16" t="s">
        <v>622</v>
      </c>
      <c r="D322" s="58" t="s">
        <v>623</v>
      </c>
      <c r="E322" s="59"/>
      <c r="F322" s="59"/>
      <c r="G322" s="59"/>
      <c r="H322" s="17" t="s">
        <v>91</v>
      </c>
      <c r="I322" s="13">
        <v>1</v>
      </c>
      <c r="J322" s="14"/>
      <c r="K322" s="34">
        <f t="shared" si="15"/>
        <v>0</v>
      </c>
      <c r="L322" s="47">
        <v>1260</v>
      </c>
      <c r="M322" s="42">
        <v>50</v>
      </c>
      <c r="N322" s="40">
        <f t="shared" si="16"/>
        <v>100</v>
      </c>
      <c r="Q322" s="64"/>
      <c r="R322" s="65"/>
    </row>
    <row r="323" spans="1:18" x14ac:dyDescent="0.25">
      <c r="A323" s="15" t="s">
        <v>961</v>
      </c>
      <c r="B323" s="15" t="s">
        <v>48</v>
      </c>
      <c r="C323" s="16" t="s">
        <v>625</v>
      </c>
      <c r="D323" s="58" t="s">
        <v>626</v>
      </c>
      <c r="E323" s="59"/>
      <c r="F323" s="59"/>
      <c r="G323" s="59"/>
      <c r="H323" s="17" t="s">
        <v>91</v>
      </c>
      <c r="I323" s="13">
        <v>1</v>
      </c>
      <c r="J323" s="14"/>
      <c r="K323" s="34">
        <f t="shared" si="15"/>
        <v>0</v>
      </c>
      <c r="L323" s="47">
        <v>1240</v>
      </c>
      <c r="M323" s="42">
        <v>50</v>
      </c>
      <c r="N323" s="40">
        <f t="shared" si="16"/>
        <v>100</v>
      </c>
      <c r="Q323" s="64"/>
      <c r="R323" s="65"/>
    </row>
    <row r="324" spans="1:18" x14ac:dyDescent="0.25">
      <c r="A324" s="15" t="s">
        <v>963</v>
      </c>
      <c r="B324" s="15" t="s">
        <v>48</v>
      </c>
      <c r="C324" s="16" t="s">
        <v>628</v>
      </c>
      <c r="D324" s="58" t="s">
        <v>629</v>
      </c>
      <c r="E324" s="59"/>
      <c r="F324" s="59"/>
      <c r="G324" s="59"/>
      <c r="H324" s="17" t="s">
        <v>91</v>
      </c>
      <c r="I324" s="13">
        <v>1</v>
      </c>
      <c r="J324" s="14"/>
      <c r="K324" s="34">
        <f t="shared" si="15"/>
        <v>0</v>
      </c>
      <c r="L324" s="47">
        <v>1400</v>
      </c>
      <c r="M324" s="42">
        <v>50</v>
      </c>
      <c r="N324" s="40">
        <f t="shared" si="16"/>
        <v>100</v>
      </c>
      <c r="Q324" s="64"/>
      <c r="R324" s="65"/>
    </row>
    <row r="325" spans="1:18" x14ac:dyDescent="0.25">
      <c r="A325" s="15" t="s">
        <v>964</v>
      </c>
      <c r="B325" s="15" t="s">
        <v>48</v>
      </c>
      <c r="C325" s="16" t="s">
        <v>631</v>
      </c>
      <c r="D325" s="58" t="s">
        <v>632</v>
      </c>
      <c r="E325" s="59"/>
      <c r="F325" s="59"/>
      <c r="G325" s="59"/>
      <c r="H325" s="17" t="s">
        <v>91</v>
      </c>
      <c r="I325" s="13">
        <v>1</v>
      </c>
      <c r="J325" s="14"/>
      <c r="K325" s="34">
        <f t="shared" ref="K325:K388" si="17">ROUND(I325*J325,2)</f>
        <v>0</v>
      </c>
      <c r="L325" s="47">
        <v>935</v>
      </c>
      <c r="M325" s="42">
        <v>20</v>
      </c>
      <c r="N325" s="40">
        <f t="shared" si="16"/>
        <v>40</v>
      </c>
      <c r="Q325" s="64"/>
      <c r="R325" s="65"/>
    </row>
    <row r="326" spans="1:18" ht="15" customHeight="1" x14ac:dyDescent="0.25">
      <c r="A326" s="15" t="s">
        <v>1215</v>
      </c>
      <c r="B326" s="15" t="s">
        <v>48</v>
      </c>
      <c r="C326" s="16" t="s">
        <v>634</v>
      </c>
      <c r="D326" s="58" t="s">
        <v>635</v>
      </c>
      <c r="E326" s="59"/>
      <c r="F326" s="59"/>
      <c r="G326" s="59"/>
      <c r="H326" s="17" t="s">
        <v>91</v>
      </c>
      <c r="I326" s="13">
        <v>1</v>
      </c>
      <c r="J326" s="14"/>
      <c r="K326" s="34">
        <f t="shared" si="17"/>
        <v>0</v>
      </c>
      <c r="L326" s="47">
        <v>1850</v>
      </c>
      <c r="M326" s="42">
        <v>50</v>
      </c>
      <c r="N326" s="40">
        <f t="shared" ref="N326:N389" si="18">M326*2</f>
        <v>100</v>
      </c>
      <c r="Q326" s="64"/>
      <c r="R326" s="65"/>
    </row>
    <row r="327" spans="1:18" x14ac:dyDescent="0.25">
      <c r="A327" s="15" t="s">
        <v>1216</v>
      </c>
      <c r="B327" s="15" t="s">
        <v>48</v>
      </c>
      <c r="C327" s="16" t="s">
        <v>637</v>
      </c>
      <c r="D327" s="58" t="s">
        <v>638</v>
      </c>
      <c r="E327" s="59"/>
      <c r="F327" s="59"/>
      <c r="G327" s="59"/>
      <c r="H327" s="17" t="s">
        <v>91</v>
      </c>
      <c r="I327" s="13">
        <v>1</v>
      </c>
      <c r="J327" s="14"/>
      <c r="K327" s="34">
        <f t="shared" si="17"/>
        <v>0</v>
      </c>
      <c r="L327" s="47">
        <v>1360</v>
      </c>
      <c r="M327" s="42">
        <v>50</v>
      </c>
      <c r="N327" s="40">
        <f t="shared" si="18"/>
        <v>100</v>
      </c>
      <c r="Q327" s="64"/>
      <c r="R327" s="65"/>
    </row>
    <row r="328" spans="1:18" x14ac:dyDescent="0.25">
      <c r="A328" s="15" t="s">
        <v>1217</v>
      </c>
      <c r="B328" s="15" t="s">
        <v>48</v>
      </c>
      <c r="C328" s="16" t="s">
        <v>640</v>
      </c>
      <c r="D328" s="58" t="s">
        <v>641</v>
      </c>
      <c r="E328" s="59"/>
      <c r="F328" s="59"/>
      <c r="G328" s="59"/>
      <c r="H328" s="17" t="s">
        <v>91</v>
      </c>
      <c r="I328" s="13">
        <v>1</v>
      </c>
      <c r="J328" s="14"/>
      <c r="K328" s="34">
        <f t="shared" si="17"/>
        <v>0</v>
      </c>
      <c r="L328" s="47">
        <v>1980</v>
      </c>
      <c r="M328" s="42">
        <v>50</v>
      </c>
      <c r="N328" s="40">
        <f t="shared" si="18"/>
        <v>100</v>
      </c>
      <c r="Q328" s="64"/>
      <c r="R328" s="65"/>
    </row>
    <row r="329" spans="1:18" x14ac:dyDescent="0.25">
      <c r="A329" s="15" t="s">
        <v>1218</v>
      </c>
      <c r="B329" s="15" t="s">
        <v>48</v>
      </c>
      <c r="C329" s="16" t="s">
        <v>643</v>
      </c>
      <c r="D329" s="58" t="s">
        <v>644</v>
      </c>
      <c r="E329" s="59"/>
      <c r="F329" s="59"/>
      <c r="G329" s="59"/>
      <c r="H329" s="17" t="s">
        <v>91</v>
      </c>
      <c r="I329" s="13">
        <v>1</v>
      </c>
      <c r="J329" s="14"/>
      <c r="K329" s="34">
        <f t="shared" si="17"/>
        <v>0</v>
      </c>
      <c r="L329" s="47">
        <v>870</v>
      </c>
      <c r="M329" s="42">
        <v>20</v>
      </c>
      <c r="N329" s="40">
        <f t="shared" si="18"/>
        <v>40</v>
      </c>
      <c r="Q329" s="64"/>
      <c r="R329" s="65"/>
    </row>
    <row r="330" spans="1:18" x14ac:dyDescent="0.25">
      <c r="A330" s="15" t="s">
        <v>1219</v>
      </c>
      <c r="B330" s="15" t="s">
        <v>48</v>
      </c>
      <c r="C330" s="16" t="s">
        <v>646</v>
      </c>
      <c r="D330" s="58" t="s">
        <v>647</v>
      </c>
      <c r="E330" s="59"/>
      <c r="F330" s="59"/>
      <c r="G330" s="59"/>
      <c r="H330" s="17" t="s">
        <v>91</v>
      </c>
      <c r="I330" s="13">
        <v>1</v>
      </c>
      <c r="J330" s="14"/>
      <c r="K330" s="34">
        <f t="shared" si="17"/>
        <v>0</v>
      </c>
      <c r="L330" s="47">
        <v>1340</v>
      </c>
      <c r="M330" s="42">
        <v>50</v>
      </c>
      <c r="N330" s="40">
        <f t="shared" si="18"/>
        <v>100</v>
      </c>
      <c r="Q330" s="64"/>
      <c r="R330" s="65"/>
    </row>
    <row r="331" spans="1:18" x14ac:dyDescent="0.25">
      <c r="A331" s="15" t="s">
        <v>1220</v>
      </c>
      <c r="B331" s="15" t="s">
        <v>48</v>
      </c>
      <c r="C331" s="16" t="s">
        <v>649</v>
      </c>
      <c r="D331" s="58" t="s">
        <v>650</v>
      </c>
      <c r="E331" s="59"/>
      <c r="F331" s="59"/>
      <c r="G331" s="59"/>
      <c r="H331" s="17" t="s">
        <v>91</v>
      </c>
      <c r="I331" s="13">
        <v>1</v>
      </c>
      <c r="J331" s="14"/>
      <c r="K331" s="34">
        <f t="shared" si="17"/>
        <v>0</v>
      </c>
      <c r="L331" s="47">
        <v>1980</v>
      </c>
      <c r="M331" s="42">
        <v>50</v>
      </c>
      <c r="N331" s="40">
        <f t="shared" si="18"/>
        <v>100</v>
      </c>
      <c r="Q331" s="64"/>
      <c r="R331" s="65"/>
    </row>
    <row r="332" spans="1:18" x14ac:dyDescent="0.25">
      <c r="A332" s="15" t="s">
        <v>1221</v>
      </c>
      <c r="B332" s="15" t="s">
        <v>48</v>
      </c>
      <c r="C332" s="16" t="s">
        <v>652</v>
      </c>
      <c r="D332" s="58" t="s">
        <v>653</v>
      </c>
      <c r="E332" s="59"/>
      <c r="F332" s="59"/>
      <c r="G332" s="59"/>
      <c r="H332" s="17" t="s">
        <v>91</v>
      </c>
      <c r="I332" s="13">
        <v>1</v>
      </c>
      <c r="J332" s="14"/>
      <c r="K332" s="34">
        <f t="shared" si="17"/>
        <v>0</v>
      </c>
      <c r="L332" s="47">
        <v>870</v>
      </c>
      <c r="M332" s="42">
        <v>20</v>
      </c>
      <c r="N332" s="40">
        <f t="shared" si="18"/>
        <v>40</v>
      </c>
      <c r="Q332" s="64"/>
      <c r="R332" s="65"/>
    </row>
    <row r="333" spans="1:18" x14ac:dyDescent="0.25">
      <c r="A333" s="15" t="s">
        <v>1222</v>
      </c>
      <c r="B333" s="15" t="s">
        <v>48</v>
      </c>
      <c r="C333" s="16" t="s">
        <v>655</v>
      </c>
      <c r="D333" s="58" t="s">
        <v>656</v>
      </c>
      <c r="E333" s="59"/>
      <c r="F333" s="59"/>
      <c r="G333" s="59"/>
      <c r="H333" s="17" t="s">
        <v>91</v>
      </c>
      <c r="I333" s="13">
        <v>1</v>
      </c>
      <c r="J333" s="14"/>
      <c r="K333" s="34">
        <f t="shared" si="17"/>
        <v>0</v>
      </c>
      <c r="L333" s="47">
        <v>1340</v>
      </c>
      <c r="M333" s="42">
        <v>50</v>
      </c>
      <c r="N333" s="40">
        <f t="shared" si="18"/>
        <v>100</v>
      </c>
      <c r="Q333" s="64"/>
      <c r="R333" s="65"/>
    </row>
    <row r="334" spans="1:18" x14ac:dyDescent="0.25">
      <c r="A334" s="15" t="s">
        <v>1223</v>
      </c>
      <c r="B334" s="15" t="s">
        <v>48</v>
      </c>
      <c r="C334" s="16" t="s">
        <v>658</v>
      </c>
      <c r="D334" s="58" t="s">
        <v>659</v>
      </c>
      <c r="E334" s="59"/>
      <c r="F334" s="59"/>
      <c r="G334" s="59"/>
      <c r="H334" s="17" t="s">
        <v>91</v>
      </c>
      <c r="I334" s="13">
        <v>1</v>
      </c>
      <c r="J334" s="14"/>
      <c r="K334" s="34">
        <f t="shared" si="17"/>
        <v>0</v>
      </c>
      <c r="L334" s="47">
        <v>1980</v>
      </c>
      <c r="M334" s="42">
        <v>50</v>
      </c>
      <c r="N334" s="40">
        <f t="shared" si="18"/>
        <v>100</v>
      </c>
      <c r="Q334" s="64"/>
      <c r="R334" s="65"/>
    </row>
    <row r="335" spans="1:18" x14ac:dyDescent="0.25">
      <c r="A335" s="15" t="s">
        <v>1224</v>
      </c>
      <c r="B335" s="15" t="s">
        <v>48</v>
      </c>
      <c r="C335" s="16" t="s">
        <v>661</v>
      </c>
      <c r="D335" s="58" t="s">
        <v>662</v>
      </c>
      <c r="E335" s="59"/>
      <c r="F335" s="59"/>
      <c r="G335" s="59"/>
      <c r="H335" s="17" t="s">
        <v>91</v>
      </c>
      <c r="I335" s="13">
        <v>1</v>
      </c>
      <c r="J335" s="14"/>
      <c r="K335" s="34">
        <f t="shared" si="17"/>
        <v>0</v>
      </c>
      <c r="L335" s="47">
        <v>883</v>
      </c>
      <c r="M335" s="42">
        <v>20</v>
      </c>
      <c r="N335" s="40">
        <f t="shared" si="18"/>
        <v>40</v>
      </c>
      <c r="Q335" s="64"/>
      <c r="R335" s="65"/>
    </row>
    <row r="336" spans="1:18" x14ac:dyDescent="0.25">
      <c r="A336" s="15" t="s">
        <v>1225</v>
      </c>
      <c r="B336" s="15" t="s">
        <v>48</v>
      </c>
      <c r="C336" s="16" t="s">
        <v>664</v>
      </c>
      <c r="D336" s="58" t="s">
        <v>665</v>
      </c>
      <c r="E336" s="59"/>
      <c r="F336" s="59"/>
      <c r="G336" s="59"/>
      <c r="H336" s="17" t="s">
        <v>91</v>
      </c>
      <c r="I336" s="13">
        <v>1</v>
      </c>
      <c r="J336" s="14"/>
      <c r="K336" s="34">
        <f t="shared" si="17"/>
        <v>0</v>
      </c>
      <c r="L336" s="47">
        <v>1680</v>
      </c>
      <c r="M336" s="42">
        <v>50</v>
      </c>
      <c r="N336" s="40">
        <f t="shared" si="18"/>
        <v>100</v>
      </c>
      <c r="Q336" s="64"/>
      <c r="R336" s="65"/>
    </row>
    <row r="337" spans="1:18" x14ac:dyDescent="0.25">
      <c r="A337" s="15" t="s">
        <v>1226</v>
      </c>
      <c r="B337" s="15" t="s">
        <v>48</v>
      </c>
      <c r="C337" s="16" t="s">
        <v>667</v>
      </c>
      <c r="D337" s="58" t="s">
        <v>668</v>
      </c>
      <c r="E337" s="59"/>
      <c r="F337" s="59"/>
      <c r="G337" s="59"/>
      <c r="H337" s="17" t="s">
        <v>91</v>
      </c>
      <c r="I337" s="13">
        <v>1</v>
      </c>
      <c r="J337" s="14"/>
      <c r="K337" s="34">
        <f t="shared" si="17"/>
        <v>0</v>
      </c>
      <c r="L337" s="47">
        <v>883</v>
      </c>
      <c r="M337" s="42">
        <v>20</v>
      </c>
      <c r="N337" s="40">
        <f t="shared" si="18"/>
        <v>40</v>
      </c>
      <c r="Q337" s="64"/>
      <c r="R337" s="65"/>
    </row>
    <row r="338" spans="1:18" x14ac:dyDescent="0.25">
      <c r="A338" s="15" t="s">
        <v>1227</v>
      </c>
      <c r="B338" s="15" t="s">
        <v>48</v>
      </c>
      <c r="C338" s="16" t="s">
        <v>670</v>
      </c>
      <c r="D338" s="58" t="s">
        <v>671</v>
      </c>
      <c r="E338" s="59"/>
      <c r="F338" s="59"/>
      <c r="G338" s="59"/>
      <c r="H338" s="17" t="s">
        <v>91</v>
      </c>
      <c r="I338" s="13">
        <v>1</v>
      </c>
      <c r="J338" s="14"/>
      <c r="K338" s="34">
        <f t="shared" si="17"/>
        <v>0</v>
      </c>
      <c r="L338" s="47">
        <v>2430</v>
      </c>
      <c r="M338" s="42">
        <v>50</v>
      </c>
      <c r="N338" s="40">
        <f t="shared" si="18"/>
        <v>100</v>
      </c>
      <c r="Q338" s="64"/>
      <c r="R338" s="65"/>
    </row>
    <row r="339" spans="1:18" x14ac:dyDescent="0.25">
      <c r="A339" s="15" t="s">
        <v>1228</v>
      </c>
      <c r="B339" s="15" t="s">
        <v>48</v>
      </c>
      <c r="C339" s="16" t="s">
        <v>673</v>
      </c>
      <c r="D339" s="58" t="s">
        <v>674</v>
      </c>
      <c r="E339" s="59"/>
      <c r="F339" s="59"/>
      <c r="G339" s="59"/>
      <c r="H339" s="17" t="s">
        <v>91</v>
      </c>
      <c r="I339" s="13">
        <v>1</v>
      </c>
      <c r="J339" s="14"/>
      <c r="K339" s="34">
        <f t="shared" si="17"/>
        <v>0</v>
      </c>
      <c r="L339" s="47">
        <v>1510</v>
      </c>
      <c r="M339" s="42">
        <v>50</v>
      </c>
      <c r="N339" s="40">
        <f t="shared" si="18"/>
        <v>100</v>
      </c>
      <c r="Q339" s="64"/>
      <c r="R339" s="65"/>
    </row>
    <row r="340" spans="1:18" x14ac:dyDescent="0.25">
      <c r="A340" s="15" t="s">
        <v>1229</v>
      </c>
      <c r="B340" s="15" t="s">
        <v>48</v>
      </c>
      <c r="C340" s="16" t="s">
        <v>676</v>
      </c>
      <c r="D340" s="58" t="s">
        <v>677</v>
      </c>
      <c r="E340" s="59"/>
      <c r="F340" s="59"/>
      <c r="G340" s="59"/>
      <c r="H340" s="17" t="s">
        <v>91</v>
      </c>
      <c r="I340" s="13">
        <v>1</v>
      </c>
      <c r="J340" s="14"/>
      <c r="K340" s="34">
        <f t="shared" si="17"/>
        <v>0</v>
      </c>
      <c r="L340" s="47">
        <v>1880</v>
      </c>
      <c r="M340" s="42">
        <v>50</v>
      </c>
      <c r="N340" s="40">
        <f t="shared" si="18"/>
        <v>100</v>
      </c>
      <c r="Q340" s="64"/>
      <c r="R340" s="65"/>
    </row>
    <row r="341" spans="1:18" x14ac:dyDescent="0.25">
      <c r="A341" s="15" t="s">
        <v>1230</v>
      </c>
      <c r="B341" s="15" t="s">
        <v>48</v>
      </c>
      <c r="C341" s="16" t="s">
        <v>679</v>
      </c>
      <c r="D341" s="58" t="s">
        <v>680</v>
      </c>
      <c r="E341" s="59"/>
      <c r="F341" s="59"/>
      <c r="G341" s="59"/>
      <c r="H341" s="17" t="s">
        <v>91</v>
      </c>
      <c r="I341" s="13">
        <v>1</v>
      </c>
      <c r="J341" s="14"/>
      <c r="K341" s="34">
        <f t="shared" si="17"/>
        <v>0</v>
      </c>
      <c r="L341" s="47">
        <v>574</v>
      </c>
      <c r="M341" s="42">
        <v>15</v>
      </c>
      <c r="N341" s="40">
        <f t="shared" si="18"/>
        <v>30</v>
      </c>
      <c r="Q341" s="64"/>
      <c r="R341" s="65"/>
    </row>
    <row r="342" spans="1:18" x14ac:dyDescent="0.25">
      <c r="A342" s="15" t="s">
        <v>1231</v>
      </c>
      <c r="B342" s="15" t="s">
        <v>48</v>
      </c>
      <c r="C342" s="16" t="s">
        <v>682</v>
      </c>
      <c r="D342" s="58" t="s">
        <v>683</v>
      </c>
      <c r="E342" s="59"/>
      <c r="F342" s="59"/>
      <c r="G342" s="59"/>
      <c r="H342" s="17" t="s">
        <v>91</v>
      </c>
      <c r="I342" s="13">
        <v>1</v>
      </c>
      <c r="J342" s="14"/>
      <c r="K342" s="34">
        <f t="shared" si="17"/>
        <v>0</v>
      </c>
      <c r="L342" s="47">
        <v>1460</v>
      </c>
      <c r="M342" s="42">
        <v>50</v>
      </c>
      <c r="N342" s="40">
        <f t="shared" si="18"/>
        <v>100</v>
      </c>
      <c r="Q342" s="64"/>
      <c r="R342" s="65"/>
    </row>
    <row r="343" spans="1:18" x14ac:dyDescent="0.25">
      <c r="A343" s="15" t="s">
        <v>1232</v>
      </c>
      <c r="B343" s="15" t="s">
        <v>48</v>
      </c>
      <c r="C343" s="16" t="s">
        <v>685</v>
      </c>
      <c r="D343" s="58" t="s">
        <v>686</v>
      </c>
      <c r="E343" s="59"/>
      <c r="F343" s="59"/>
      <c r="G343" s="59"/>
      <c r="H343" s="17" t="s">
        <v>91</v>
      </c>
      <c r="I343" s="13">
        <v>1</v>
      </c>
      <c r="J343" s="14"/>
      <c r="K343" s="34">
        <f t="shared" si="17"/>
        <v>0</v>
      </c>
      <c r="L343" s="47">
        <v>1890</v>
      </c>
      <c r="M343" s="42">
        <v>50</v>
      </c>
      <c r="N343" s="40">
        <f t="shared" si="18"/>
        <v>100</v>
      </c>
      <c r="Q343" s="64"/>
      <c r="R343" s="65"/>
    </row>
    <row r="344" spans="1:18" x14ac:dyDescent="0.25">
      <c r="A344" s="15" t="s">
        <v>1233</v>
      </c>
      <c r="B344" s="15" t="s">
        <v>48</v>
      </c>
      <c r="C344" s="16" t="s">
        <v>688</v>
      </c>
      <c r="D344" s="58" t="s">
        <v>689</v>
      </c>
      <c r="E344" s="59"/>
      <c r="F344" s="59"/>
      <c r="G344" s="59"/>
      <c r="H344" s="17" t="s">
        <v>91</v>
      </c>
      <c r="I344" s="13">
        <v>1</v>
      </c>
      <c r="J344" s="14"/>
      <c r="K344" s="34">
        <f t="shared" si="17"/>
        <v>0</v>
      </c>
      <c r="L344" s="47">
        <v>689</v>
      </c>
      <c r="M344" s="42">
        <v>15</v>
      </c>
      <c r="N344" s="40">
        <f t="shared" si="18"/>
        <v>30</v>
      </c>
      <c r="Q344" s="64"/>
      <c r="R344" s="65"/>
    </row>
    <row r="345" spans="1:18" x14ac:dyDescent="0.25">
      <c r="A345" s="15" t="s">
        <v>1234</v>
      </c>
      <c r="B345" s="15" t="s">
        <v>48</v>
      </c>
      <c r="C345" s="16" t="s">
        <v>691</v>
      </c>
      <c r="D345" s="58" t="s">
        <v>692</v>
      </c>
      <c r="E345" s="59"/>
      <c r="F345" s="59"/>
      <c r="G345" s="59"/>
      <c r="H345" s="17" t="s">
        <v>91</v>
      </c>
      <c r="I345" s="13">
        <v>1</v>
      </c>
      <c r="J345" s="14"/>
      <c r="K345" s="34">
        <f t="shared" si="17"/>
        <v>0</v>
      </c>
      <c r="L345" s="47">
        <v>612</v>
      </c>
      <c r="M345" s="42">
        <v>15</v>
      </c>
      <c r="N345" s="40">
        <f t="shared" si="18"/>
        <v>30</v>
      </c>
      <c r="Q345" s="64"/>
      <c r="R345" s="65"/>
    </row>
    <row r="346" spans="1:18" x14ac:dyDescent="0.25">
      <c r="A346" s="15" t="s">
        <v>1235</v>
      </c>
      <c r="B346" s="15" t="s">
        <v>48</v>
      </c>
      <c r="C346" s="16" t="s">
        <v>694</v>
      </c>
      <c r="D346" s="58" t="s">
        <v>695</v>
      </c>
      <c r="E346" s="59"/>
      <c r="F346" s="59"/>
      <c r="G346" s="59"/>
      <c r="H346" s="17" t="s">
        <v>91</v>
      </c>
      <c r="I346" s="13">
        <v>1</v>
      </c>
      <c r="J346" s="14"/>
      <c r="K346" s="34">
        <f t="shared" si="17"/>
        <v>0</v>
      </c>
      <c r="L346" s="47">
        <v>314</v>
      </c>
      <c r="M346" s="42">
        <v>10</v>
      </c>
      <c r="N346" s="40">
        <f t="shared" si="18"/>
        <v>20</v>
      </c>
      <c r="Q346" s="64"/>
      <c r="R346" s="65"/>
    </row>
    <row r="347" spans="1:18" x14ac:dyDescent="0.25">
      <c r="A347" s="15" t="s">
        <v>1236</v>
      </c>
      <c r="B347" s="15" t="s">
        <v>48</v>
      </c>
      <c r="C347" s="16" t="s">
        <v>697</v>
      </c>
      <c r="D347" s="58" t="s">
        <v>698</v>
      </c>
      <c r="E347" s="59"/>
      <c r="F347" s="59"/>
      <c r="G347" s="59"/>
      <c r="H347" s="17" t="s">
        <v>91</v>
      </c>
      <c r="I347" s="13">
        <v>1</v>
      </c>
      <c r="J347" s="14"/>
      <c r="K347" s="34">
        <f t="shared" si="17"/>
        <v>0</v>
      </c>
      <c r="L347" s="47">
        <v>343</v>
      </c>
      <c r="M347" s="42">
        <v>10</v>
      </c>
      <c r="N347" s="40">
        <f t="shared" si="18"/>
        <v>20</v>
      </c>
      <c r="Q347" s="64"/>
      <c r="R347" s="65"/>
    </row>
    <row r="348" spans="1:18" x14ac:dyDescent="0.25">
      <c r="A348" s="15" t="s">
        <v>1237</v>
      </c>
      <c r="B348" s="15" t="s">
        <v>48</v>
      </c>
      <c r="C348" s="16" t="s">
        <v>700</v>
      </c>
      <c r="D348" s="58" t="s">
        <v>701</v>
      </c>
      <c r="E348" s="59"/>
      <c r="F348" s="59"/>
      <c r="G348" s="59"/>
      <c r="H348" s="17" t="s">
        <v>91</v>
      </c>
      <c r="I348" s="13">
        <v>1</v>
      </c>
      <c r="J348" s="14"/>
      <c r="K348" s="34">
        <f t="shared" si="17"/>
        <v>0</v>
      </c>
      <c r="L348" s="47">
        <v>912</v>
      </c>
      <c r="M348" s="42">
        <v>20</v>
      </c>
      <c r="N348" s="40">
        <f t="shared" si="18"/>
        <v>40</v>
      </c>
      <c r="Q348" s="64"/>
      <c r="R348" s="65"/>
    </row>
    <row r="349" spans="1:18" x14ac:dyDescent="0.25">
      <c r="A349" s="15" t="s">
        <v>1238</v>
      </c>
      <c r="B349" s="15" t="s">
        <v>48</v>
      </c>
      <c r="C349" s="16" t="s">
        <v>703</v>
      </c>
      <c r="D349" s="58" t="s">
        <v>704</v>
      </c>
      <c r="E349" s="59"/>
      <c r="F349" s="59"/>
      <c r="G349" s="59"/>
      <c r="H349" s="17" t="s">
        <v>91</v>
      </c>
      <c r="I349" s="13">
        <v>1</v>
      </c>
      <c r="J349" s="14"/>
      <c r="K349" s="34">
        <f t="shared" si="17"/>
        <v>0</v>
      </c>
      <c r="L349" s="47">
        <v>4530</v>
      </c>
      <c r="M349" s="42">
        <v>100</v>
      </c>
      <c r="N349" s="40">
        <f t="shared" si="18"/>
        <v>200</v>
      </c>
      <c r="Q349" s="64"/>
      <c r="R349" s="65"/>
    </row>
    <row r="350" spans="1:18" x14ac:dyDescent="0.25">
      <c r="A350" s="15" t="s">
        <v>1239</v>
      </c>
      <c r="B350" s="15" t="s">
        <v>48</v>
      </c>
      <c r="C350" s="16" t="s">
        <v>706</v>
      </c>
      <c r="D350" s="58" t="s">
        <v>707</v>
      </c>
      <c r="E350" s="59"/>
      <c r="F350" s="59"/>
      <c r="G350" s="59"/>
      <c r="H350" s="17" t="s">
        <v>91</v>
      </c>
      <c r="I350" s="13">
        <v>1</v>
      </c>
      <c r="J350" s="14"/>
      <c r="K350" s="34">
        <f t="shared" si="17"/>
        <v>0</v>
      </c>
      <c r="L350" s="47">
        <v>4840</v>
      </c>
      <c r="M350" s="42">
        <v>100</v>
      </c>
      <c r="N350" s="40">
        <f t="shared" si="18"/>
        <v>200</v>
      </c>
      <c r="Q350" s="64"/>
      <c r="R350" s="65"/>
    </row>
    <row r="351" spans="1:18" x14ac:dyDescent="0.25">
      <c r="A351" s="10" t="s">
        <v>1240</v>
      </c>
      <c r="B351" s="10" t="s">
        <v>2</v>
      </c>
      <c r="C351" s="11" t="s">
        <v>142</v>
      </c>
      <c r="D351" s="54" t="s">
        <v>143</v>
      </c>
      <c r="E351" s="55"/>
      <c r="F351" s="55"/>
      <c r="G351" s="55"/>
      <c r="H351" s="12" t="s">
        <v>91</v>
      </c>
      <c r="I351" s="13">
        <v>1</v>
      </c>
      <c r="J351" s="14"/>
      <c r="K351" s="34">
        <f t="shared" si="17"/>
        <v>0</v>
      </c>
      <c r="L351" s="47">
        <v>713</v>
      </c>
      <c r="M351" s="42">
        <v>20</v>
      </c>
      <c r="N351" s="40">
        <f t="shared" si="18"/>
        <v>40</v>
      </c>
      <c r="Q351" s="62"/>
      <c r="R351" s="63"/>
    </row>
    <row r="352" spans="1:18" x14ac:dyDescent="0.25">
      <c r="A352" s="15" t="s">
        <v>1241</v>
      </c>
      <c r="B352" s="15" t="s">
        <v>48</v>
      </c>
      <c r="C352" s="16" t="s">
        <v>145</v>
      </c>
      <c r="D352" s="58" t="s">
        <v>146</v>
      </c>
      <c r="E352" s="59"/>
      <c r="F352" s="59"/>
      <c r="G352" s="59"/>
      <c r="H352" s="17" t="s">
        <v>91</v>
      </c>
      <c r="I352" s="13">
        <v>1</v>
      </c>
      <c r="J352" s="14"/>
      <c r="K352" s="34">
        <f t="shared" si="17"/>
        <v>0</v>
      </c>
      <c r="L352" s="47">
        <v>503</v>
      </c>
      <c r="M352" s="42">
        <v>15</v>
      </c>
      <c r="N352" s="40">
        <f t="shared" si="18"/>
        <v>30</v>
      </c>
      <c r="Q352" s="64"/>
      <c r="R352" s="65"/>
    </row>
    <row r="353" spans="1:18" x14ac:dyDescent="0.25">
      <c r="A353" s="15" t="s">
        <v>1242</v>
      </c>
      <c r="B353" s="15" t="s">
        <v>48</v>
      </c>
      <c r="C353" s="16" t="s">
        <v>711</v>
      </c>
      <c r="D353" s="58" t="s">
        <v>712</v>
      </c>
      <c r="E353" s="59"/>
      <c r="F353" s="59"/>
      <c r="G353" s="59"/>
      <c r="H353" s="17" t="s">
        <v>91</v>
      </c>
      <c r="I353" s="13">
        <v>1</v>
      </c>
      <c r="J353" s="14"/>
      <c r="K353" s="34">
        <f t="shared" si="17"/>
        <v>0</v>
      </c>
      <c r="L353" s="47">
        <v>506</v>
      </c>
      <c r="M353" s="42">
        <v>15</v>
      </c>
      <c r="N353" s="40">
        <f t="shared" si="18"/>
        <v>30</v>
      </c>
      <c r="Q353" s="64"/>
      <c r="R353" s="65"/>
    </row>
    <row r="354" spans="1:18" x14ac:dyDescent="0.25">
      <c r="A354" s="15" t="s">
        <v>1243</v>
      </c>
      <c r="B354" s="15" t="s">
        <v>48</v>
      </c>
      <c r="C354" s="16" t="s">
        <v>714</v>
      </c>
      <c r="D354" s="58" t="s">
        <v>715</v>
      </c>
      <c r="E354" s="59"/>
      <c r="F354" s="59"/>
      <c r="G354" s="59"/>
      <c r="H354" s="17" t="s">
        <v>91</v>
      </c>
      <c r="I354" s="13">
        <v>1</v>
      </c>
      <c r="J354" s="14"/>
      <c r="K354" s="34">
        <f t="shared" si="17"/>
        <v>0</v>
      </c>
      <c r="L354" s="47">
        <v>475</v>
      </c>
      <c r="M354" s="42">
        <v>10</v>
      </c>
      <c r="N354" s="40">
        <f t="shared" si="18"/>
        <v>20</v>
      </c>
      <c r="Q354" s="64"/>
      <c r="R354" s="65"/>
    </row>
    <row r="355" spans="1:18" x14ac:dyDescent="0.25">
      <c r="A355" s="15" t="s">
        <v>1244</v>
      </c>
      <c r="B355" s="15" t="s">
        <v>48</v>
      </c>
      <c r="C355" s="16" t="s">
        <v>717</v>
      </c>
      <c r="D355" s="58" t="s">
        <v>718</v>
      </c>
      <c r="E355" s="59"/>
      <c r="F355" s="59"/>
      <c r="G355" s="59"/>
      <c r="H355" s="17" t="s">
        <v>91</v>
      </c>
      <c r="I355" s="13">
        <v>1</v>
      </c>
      <c r="J355" s="14"/>
      <c r="K355" s="34">
        <f t="shared" si="17"/>
        <v>0</v>
      </c>
      <c r="L355" s="47">
        <v>1340</v>
      </c>
      <c r="M355" s="42">
        <v>50</v>
      </c>
      <c r="N355" s="40">
        <f t="shared" si="18"/>
        <v>100</v>
      </c>
      <c r="Q355" s="64"/>
      <c r="R355" s="65"/>
    </row>
    <row r="356" spans="1:18" x14ac:dyDescent="0.25">
      <c r="A356" s="15" t="s">
        <v>1245</v>
      </c>
      <c r="B356" s="15" t="s">
        <v>48</v>
      </c>
      <c r="C356" s="16" t="s">
        <v>720</v>
      </c>
      <c r="D356" s="58" t="s">
        <v>721</v>
      </c>
      <c r="E356" s="59"/>
      <c r="F356" s="59"/>
      <c r="G356" s="59"/>
      <c r="H356" s="17" t="s">
        <v>91</v>
      </c>
      <c r="I356" s="13">
        <v>1</v>
      </c>
      <c r="J356" s="14"/>
      <c r="K356" s="34">
        <f t="shared" si="17"/>
        <v>0</v>
      </c>
      <c r="L356" s="47">
        <v>479</v>
      </c>
      <c r="M356" s="42">
        <v>10</v>
      </c>
      <c r="N356" s="40">
        <f t="shared" si="18"/>
        <v>20</v>
      </c>
      <c r="Q356" s="64"/>
      <c r="R356" s="65"/>
    </row>
    <row r="357" spans="1:18" x14ac:dyDescent="0.25">
      <c r="A357" s="15" t="s">
        <v>1246</v>
      </c>
      <c r="B357" s="15" t="s">
        <v>48</v>
      </c>
      <c r="C357" s="16" t="s">
        <v>723</v>
      </c>
      <c r="D357" s="58" t="s">
        <v>724</v>
      </c>
      <c r="E357" s="59"/>
      <c r="F357" s="59"/>
      <c r="G357" s="59"/>
      <c r="H357" s="17" t="s">
        <v>91</v>
      </c>
      <c r="I357" s="13">
        <v>1</v>
      </c>
      <c r="J357" s="14"/>
      <c r="K357" s="34">
        <f t="shared" si="17"/>
        <v>0</v>
      </c>
      <c r="L357" s="47">
        <v>481</v>
      </c>
      <c r="M357" s="42">
        <v>10</v>
      </c>
      <c r="N357" s="40">
        <f t="shared" si="18"/>
        <v>20</v>
      </c>
      <c r="Q357" s="64"/>
      <c r="R357" s="65"/>
    </row>
    <row r="358" spans="1:18" x14ac:dyDescent="0.25">
      <c r="A358" s="15" t="s">
        <v>1247</v>
      </c>
      <c r="B358" s="15" t="s">
        <v>48</v>
      </c>
      <c r="C358" s="16" t="s">
        <v>726</v>
      </c>
      <c r="D358" s="58" t="s">
        <v>727</v>
      </c>
      <c r="E358" s="59"/>
      <c r="F358" s="59"/>
      <c r="G358" s="59"/>
      <c r="H358" s="17" t="s">
        <v>91</v>
      </c>
      <c r="I358" s="13">
        <v>1</v>
      </c>
      <c r="J358" s="14"/>
      <c r="K358" s="34">
        <f t="shared" si="17"/>
        <v>0</v>
      </c>
      <c r="L358" s="47">
        <v>14.8</v>
      </c>
      <c r="M358" s="42">
        <v>1</v>
      </c>
      <c r="N358" s="40">
        <f t="shared" si="18"/>
        <v>2</v>
      </c>
      <c r="Q358" s="64"/>
      <c r="R358" s="65"/>
    </row>
    <row r="359" spans="1:18" x14ac:dyDescent="0.25">
      <c r="A359" s="15" t="s">
        <v>1248</v>
      </c>
      <c r="B359" s="15" t="s">
        <v>48</v>
      </c>
      <c r="C359" s="16" t="s">
        <v>729</v>
      </c>
      <c r="D359" s="58" t="s">
        <v>730</v>
      </c>
      <c r="E359" s="59"/>
      <c r="F359" s="59"/>
      <c r="G359" s="59"/>
      <c r="H359" s="17" t="s">
        <v>91</v>
      </c>
      <c r="I359" s="13">
        <v>1</v>
      </c>
      <c r="J359" s="14"/>
      <c r="K359" s="34">
        <f t="shared" si="17"/>
        <v>0</v>
      </c>
      <c r="L359" s="47">
        <v>15.2</v>
      </c>
      <c r="M359" s="42">
        <v>1</v>
      </c>
      <c r="N359" s="40">
        <f t="shared" si="18"/>
        <v>2</v>
      </c>
      <c r="Q359" s="64"/>
      <c r="R359" s="65"/>
    </row>
    <row r="360" spans="1:18" x14ac:dyDescent="0.25">
      <c r="A360" s="15" t="s">
        <v>1249</v>
      </c>
      <c r="B360" s="15" t="s">
        <v>48</v>
      </c>
      <c r="C360" s="16" t="s">
        <v>732</v>
      </c>
      <c r="D360" s="58" t="s">
        <v>733</v>
      </c>
      <c r="E360" s="59"/>
      <c r="F360" s="59"/>
      <c r="G360" s="59"/>
      <c r="H360" s="17" t="s">
        <v>91</v>
      </c>
      <c r="I360" s="13">
        <v>1</v>
      </c>
      <c r="J360" s="14"/>
      <c r="K360" s="34">
        <f t="shared" si="17"/>
        <v>0</v>
      </c>
      <c r="L360" s="47">
        <v>64.7</v>
      </c>
      <c r="M360" s="42">
        <v>2</v>
      </c>
      <c r="N360" s="40">
        <f t="shared" si="18"/>
        <v>4</v>
      </c>
      <c r="Q360" s="64"/>
      <c r="R360" s="65"/>
    </row>
    <row r="361" spans="1:18" x14ac:dyDescent="0.25">
      <c r="A361" s="15" t="s">
        <v>1250</v>
      </c>
      <c r="B361" s="15" t="s">
        <v>48</v>
      </c>
      <c r="C361" s="16" t="s">
        <v>735</v>
      </c>
      <c r="D361" s="58" t="s">
        <v>736</v>
      </c>
      <c r="E361" s="59"/>
      <c r="F361" s="59"/>
      <c r="G361" s="59"/>
      <c r="H361" s="17" t="s">
        <v>91</v>
      </c>
      <c r="I361" s="13">
        <v>1</v>
      </c>
      <c r="J361" s="14"/>
      <c r="K361" s="34">
        <f t="shared" si="17"/>
        <v>0</v>
      </c>
      <c r="L361" s="47">
        <v>65.099999999999994</v>
      </c>
      <c r="M361" s="42">
        <v>2</v>
      </c>
      <c r="N361" s="40">
        <f t="shared" si="18"/>
        <v>4</v>
      </c>
      <c r="Q361" s="64"/>
      <c r="R361" s="65"/>
    </row>
    <row r="362" spans="1:18" x14ac:dyDescent="0.25">
      <c r="A362" s="15" t="s">
        <v>1251</v>
      </c>
      <c r="B362" s="15" t="s">
        <v>48</v>
      </c>
      <c r="C362" s="16" t="s">
        <v>738</v>
      </c>
      <c r="D362" s="58" t="s">
        <v>1455</v>
      </c>
      <c r="E362" s="59"/>
      <c r="F362" s="59"/>
      <c r="G362" s="59"/>
      <c r="H362" s="17" t="s">
        <v>61</v>
      </c>
      <c r="I362" s="13">
        <v>1</v>
      </c>
      <c r="J362" s="14"/>
      <c r="K362" s="34">
        <f t="shared" si="17"/>
        <v>0</v>
      </c>
      <c r="L362" s="47">
        <v>33.9</v>
      </c>
      <c r="M362" s="42">
        <v>1</v>
      </c>
      <c r="N362" s="40">
        <f t="shared" si="18"/>
        <v>2</v>
      </c>
      <c r="Q362" s="64"/>
      <c r="R362" s="65"/>
    </row>
    <row r="363" spans="1:18" x14ac:dyDescent="0.25">
      <c r="A363" s="15" t="s">
        <v>1252</v>
      </c>
      <c r="B363" s="15" t="s">
        <v>48</v>
      </c>
      <c r="C363" s="16" t="s">
        <v>740</v>
      </c>
      <c r="D363" s="58" t="s">
        <v>1456</v>
      </c>
      <c r="E363" s="59"/>
      <c r="F363" s="59"/>
      <c r="G363" s="59"/>
      <c r="H363" s="17" t="s">
        <v>741</v>
      </c>
      <c r="I363" s="13">
        <v>1</v>
      </c>
      <c r="J363" s="14"/>
      <c r="K363" s="34">
        <f t="shared" si="17"/>
        <v>0</v>
      </c>
      <c r="L363" s="47">
        <v>664</v>
      </c>
      <c r="M363" s="42">
        <v>15</v>
      </c>
      <c r="N363" s="40">
        <f t="shared" si="18"/>
        <v>30</v>
      </c>
      <c r="Q363" s="64"/>
      <c r="R363" s="65"/>
    </row>
    <row r="364" spans="1:18" x14ac:dyDescent="0.25">
      <c r="A364" s="10" t="s">
        <v>1253</v>
      </c>
      <c r="B364" s="10" t="s">
        <v>2</v>
      </c>
      <c r="C364" s="11" t="s">
        <v>148</v>
      </c>
      <c r="D364" s="54" t="s">
        <v>149</v>
      </c>
      <c r="E364" s="55"/>
      <c r="F364" s="55"/>
      <c r="G364" s="55"/>
      <c r="H364" s="12" t="s">
        <v>61</v>
      </c>
      <c r="I364" s="13">
        <v>1</v>
      </c>
      <c r="J364" s="14"/>
      <c r="K364" s="34">
        <f t="shared" si="17"/>
        <v>0</v>
      </c>
      <c r="L364" s="47">
        <v>24</v>
      </c>
      <c r="M364" s="42">
        <v>1</v>
      </c>
      <c r="N364" s="40">
        <f t="shared" si="18"/>
        <v>2</v>
      </c>
      <c r="Q364" s="62"/>
      <c r="R364" s="63"/>
    </row>
    <row r="365" spans="1:18" x14ac:dyDescent="0.25">
      <c r="A365" s="10" t="s">
        <v>1254</v>
      </c>
      <c r="B365" s="10" t="s">
        <v>2</v>
      </c>
      <c r="C365" s="11" t="s">
        <v>744</v>
      </c>
      <c r="D365" s="54" t="s">
        <v>745</v>
      </c>
      <c r="E365" s="55"/>
      <c r="F365" s="55"/>
      <c r="G365" s="55"/>
      <c r="H365" s="12" t="s">
        <v>61</v>
      </c>
      <c r="I365" s="13">
        <v>1</v>
      </c>
      <c r="J365" s="14"/>
      <c r="K365" s="34">
        <f t="shared" si="17"/>
        <v>0</v>
      </c>
      <c r="L365" s="47">
        <v>33.5</v>
      </c>
      <c r="M365" s="42">
        <v>1</v>
      </c>
      <c r="N365" s="40">
        <f t="shared" si="18"/>
        <v>2</v>
      </c>
      <c r="Q365" s="62"/>
      <c r="R365" s="63"/>
    </row>
    <row r="366" spans="1:18" x14ac:dyDescent="0.25">
      <c r="A366" s="10" t="s">
        <v>1255</v>
      </c>
      <c r="B366" s="10" t="s">
        <v>2</v>
      </c>
      <c r="C366" s="11" t="s">
        <v>151</v>
      </c>
      <c r="D366" s="54" t="s">
        <v>152</v>
      </c>
      <c r="E366" s="55"/>
      <c r="F366" s="55"/>
      <c r="G366" s="55"/>
      <c r="H366" s="12" t="s">
        <v>61</v>
      </c>
      <c r="I366" s="13">
        <v>1</v>
      </c>
      <c r="J366" s="14"/>
      <c r="K366" s="34">
        <f t="shared" si="17"/>
        <v>0</v>
      </c>
      <c r="L366" s="47">
        <v>36.200000000000003</v>
      </c>
      <c r="M366" s="42">
        <v>1</v>
      </c>
      <c r="N366" s="40">
        <f t="shared" si="18"/>
        <v>2</v>
      </c>
      <c r="Q366" s="62"/>
      <c r="R366" s="63"/>
    </row>
    <row r="367" spans="1:18" x14ac:dyDescent="0.25">
      <c r="A367" s="10" t="s">
        <v>1256</v>
      </c>
      <c r="B367" s="10" t="s">
        <v>2</v>
      </c>
      <c r="C367" s="11" t="s">
        <v>748</v>
      </c>
      <c r="D367" s="54" t="s">
        <v>749</v>
      </c>
      <c r="E367" s="55"/>
      <c r="F367" s="55"/>
      <c r="G367" s="55"/>
      <c r="H367" s="12" t="s">
        <v>61</v>
      </c>
      <c r="I367" s="13">
        <v>1</v>
      </c>
      <c r="J367" s="14"/>
      <c r="K367" s="34">
        <f t="shared" si="17"/>
        <v>0</v>
      </c>
      <c r="L367" s="47">
        <v>45.7</v>
      </c>
      <c r="M367" s="42">
        <v>1</v>
      </c>
      <c r="N367" s="40">
        <f t="shared" si="18"/>
        <v>2</v>
      </c>
      <c r="Q367" s="62"/>
      <c r="R367" s="63"/>
    </row>
    <row r="368" spans="1:18" x14ac:dyDescent="0.25">
      <c r="A368" s="10" t="s">
        <v>1257</v>
      </c>
      <c r="B368" s="10" t="s">
        <v>2</v>
      </c>
      <c r="C368" s="11" t="s">
        <v>751</v>
      </c>
      <c r="D368" s="54" t="s">
        <v>752</v>
      </c>
      <c r="E368" s="55"/>
      <c r="F368" s="55"/>
      <c r="G368" s="55"/>
      <c r="H368" s="12" t="s">
        <v>61</v>
      </c>
      <c r="I368" s="13">
        <v>1</v>
      </c>
      <c r="J368" s="14"/>
      <c r="K368" s="34">
        <f t="shared" si="17"/>
        <v>0</v>
      </c>
      <c r="L368" s="47">
        <v>9.2200000000000006</v>
      </c>
      <c r="M368" s="42">
        <v>1</v>
      </c>
      <c r="N368" s="40">
        <f t="shared" si="18"/>
        <v>2</v>
      </c>
      <c r="Q368" s="62"/>
      <c r="R368" s="63"/>
    </row>
    <row r="369" spans="1:18" x14ac:dyDescent="0.25">
      <c r="A369" s="10" t="s">
        <v>1258</v>
      </c>
      <c r="B369" s="10" t="s">
        <v>2</v>
      </c>
      <c r="C369" s="11" t="s">
        <v>754</v>
      </c>
      <c r="D369" s="54" t="s">
        <v>755</v>
      </c>
      <c r="E369" s="55"/>
      <c r="F369" s="55"/>
      <c r="G369" s="55"/>
      <c r="H369" s="12" t="s">
        <v>61</v>
      </c>
      <c r="I369" s="13">
        <v>1</v>
      </c>
      <c r="J369" s="14"/>
      <c r="K369" s="34">
        <f t="shared" si="17"/>
        <v>0</v>
      </c>
      <c r="L369" s="47">
        <v>12.5</v>
      </c>
      <c r="M369" s="42">
        <v>1</v>
      </c>
      <c r="N369" s="40">
        <f t="shared" si="18"/>
        <v>2</v>
      </c>
      <c r="Q369" s="62"/>
      <c r="R369" s="63"/>
    </row>
    <row r="370" spans="1:18" x14ac:dyDescent="0.25">
      <c r="A370" s="10" t="s">
        <v>1259</v>
      </c>
      <c r="B370" s="10" t="s">
        <v>2</v>
      </c>
      <c r="C370" s="11" t="s">
        <v>154</v>
      </c>
      <c r="D370" s="54" t="s">
        <v>155</v>
      </c>
      <c r="E370" s="55"/>
      <c r="F370" s="55"/>
      <c r="G370" s="55"/>
      <c r="H370" s="12" t="s">
        <v>61</v>
      </c>
      <c r="I370" s="13">
        <v>1</v>
      </c>
      <c r="J370" s="14"/>
      <c r="K370" s="34">
        <f t="shared" si="17"/>
        <v>0</v>
      </c>
      <c r="L370" s="47">
        <v>46.2</v>
      </c>
      <c r="M370" s="42">
        <v>1</v>
      </c>
      <c r="N370" s="40">
        <f t="shared" si="18"/>
        <v>2</v>
      </c>
      <c r="Q370" s="62"/>
      <c r="R370" s="63"/>
    </row>
    <row r="371" spans="1:18" x14ac:dyDescent="0.25">
      <c r="A371" s="10" t="s">
        <v>1260</v>
      </c>
      <c r="B371" s="10" t="s">
        <v>2</v>
      </c>
      <c r="C371" s="11" t="s">
        <v>758</v>
      </c>
      <c r="D371" s="54" t="s">
        <v>759</v>
      </c>
      <c r="E371" s="55"/>
      <c r="F371" s="55"/>
      <c r="G371" s="55"/>
      <c r="H371" s="12" t="s">
        <v>61</v>
      </c>
      <c r="I371" s="13">
        <v>1</v>
      </c>
      <c r="J371" s="14"/>
      <c r="K371" s="34">
        <f t="shared" si="17"/>
        <v>0</v>
      </c>
      <c r="L371" s="47">
        <v>65.099999999999994</v>
      </c>
      <c r="M371" s="42">
        <v>2</v>
      </c>
      <c r="N371" s="40">
        <f t="shared" si="18"/>
        <v>4</v>
      </c>
      <c r="Q371" s="62"/>
      <c r="R371" s="63"/>
    </row>
    <row r="372" spans="1:18" x14ac:dyDescent="0.25">
      <c r="A372" s="10" t="s">
        <v>1261</v>
      </c>
      <c r="B372" s="10" t="s">
        <v>2</v>
      </c>
      <c r="C372" s="11" t="s">
        <v>761</v>
      </c>
      <c r="D372" s="54" t="s">
        <v>762</v>
      </c>
      <c r="E372" s="55"/>
      <c r="F372" s="55"/>
      <c r="G372" s="55"/>
      <c r="H372" s="12" t="s">
        <v>5</v>
      </c>
      <c r="I372" s="13">
        <v>1</v>
      </c>
      <c r="J372" s="14"/>
      <c r="K372" s="34">
        <f t="shared" si="17"/>
        <v>0</v>
      </c>
      <c r="L372" s="47">
        <v>216</v>
      </c>
      <c r="M372" s="42">
        <v>5</v>
      </c>
      <c r="N372" s="40">
        <f t="shared" si="18"/>
        <v>10</v>
      </c>
      <c r="Q372" s="62"/>
      <c r="R372" s="63"/>
    </row>
    <row r="373" spans="1:18" ht="24.75" customHeight="1" x14ac:dyDescent="0.25">
      <c r="A373" s="10" t="s">
        <v>1262</v>
      </c>
      <c r="B373" s="10" t="s">
        <v>2</v>
      </c>
      <c r="C373" s="11" t="s">
        <v>157</v>
      </c>
      <c r="D373" s="54" t="s">
        <v>158</v>
      </c>
      <c r="E373" s="55"/>
      <c r="F373" s="55"/>
      <c r="G373" s="55"/>
      <c r="H373" s="12" t="s">
        <v>5</v>
      </c>
      <c r="I373" s="13">
        <v>1</v>
      </c>
      <c r="J373" s="14"/>
      <c r="K373" s="34">
        <f t="shared" si="17"/>
        <v>0</v>
      </c>
      <c r="L373" s="47">
        <v>293</v>
      </c>
      <c r="M373" s="42">
        <v>5</v>
      </c>
      <c r="N373" s="40">
        <f t="shared" si="18"/>
        <v>10</v>
      </c>
      <c r="Q373" s="62"/>
      <c r="R373" s="63"/>
    </row>
    <row r="374" spans="1:18" x14ac:dyDescent="0.25">
      <c r="A374" s="10" t="s">
        <v>1263</v>
      </c>
      <c r="B374" s="10" t="s">
        <v>2</v>
      </c>
      <c r="C374" s="11" t="s">
        <v>765</v>
      </c>
      <c r="D374" s="54" t="s">
        <v>766</v>
      </c>
      <c r="E374" s="55"/>
      <c r="F374" s="55"/>
      <c r="G374" s="55"/>
      <c r="H374" s="12" t="s">
        <v>5</v>
      </c>
      <c r="I374" s="13">
        <v>1</v>
      </c>
      <c r="J374" s="14"/>
      <c r="K374" s="34">
        <f t="shared" si="17"/>
        <v>0</v>
      </c>
      <c r="L374" s="47">
        <v>314</v>
      </c>
      <c r="M374" s="42">
        <v>10</v>
      </c>
      <c r="N374" s="40">
        <f t="shared" si="18"/>
        <v>20</v>
      </c>
      <c r="Q374" s="62"/>
      <c r="R374" s="63"/>
    </row>
    <row r="375" spans="1:18" ht="26.25" customHeight="1" x14ac:dyDescent="0.25">
      <c r="A375" s="10" t="s">
        <v>1264</v>
      </c>
      <c r="B375" s="10" t="s">
        <v>2</v>
      </c>
      <c r="C375" s="11" t="s">
        <v>768</v>
      </c>
      <c r="D375" s="54" t="s">
        <v>769</v>
      </c>
      <c r="E375" s="55"/>
      <c r="F375" s="55"/>
      <c r="G375" s="55"/>
      <c r="H375" s="12" t="s">
        <v>5</v>
      </c>
      <c r="I375" s="13">
        <v>1</v>
      </c>
      <c r="J375" s="14"/>
      <c r="K375" s="34">
        <f t="shared" si="17"/>
        <v>0</v>
      </c>
      <c r="L375" s="47">
        <v>379</v>
      </c>
      <c r="M375" s="42">
        <v>10</v>
      </c>
      <c r="N375" s="40">
        <f t="shared" si="18"/>
        <v>20</v>
      </c>
      <c r="Q375" s="62"/>
      <c r="R375" s="63"/>
    </row>
    <row r="376" spans="1:18" x14ac:dyDescent="0.25">
      <c r="A376" s="10" t="s">
        <v>1265</v>
      </c>
      <c r="B376" s="10" t="s">
        <v>2</v>
      </c>
      <c r="C376" s="11" t="s">
        <v>771</v>
      </c>
      <c r="D376" s="54" t="s">
        <v>772</v>
      </c>
      <c r="E376" s="55"/>
      <c r="F376" s="55"/>
      <c r="G376" s="55"/>
      <c r="H376" s="12" t="s">
        <v>91</v>
      </c>
      <c r="I376" s="13">
        <v>1</v>
      </c>
      <c r="J376" s="14"/>
      <c r="K376" s="34">
        <f t="shared" si="17"/>
        <v>0</v>
      </c>
      <c r="L376" s="47">
        <v>2130</v>
      </c>
      <c r="M376" s="42">
        <v>50</v>
      </c>
      <c r="N376" s="40">
        <f t="shared" si="18"/>
        <v>100</v>
      </c>
      <c r="Q376" s="62"/>
      <c r="R376" s="63"/>
    </row>
    <row r="377" spans="1:18" x14ac:dyDescent="0.25">
      <c r="A377" s="10" t="s">
        <v>1266</v>
      </c>
      <c r="B377" s="10" t="s">
        <v>2</v>
      </c>
      <c r="C377" s="11" t="s">
        <v>774</v>
      </c>
      <c r="D377" s="54" t="s">
        <v>775</v>
      </c>
      <c r="E377" s="55"/>
      <c r="F377" s="55"/>
      <c r="G377" s="55"/>
      <c r="H377" s="12" t="s">
        <v>91</v>
      </c>
      <c r="I377" s="13">
        <v>1</v>
      </c>
      <c r="J377" s="14"/>
      <c r="K377" s="34">
        <f t="shared" si="17"/>
        <v>0</v>
      </c>
      <c r="L377" s="47">
        <v>4390</v>
      </c>
      <c r="M377" s="42">
        <v>100</v>
      </c>
      <c r="N377" s="40">
        <f t="shared" si="18"/>
        <v>200</v>
      </c>
      <c r="Q377" s="62"/>
      <c r="R377" s="63"/>
    </row>
    <row r="378" spans="1:18" x14ac:dyDescent="0.25">
      <c r="A378" s="10" t="s">
        <v>1267</v>
      </c>
      <c r="B378" s="10" t="s">
        <v>2</v>
      </c>
      <c r="C378" s="11" t="s">
        <v>777</v>
      </c>
      <c r="D378" s="54" t="s">
        <v>778</v>
      </c>
      <c r="E378" s="55"/>
      <c r="F378" s="55"/>
      <c r="G378" s="55"/>
      <c r="H378" s="12" t="s">
        <v>91</v>
      </c>
      <c r="I378" s="13">
        <v>1</v>
      </c>
      <c r="J378" s="14"/>
      <c r="K378" s="34">
        <f t="shared" si="17"/>
        <v>0</v>
      </c>
      <c r="L378" s="47">
        <v>10500</v>
      </c>
      <c r="M378" s="42">
        <v>200</v>
      </c>
      <c r="N378" s="40">
        <f t="shared" si="18"/>
        <v>400</v>
      </c>
      <c r="Q378" s="62"/>
      <c r="R378" s="63"/>
    </row>
    <row r="379" spans="1:18" x14ac:dyDescent="0.25">
      <c r="A379" s="10" t="s">
        <v>1268</v>
      </c>
      <c r="B379" s="10" t="s">
        <v>2</v>
      </c>
      <c r="C379" s="11" t="s">
        <v>780</v>
      </c>
      <c r="D379" s="54" t="s">
        <v>781</v>
      </c>
      <c r="E379" s="55"/>
      <c r="F379" s="55"/>
      <c r="G379" s="55"/>
      <c r="H379" s="12" t="s">
        <v>5</v>
      </c>
      <c r="I379" s="13">
        <v>1</v>
      </c>
      <c r="J379" s="14"/>
      <c r="K379" s="34">
        <f t="shared" si="17"/>
        <v>0</v>
      </c>
      <c r="L379" s="47">
        <v>284</v>
      </c>
      <c r="M379" s="42">
        <v>5</v>
      </c>
      <c r="N379" s="40">
        <f t="shared" si="18"/>
        <v>10</v>
      </c>
      <c r="Q379" s="62"/>
      <c r="R379" s="63"/>
    </row>
    <row r="380" spans="1:18" x14ac:dyDescent="0.25">
      <c r="A380" s="10" t="s">
        <v>1269</v>
      </c>
      <c r="B380" s="10" t="s">
        <v>2</v>
      </c>
      <c r="C380" s="11" t="s">
        <v>783</v>
      </c>
      <c r="D380" s="54" t="s">
        <v>784</v>
      </c>
      <c r="E380" s="55"/>
      <c r="F380" s="55"/>
      <c r="G380" s="55"/>
      <c r="H380" s="12" t="s">
        <v>61</v>
      </c>
      <c r="I380" s="13">
        <v>1</v>
      </c>
      <c r="J380" s="14"/>
      <c r="K380" s="34">
        <f t="shared" si="17"/>
        <v>0</v>
      </c>
      <c r="L380" s="47">
        <v>166</v>
      </c>
      <c r="M380" s="42">
        <v>3</v>
      </c>
      <c r="N380" s="40">
        <f t="shared" si="18"/>
        <v>6</v>
      </c>
      <c r="Q380" s="62"/>
      <c r="R380" s="63"/>
    </row>
    <row r="381" spans="1:18" x14ac:dyDescent="0.25">
      <c r="A381" s="10" t="s">
        <v>1270</v>
      </c>
      <c r="B381" s="10" t="s">
        <v>2</v>
      </c>
      <c r="C381" s="11" t="s">
        <v>786</v>
      </c>
      <c r="D381" s="54" t="s">
        <v>787</v>
      </c>
      <c r="E381" s="55"/>
      <c r="F381" s="55"/>
      <c r="G381" s="55"/>
      <c r="H381" s="12" t="s">
        <v>61</v>
      </c>
      <c r="I381" s="13">
        <v>1</v>
      </c>
      <c r="J381" s="14"/>
      <c r="K381" s="34">
        <f t="shared" si="17"/>
        <v>0</v>
      </c>
      <c r="L381" s="47">
        <v>74.7</v>
      </c>
      <c r="M381" s="42">
        <v>2</v>
      </c>
      <c r="N381" s="40">
        <f t="shared" si="18"/>
        <v>4</v>
      </c>
      <c r="Q381" s="62"/>
      <c r="R381" s="63"/>
    </row>
    <row r="382" spans="1:18" x14ac:dyDescent="0.25">
      <c r="A382" s="10" t="s">
        <v>1271</v>
      </c>
      <c r="B382" s="10" t="s">
        <v>2</v>
      </c>
      <c r="C382" s="11" t="s">
        <v>789</v>
      </c>
      <c r="D382" s="54" t="s">
        <v>790</v>
      </c>
      <c r="E382" s="55"/>
      <c r="F382" s="55"/>
      <c r="G382" s="55"/>
      <c r="H382" s="12" t="s">
        <v>61</v>
      </c>
      <c r="I382" s="13">
        <v>1</v>
      </c>
      <c r="J382" s="14"/>
      <c r="K382" s="34">
        <f t="shared" si="17"/>
        <v>0</v>
      </c>
      <c r="L382" s="47">
        <v>154</v>
      </c>
      <c r="M382" s="42">
        <v>3</v>
      </c>
      <c r="N382" s="40">
        <f t="shared" si="18"/>
        <v>6</v>
      </c>
      <c r="Q382" s="62"/>
      <c r="R382" s="63"/>
    </row>
    <row r="383" spans="1:18" x14ac:dyDescent="0.25">
      <c r="A383" s="10" t="s">
        <v>1272</v>
      </c>
      <c r="B383" s="10" t="s">
        <v>2</v>
      </c>
      <c r="C383" s="11" t="s">
        <v>792</v>
      </c>
      <c r="D383" s="54" t="s">
        <v>793</v>
      </c>
      <c r="E383" s="55"/>
      <c r="F383" s="55"/>
      <c r="G383" s="55"/>
      <c r="H383" s="12" t="s">
        <v>91</v>
      </c>
      <c r="I383" s="13">
        <v>1</v>
      </c>
      <c r="J383" s="14"/>
      <c r="K383" s="34">
        <f t="shared" si="17"/>
        <v>0</v>
      </c>
      <c r="L383" s="47">
        <v>305</v>
      </c>
      <c r="M383" s="42">
        <v>10</v>
      </c>
      <c r="N383" s="40">
        <f t="shared" si="18"/>
        <v>20</v>
      </c>
      <c r="Q383" s="62"/>
      <c r="R383" s="63"/>
    </row>
    <row r="384" spans="1:18" x14ac:dyDescent="0.25">
      <c r="A384" s="10" t="s">
        <v>1273</v>
      </c>
      <c r="B384" s="10" t="s">
        <v>2</v>
      </c>
      <c r="C384" s="11" t="s">
        <v>795</v>
      </c>
      <c r="D384" s="54" t="s">
        <v>796</v>
      </c>
      <c r="E384" s="55"/>
      <c r="F384" s="55"/>
      <c r="G384" s="55"/>
      <c r="H384" s="12" t="s">
        <v>91</v>
      </c>
      <c r="I384" s="13">
        <v>1</v>
      </c>
      <c r="J384" s="14"/>
      <c r="K384" s="34">
        <f t="shared" si="17"/>
        <v>0</v>
      </c>
      <c r="L384" s="47">
        <v>796</v>
      </c>
      <c r="M384" s="42">
        <v>20</v>
      </c>
      <c r="N384" s="40">
        <f t="shared" si="18"/>
        <v>40</v>
      </c>
      <c r="Q384" s="62"/>
      <c r="R384" s="63"/>
    </row>
    <row r="385" spans="1:18" x14ac:dyDescent="0.25">
      <c r="A385" s="10" t="s">
        <v>1274</v>
      </c>
      <c r="B385" s="10" t="s">
        <v>2</v>
      </c>
      <c r="C385" s="11" t="s">
        <v>798</v>
      </c>
      <c r="D385" s="54" t="s">
        <v>799</v>
      </c>
      <c r="E385" s="55"/>
      <c r="F385" s="55"/>
      <c r="G385" s="55"/>
      <c r="H385" s="12" t="s">
        <v>91</v>
      </c>
      <c r="I385" s="13">
        <v>1</v>
      </c>
      <c r="J385" s="14"/>
      <c r="K385" s="34">
        <f t="shared" si="17"/>
        <v>0</v>
      </c>
      <c r="L385" s="47">
        <v>1260</v>
      </c>
      <c r="M385" s="42">
        <v>50</v>
      </c>
      <c r="N385" s="40">
        <f t="shared" si="18"/>
        <v>100</v>
      </c>
      <c r="Q385" s="62"/>
      <c r="R385" s="63"/>
    </row>
    <row r="386" spans="1:18" x14ac:dyDescent="0.25">
      <c r="A386" s="10" t="s">
        <v>1275</v>
      </c>
      <c r="B386" s="10" t="s">
        <v>2</v>
      </c>
      <c r="C386" s="11" t="s">
        <v>801</v>
      </c>
      <c r="D386" s="54" t="s">
        <v>802</v>
      </c>
      <c r="E386" s="55"/>
      <c r="F386" s="55"/>
      <c r="G386" s="55"/>
      <c r="H386" s="12" t="s">
        <v>91</v>
      </c>
      <c r="I386" s="13">
        <v>1</v>
      </c>
      <c r="J386" s="14"/>
      <c r="K386" s="34">
        <f t="shared" si="17"/>
        <v>0</v>
      </c>
      <c r="L386" s="47">
        <v>529</v>
      </c>
      <c r="M386" s="42">
        <v>15</v>
      </c>
      <c r="N386" s="40">
        <f t="shared" si="18"/>
        <v>30</v>
      </c>
      <c r="Q386" s="62"/>
      <c r="R386" s="63"/>
    </row>
    <row r="387" spans="1:18" x14ac:dyDescent="0.25">
      <c r="A387" s="10" t="s">
        <v>1276</v>
      </c>
      <c r="B387" s="10" t="s">
        <v>2</v>
      </c>
      <c r="C387" s="11" t="s">
        <v>804</v>
      </c>
      <c r="D387" s="54" t="s">
        <v>805</v>
      </c>
      <c r="E387" s="55"/>
      <c r="F387" s="55"/>
      <c r="G387" s="55"/>
      <c r="H387" s="12" t="s">
        <v>91</v>
      </c>
      <c r="I387" s="13">
        <v>1</v>
      </c>
      <c r="J387" s="14"/>
      <c r="K387" s="34">
        <f t="shared" si="17"/>
        <v>0</v>
      </c>
      <c r="L387" s="47">
        <v>1700</v>
      </c>
      <c r="M387" s="42">
        <v>50</v>
      </c>
      <c r="N387" s="40">
        <f t="shared" si="18"/>
        <v>100</v>
      </c>
      <c r="Q387" s="62"/>
      <c r="R387" s="63"/>
    </row>
    <row r="388" spans="1:18" x14ac:dyDescent="0.25">
      <c r="A388" s="10" t="s">
        <v>1277</v>
      </c>
      <c r="B388" s="10" t="s">
        <v>2</v>
      </c>
      <c r="C388" s="11" t="s">
        <v>807</v>
      </c>
      <c r="D388" s="54" t="s">
        <v>808</v>
      </c>
      <c r="E388" s="55"/>
      <c r="F388" s="55"/>
      <c r="G388" s="55"/>
      <c r="H388" s="12" t="s">
        <v>91</v>
      </c>
      <c r="I388" s="13">
        <v>1</v>
      </c>
      <c r="J388" s="14"/>
      <c r="K388" s="34">
        <f t="shared" si="17"/>
        <v>0</v>
      </c>
      <c r="L388" s="47">
        <v>1720</v>
      </c>
      <c r="M388" s="42">
        <v>50</v>
      </c>
      <c r="N388" s="40">
        <f t="shared" si="18"/>
        <v>100</v>
      </c>
      <c r="Q388" s="62"/>
      <c r="R388" s="63"/>
    </row>
    <row r="389" spans="1:18" x14ac:dyDescent="0.25">
      <c r="A389" s="10" t="s">
        <v>1278</v>
      </c>
      <c r="B389" s="10" t="s">
        <v>2</v>
      </c>
      <c r="C389" s="11" t="s">
        <v>160</v>
      </c>
      <c r="D389" s="54" t="s">
        <v>161</v>
      </c>
      <c r="E389" s="55"/>
      <c r="F389" s="55"/>
      <c r="G389" s="55"/>
      <c r="H389" s="12" t="s">
        <v>61</v>
      </c>
      <c r="I389" s="13">
        <v>1</v>
      </c>
      <c r="J389" s="14"/>
      <c r="K389" s="34">
        <f t="shared" ref="K389:K452" si="19">ROUND(I389*J389,2)</f>
        <v>0</v>
      </c>
      <c r="L389" s="47">
        <v>3.76</v>
      </c>
      <c r="M389" s="42">
        <v>0.5</v>
      </c>
      <c r="N389" s="40">
        <f t="shared" si="18"/>
        <v>1</v>
      </c>
      <c r="Q389" s="62"/>
      <c r="R389" s="63"/>
    </row>
    <row r="390" spans="1:18" x14ac:dyDescent="0.25">
      <c r="A390" s="10" t="s">
        <v>1279</v>
      </c>
      <c r="B390" s="10" t="s">
        <v>2</v>
      </c>
      <c r="C390" s="11" t="s">
        <v>163</v>
      </c>
      <c r="D390" s="54" t="s">
        <v>164</v>
      </c>
      <c r="E390" s="55"/>
      <c r="F390" s="55"/>
      <c r="G390" s="55"/>
      <c r="H390" s="12" t="s">
        <v>5</v>
      </c>
      <c r="I390" s="13">
        <v>1</v>
      </c>
      <c r="J390" s="14"/>
      <c r="K390" s="34">
        <f t="shared" si="19"/>
        <v>0</v>
      </c>
      <c r="L390" s="47">
        <v>18.899999999999999</v>
      </c>
      <c r="M390" s="42">
        <v>1</v>
      </c>
      <c r="N390" s="40">
        <f t="shared" ref="N390:N453" si="20">M390*2</f>
        <v>2</v>
      </c>
      <c r="Q390" s="62"/>
      <c r="R390" s="63"/>
    </row>
    <row r="391" spans="1:18" x14ac:dyDescent="0.25">
      <c r="A391" s="10" t="s">
        <v>1280</v>
      </c>
      <c r="B391" s="10" t="s">
        <v>2</v>
      </c>
      <c r="C391" s="11" t="s">
        <v>812</v>
      </c>
      <c r="D391" s="54" t="s">
        <v>813</v>
      </c>
      <c r="E391" s="55"/>
      <c r="F391" s="55"/>
      <c r="G391" s="55"/>
      <c r="H391" s="12" t="s">
        <v>61</v>
      </c>
      <c r="I391" s="13">
        <v>1</v>
      </c>
      <c r="J391" s="14"/>
      <c r="K391" s="34">
        <f t="shared" si="19"/>
        <v>0</v>
      </c>
      <c r="L391" s="47">
        <v>104</v>
      </c>
      <c r="M391" s="42">
        <v>3</v>
      </c>
      <c r="N391" s="40">
        <f t="shared" si="20"/>
        <v>6</v>
      </c>
      <c r="Q391" s="62"/>
      <c r="R391" s="63"/>
    </row>
    <row r="392" spans="1:18" x14ac:dyDescent="0.25">
      <c r="A392" s="10" t="s">
        <v>1281</v>
      </c>
      <c r="B392" s="10" t="s">
        <v>2</v>
      </c>
      <c r="C392" s="11" t="s">
        <v>815</v>
      </c>
      <c r="D392" s="54" t="s">
        <v>816</v>
      </c>
      <c r="E392" s="55"/>
      <c r="F392" s="55"/>
      <c r="G392" s="55"/>
      <c r="H392" s="12" t="s">
        <v>61</v>
      </c>
      <c r="I392" s="13">
        <v>1</v>
      </c>
      <c r="J392" s="14"/>
      <c r="K392" s="34">
        <f t="shared" si="19"/>
        <v>0</v>
      </c>
      <c r="L392" s="47">
        <v>140</v>
      </c>
      <c r="M392" s="42">
        <v>3</v>
      </c>
      <c r="N392" s="40">
        <f t="shared" si="20"/>
        <v>6</v>
      </c>
      <c r="Q392" s="62"/>
      <c r="R392" s="63"/>
    </row>
    <row r="393" spans="1:18" x14ac:dyDescent="0.25">
      <c r="A393" s="10" t="s">
        <v>1282</v>
      </c>
      <c r="B393" s="10" t="s">
        <v>2</v>
      </c>
      <c r="C393" s="11" t="s">
        <v>818</v>
      </c>
      <c r="D393" s="54" t="s">
        <v>819</v>
      </c>
      <c r="E393" s="55"/>
      <c r="F393" s="55"/>
      <c r="G393" s="55"/>
      <c r="H393" s="12" t="s">
        <v>61</v>
      </c>
      <c r="I393" s="13">
        <v>1</v>
      </c>
      <c r="J393" s="14"/>
      <c r="K393" s="34">
        <f t="shared" si="19"/>
        <v>0</v>
      </c>
      <c r="L393" s="47">
        <v>89</v>
      </c>
      <c r="M393" s="42">
        <v>2</v>
      </c>
      <c r="N393" s="40">
        <f t="shared" si="20"/>
        <v>4</v>
      </c>
      <c r="Q393" s="62"/>
      <c r="R393" s="63"/>
    </row>
    <row r="394" spans="1:18" x14ac:dyDescent="0.25">
      <c r="A394" s="10" t="s">
        <v>1283</v>
      </c>
      <c r="B394" s="10" t="s">
        <v>2</v>
      </c>
      <c r="C394" s="11" t="s">
        <v>821</v>
      </c>
      <c r="D394" s="54" t="s">
        <v>822</v>
      </c>
      <c r="E394" s="55"/>
      <c r="F394" s="55"/>
      <c r="G394" s="55"/>
      <c r="H394" s="12" t="s">
        <v>61</v>
      </c>
      <c r="I394" s="13">
        <v>1</v>
      </c>
      <c r="J394" s="14"/>
      <c r="K394" s="34">
        <f t="shared" si="19"/>
        <v>0</v>
      </c>
      <c r="L394" s="47">
        <v>115</v>
      </c>
      <c r="M394" s="42">
        <v>3</v>
      </c>
      <c r="N394" s="40">
        <f t="shared" si="20"/>
        <v>6</v>
      </c>
      <c r="Q394" s="62"/>
      <c r="R394" s="63"/>
    </row>
    <row r="395" spans="1:18" x14ac:dyDescent="0.25">
      <c r="A395" s="15" t="s">
        <v>1284</v>
      </c>
      <c r="B395" s="15" t="s">
        <v>48</v>
      </c>
      <c r="C395" s="16" t="s">
        <v>824</v>
      </c>
      <c r="D395" s="58" t="s">
        <v>825</v>
      </c>
      <c r="E395" s="59"/>
      <c r="F395" s="59"/>
      <c r="G395" s="59"/>
      <c r="H395" s="17" t="s">
        <v>40</v>
      </c>
      <c r="I395" s="13">
        <v>1</v>
      </c>
      <c r="J395" s="14"/>
      <c r="K395" s="34">
        <f t="shared" si="19"/>
        <v>0</v>
      </c>
      <c r="L395" s="47">
        <v>2960</v>
      </c>
      <c r="M395" s="42">
        <v>50</v>
      </c>
      <c r="N395" s="40">
        <f t="shared" si="20"/>
        <v>100</v>
      </c>
      <c r="Q395" s="64"/>
      <c r="R395" s="65"/>
    </row>
    <row r="396" spans="1:18" x14ac:dyDescent="0.25">
      <c r="A396" s="15" t="s">
        <v>1285</v>
      </c>
      <c r="B396" s="15" t="s">
        <v>48</v>
      </c>
      <c r="C396" s="16" t="s">
        <v>827</v>
      </c>
      <c r="D396" s="58" t="s">
        <v>828</v>
      </c>
      <c r="E396" s="59"/>
      <c r="F396" s="59"/>
      <c r="G396" s="59"/>
      <c r="H396" s="17" t="s">
        <v>40</v>
      </c>
      <c r="I396" s="13">
        <v>1</v>
      </c>
      <c r="J396" s="14"/>
      <c r="K396" s="34">
        <f t="shared" si="19"/>
        <v>0</v>
      </c>
      <c r="L396" s="47">
        <v>3100</v>
      </c>
      <c r="M396" s="42">
        <v>50</v>
      </c>
      <c r="N396" s="40">
        <f t="shared" si="20"/>
        <v>100</v>
      </c>
      <c r="Q396" s="64"/>
      <c r="R396" s="65"/>
    </row>
    <row r="397" spans="1:18" x14ac:dyDescent="0.25">
      <c r="A397" s="15" t="s">
        <v>1286</v>
      </c>
      <c r="B397" s="15" t="s">
        <v>48</v>
      </c>
      <c r="C397" s="16" t="s">
        <v>830</v>
      </c>
      <c r="D397" s="58" t="s">
        <v>831</v>
      </c>
      <c r="E397" s="59"/>
      <c r="F397" s="59"/>
      <c r="G397" s="59"/>
      <c r="H397" s="17" t="s">
        <v>40</v>
      </c>
      <c r="I397" s="13">
        <v>1</v>
      </c>
      <c r="J397" s="14"/>
      <c r="K397" s="34">
        <f t="shared" si="19"/>
        <v>0</v>
      </c>
      <c r="L397" s="47">
        <v>2760</v>
      </c>
      <c r="M397" s="42">
        <v>50</v>
      </c>
      <c r="N397" s="40">
        <f t="shared" si="20"/>
        <v>100</v>
      </c>
      <c r="Q397" s="64"/>
      <c r="R397" s="65"/>
    </row>
    <row r="398" spans="1:18" x14ac:dyDescent="0.25">
      <c r="A398" s="15" t="s">
        <v>1287</v>
      </c>
      <c r="B398" s="15" t="s">
        <v>48</v>
      </c>
      <c r="C398" s="16" t="s">
        <v>833</v>
      </c>
      <c r="D398" s="58" t="s">
        <v>834</v>
      </c>
      <c r="E398" s="59"/>
      <c r="F398" s="59"/>
      <c r="G398" s="59"/>
      <c r="H398" s="17" t="s">
        <v>61</v>
      </c>
      <c r="I398" s="13">
        <v>1</v>
      </c>
      <c r="J398" s="14"/>
      <c r="K398" s="34">
        <f t="shared" si="19"/>
        <v>0</v>
      </c>
      <c r="L398" s="47">
        <v>1420</v>
      </c>
      <c r="M398" s="42">
        <v>50</v>
      </c>
      <c r="N398" s="40">
        <f t="shared" si="20"/>
        <v>100</v>
      </c>
      <c r="Q398" s="64"/>
      <c r="R398" s="65"/>
    </row>
    <row r="399" spans="1:18" x14ac:dyDescent="0.25">
      <c r="A399" s="15" t="s">
        <v>1288</v>
      </c>
      <c r="B399" s="15" t="s">
        <v>48</v>
      </c>
      <c r="C399" s="16" t="s">
        <v>836</v>
      </c>
      <c r="D399" s="58" t="s">
        <v>837</v>
      </c>
      <c r="E399" s="59"/>
      <c r="F399" s="59"/>
      <c r="G399" s="59"/>
      <c r="H399" s="17" t="s">
        <v>61</v>
      </c>
      <c r="I399" s="13">
        <v>1</v>
      </c>
      <c r="J399" s="14"/>
      <c r="K399" s="34">
        <f t="shared" si="19"/>
        <v>0</v>
      </c>
      <c r="L399" s="47">
        <v>1180</v>
      </c>
      <c r="M399" s="42">
        <v>50</v>
      </c>
      <c r="N399" s="40">
        <f t="shared" si="20"/>
        <v>100</v>
      </c>
      <c r="Q399" s="64"/>
      <c r="R399" s="65"/>
    </row>
    <row r="400" spans="1:18" x14ac:dyDescent="0.25">
      <c r="A400" s="15" t="s">
        <v>1289</v>
      </c>
      <c r="B400" s="15" t="s">
        <v>48</v>
      </c>
      <c r="C400" s="16" t="s">
        <v>839</v>
      </c>
      <c r="D400" s="58" t="s">
        <v>840</v>
      </c>
      <c r="E400" s="59"/>
      <c r="F400" s="59"/>
      <c r="G400" s="59"/>
      <c r="H400" s="17" t="s">
        <v>61</v>
      </c>
      <c r="I400" s="13">
        <v>1</v>
      </c>
      <c r="J400" s="14"/>
      <c r="K400" s="34">
        <f t="shared" si="19"/>
        <v>0</v>
      </c>
      <c r="L400" s="47">
        <v>954</v>
      </c>
      <c r="M400" s="42">
        <v>20</v>
      </c>
      <c r="N400" s="40">
        <f t="shared" si="20"/>
        <v>40</v>
      </c>
      <c r="Q400" s="64"/>
      <c r="R400" s="65"/>
    </row>
    <row r="401" spans="1:18" x14ac:dyDescent="0.25">
      <c r="A401" s="15" t="s">
        <v>1290</v>
      </c>
      <c r="B401" s="15" t="s">
        <v>48</v>
      </c>
      <c r="C401" s="16" t="s">
        <v>842</v>
      </c>
      <c r="D401" s="58" t="s">
        <v>843</v>
      </c>
      <c r="E401" s="59"/>
      <c r="F401" s="59"/>
      <c r="G401" s="59"/>
      <c r="H401" s="17" t="s">
        <v>61</v>
      </c>
      <c r="I401" s="13">
        <v>1</v>
      </c>
      <c r="J401" s="14"/>
      <c r="K401" s="34">
        <f t="shared" si="19"/>
        <v>0</v>
      </c>
      <c r="L401" s="47">
        <v>1010</v>
      </c>
      <c r="M401" s="42">
        <v>50</v>
      </c>
      <c r="N401" s="40">
        <f t="shared" si="20"/>
        <v>100</v>
      </c>
      <c r="Q401" s="64"/>
      <c r="R401" s="65"/>
    </row>
    <row r="402" spans="1:18" x14ac:dyDescent="0.25">
      <c r="A402" s="15" t="s">
        <v>1291</v>
      </c>
      <c r="B402" s="15" t="s">
        <v>48</v>
      </c>
      <c r="C402" s="16" t="s">
        <v>845</v>
      </c>
      <c r="D402" s="58" t="s">
        <v>846</v>
      </c>
      <c r="E402" s="59"/>
      <c r="F402" s="59"/>
      <c r="G402" s="59"/>
      <c r="H402" s="17" t="s">
        <v>61</v>
      </c>
      <c r="I402" s="13">
        <v>1</v>
      </c>
      <c r="J402" s="14"/>
      <c r="K402" s="34">
        <f t="shared" si="19"/>
        <v>0</v>
      </c>
      <c r="L402" s="47">
        <v>877</v>
      </c>
      <c r="M402" s="42">
        <v>20</v>
      </c>
      <c r="N402" s="40">
        <f t="shared" si="20"/>
        <v>40</v>
      </c>
      <c r="Q402" s="64"/>
      <c r="R402" s="65"/>
    </row>
    <row r="403" spans="1:18" x14ac:dyDescent="0.25">
      <c r="A403" s="15" t="s">
        <v>1292</v>
      </c>
      <c r="B403" s="15" t="s">
        <v>48</v>
      </c>
      <c r="C403" s="16" t="s">
        <v>848</v>
      </c>
      <c r="D403" s="58" t="s">
        <v>849</v>
      </c>
      <c r="E403" s="59"/>
      <c r="F403" s="59"/>
      <c r="G403" s="59"/>
      <c r="H403" s="17" t="s">
        <v>61</v>
      </c>
      <c r="I403" s="13">
        <v>1</v>
      </c>
      <c r="J403" s="14"/>
      <c r="K403" s="34">
        <f t="shared" si="19"/>
        <v>0</v>
      </c>
      <c r="L403" s="47">
        <v>823</v>
      </c>
      <c r="M403" s="42">
        <v>20</v>
      </c>
      <c r="N403" s="40">
        <f t="shared" si="20"/>
        <v>40</v>
      </c>
      <c r="Q403" s="64"/>
      <c r="R403" s="65"/>
    </row>
    <row r="404" spans="1:18" x14ac:dyDescent="0.25">
      <c r="A404" s="15" t="s">
        <v>1293</v>
      </c>
      <c r="B404" s="15" t="s">
        <v>48</v>
      </c>
      <c r="C404" s="16" t="s">
        <v>851</v>
      </c>
      <c r="D404" s="58" t="s">
        <v>852</v>
      </c>
      <c r="E404" s="59"/>
      <c r="F404" s="59"/>
      <c r="G404" s="59"/>
      <c r="H404" s="17" t="s">
        <v>61</v>
      </c>
      <c r="I404" s="13">
        <v>1</v>
      </c>
      <c r="J404" s="14"/>
      <c r="K404" s="34">
        <f t="shared" si="19"/>
        <v>0</v>
      </c>
      <c r="L404" s="47">
        <v>901</v>
      </c>
      <c r="M404" s="42">
        <v>20</v>
      </c>
      <c r="N404" s="40">
        <f t="shared" si="20"/>
        <v>40</v>
      </c>
      <c r="Q404" s="64"/>
      <c r="R404" s="65"/>
    </row>
    <row r="405" spans="1:18" x14ac:dyDescent="0.25">
      <c r="A405" s="10" t="s">
        <v>1294</v>
      </c>
      <c r="B405" s="10" t="s">
        <v>2</v>
      </c>
      <c r="C405" s="11" t="s">
        <v>854</v>
      </c>
      <c r="D405" s="54" t="s">
        <v>855</v>
      </c>
      <c r="E405" s="55"/>
      <c r="F405" s="55"/>
      <c r="G405" s="55"/>
      <c r="H405" s="12" t="s">
        <v>61</v>
      </c>
      <c r="I405" s="13">
        <v>1</v>
      </c>
      <c r="J405" s="14"/>
      <c r="K405" s="34">
        <f t="shared" si="19"/>
        <v>0</v>
      </c>
      <c r="L405" s="47">
        <v>198</v>
      </c>
      <c r="M405" s="42">
        <v>3</v>
      </c>
      <c r="N405" s="40">
        <f t="shared" si="20"/>
        <v>6</v>
      </c>
      <c r="Q405" s="62"/>
      <c r="R405" s="63"/>
    </row>
    <row r="406" spans="1:18" x14ac:dyDescent="0.25">
      <c r="A406" s="10" t="s">
        <v>1295</v>
      </c>
      <c r="B406" s="10" t="s">
        <v>2</v>
      </c>
      <c r="C406" s="11" t="s">
        <v>857</v>
      </c>
      <c r="D406" s="54" t="s">
        <v>858</v>
      </c>
      <c r="E406" s="55"/>
      <c r="F406" s="55"/>
      <c r="G406" s="55"/>
      <c r="H406" s="12" t="s">
        <v>61</v>
      </c>
      <c r="I406" s="13">
        <v>1</v>
      </c>
      <c r="J406" s="14"/>
      <c r="K406" s="34">
        <f t="shared" si="19"/>
        <v>0</v>
      </c>
      <c r="L406" s="47">
        <v>264</v>
      </c>
      <c r="M406" s="42">
        <v>5</v>
      </c>
      <c r="N406" s="40">
        <f t="shared" si="20"/>
        <v>10</v>
      </c>
      <c r="Q406" s="62"/>
      <c r="R406" s="63"/>
    </row>
    <row r="407" spans="1:18" x14ac:dyDescent="0.25">
      <c r="A407" s="10" t="s">
        <v>1296</v>
      </c>
      <c r="B407" s="10" t="s">
        <v>2</v>
      </c>
      <c r="C407" s="11" t="s">
        <v>860</v>
      </c>
      <c r="D407" s="54" t="s">
        <v>861</v>
      </c>
      <c r="E407" s="55"/>
      <c r="F407" s="55"/>
      <c r="G407" s="55"/>
      <c r="H407" s="12" t="s">
        <v>61</v>
      </c>
      <c r="I407" s="13">
        <v>1</v>
      </c>
      <c r="J407" s="14"/>
      <c r="K407" s="34">
        <f t="shared" si="19"/>
        <v>0</v>
      </c>
      <c r="L407" s="47">
        <v>157</v>
      </c>
      <c r="M407" s="42">
        <v>3</v>
      </c>
      <c r="N407" s="40">
        <f t="shared" si="20"/>
        <v>6</v>
      </c>
      <c r="Q407" s="62"/>
      <c r="R407" s="63"/>
    </row>
    <row r="408" spans="1:18" x14ac:dyDescent="0.25">
      <c r="A408" s="10" t="s">
        <v>1297</v>
      </c>
      <c r="B408" s="10" t="s">
        <v>2</v>
      </c>
      <c r="C408" s="11" t="s">
        <v>863</v>
      </c>
      <c r="D408" s="54" t="s">
        <v>864</v>
      </c>
      <c r="E408" s="55"/>
      <c r="F408" s="55"/>
      <c r="G408" s="55"/>
      <c r="H408" s="12" t="s">
        <v>61</v>
      </c>
      <c r="I408" s="13">
        <v>1</v>
      </c>
      <c r="J408" s="14"/>
      <c r="K408" s="34">
        <f t="shared" si="19"/>
        <v>0</v>
      </c>
      <c r="L408" s="47">
        <v>207</v>
      </c>
      <c r="M408" s="42">
        <v>5</v>
      </c>
      <c r="N408" s="40">
        <f t="shared" si="20"/>
        <v>10</v>
      </c>
      <c r="Q408" s="62"/>
      <c r="R408" s="63"/>
    </row>
    <row r="409" spans="1:18" x14ac:dyDescent="0.25">
      <c r="A409" s="15" t="s">
        <v>1298</v>
      </c>
      <c r="B409" s="15" t="s">
        <v>48</v>
      </c>
      <c r="C409" s="16" t="s">
        <v>866</v>
      </c>
      <c r="D409" s="58" t="s">
        <v>867</v>
      </c>
      <c r="E409" s="59"/>
      <c r="F409" s="59"/>
      <c r="G409" s="59"/>
      <c r="H409" s="17" t="s">
        <v>91</v>
      </c>
      <c r="I409" s="13">
        <v>1</v>
      </c>
      <c r="J409" s="14"/>
      <c r="K409" s="34">
        <f t="shared" si="19"/>
        <v>0</v>
      </c>
      <c r="L409" s="47">
        <v>57</v>
      </c>
      <c r="M409" s="42">
        <v>2</v>
      </c>
      <c r="N409" s="40">
        <f t="shared" si="20"/>
        <v>4</v>
      </c>
      <c r="Q409" s="64"/>
      <c r="R409" s="65"/>
    </row>
    <row r="410" spans="1:18" x14ac:dyDescent="0.25">
      <c r="A410" s="15" t="s">
        <v>1299</v>
      </c>
      <c r="B410" s="15" t="s">
        <v>48</v>
      </c>
      <c r="C410" s="16" t="s">
        <v>869</v>
      </c>
      <c r="D410" s="58" t="s">
        <v>870</v>
      </c>
      <c r="E410" s="59"/>
      <c r="F410" s="59"/>
      <c r="G410" s="59"/>
      <c r="H410" s="17" t="s">
        <v>91</v>
      </c>
      <c r="I410" s="13">
        <v>1</v>
      </c>
      <c r="J410" s="14"/>
      <c r="K410" s="34">
        <f t="shared" si="19"/>
        <v>0</v>
      </c>
      <c r="L410" s="47">
        <v>80.8</v>
      </c>
      <c r="M410" s="42">
        <v>2</v>
      </c>
      <c r="N410" s="40">
        <f t="shared" si="20"/>
        <v>4</v>
      </c>
      <c r="Q410" s="64"/>
      <c r="R410" s="65"/>
    </row>
    <row r="411" spans="1:18" x14ac:dyDescent="0.25">
      <c r="A411" s="15" t="s">
        <v>1300</v>
      </c>
      <c r="B411" s="15" t="s">
        <v>48</v>
      </c>
      <c r="C411" s="16" t="s">
        <v>872</v>
      </c>
      <c r="D411" s="58" t="s">
        <v>873</v>
      </c>
      <c r="E411" s="59"/>
      <c r="F411" s="59"/>
      <c r="G411" s="59"/>
      <c r="H411" s="17" t="s">
        <v>91</v>
      </c>
      <c r="I411" s="13">
        <v>1</v>
      </c>
      <c r="J411" s="14"/>
      <c r="K411" s="34">
        <f t="shared" si="19"/>
        <v>0</v>
      </c>
      <c r="L411" s="47">
        <v>84.9</v>
      </c>
      <c r="M411" s="42">
        <v>2</v>
      </c>
      <c r="N411" s="40">
        <f t="shared" si="20"/>
        <v>4</v>
      </c>
      <c r="Q411" s="64"/>
      <c r="R411" s="65"/>
    </row>
    <row r="412" spans="1:18" x14ac:dyDescent="0.25">
      <c r="A412" s="15" t="s">
        <v>1301</v>
      </c>
      <c r="B412" s="15" t="s">
        <v>48</v>
      </c>
      <c r="C412" s="16" t="s">
        <v>875</v>
      </c>
      <c r="D412" s="58" t="s">
        <v>876</v>
      </c>
      <c r="E412" s="59"/>
      <c r="F412" s="59"/>
      <c r="G412" s="59"/>
      <c r="H412" s="17" t="s">
        <v>91</v>
      </c>
      <c r="I412" s="13">
        <v>1</v>
      </c>
      <c r="J412" s="14"/>
      <c r="K412" s="34">
        <f t="shared" si="19"/>
        <v>0</v>
      </c>
      <c r="L412" s="47">
        <v>145</v>
      </c>
      <c r="M412" s="42">
        <v>3</v>
      </c>
      <c r="N412" s="40">
        <f t="shared" si="20"/>
        <v>6</v>
      </c>
      <c r="Q412" s="64"/>
      <c r="R412" s="65"/>
    </row>
    <row r="413" spans="1:18" x14ac:dyDescent="0.25">
      <c r="A413" s="15" t="s">
        <v>1302</v>
      </c>
      <c r="B413" s="15" t="s">
        <v>48</v>
      </c>
      <c r="C413" s="16" t="s">
        <v>878</v>
      </c>
      <c r="D413" s="58" t="s">
        <v>879</v>
      </c>
      <c r="E413" s="59"/>
      <c r="F413" s="59"/>
      <c r="G413" s="59"/>
      <c r="H413" s="17" t="s">
        <v>91</v>
      </c>
      <c r="I413" s="13">
        <v>1</v>
      </c>
      <c r="J413" s="14"/>
      <c r="K413" s="34">
        <f t="shared" si="19"/>
        <v>0</v>
      </c>
      <c r="L413" s="47">
        <v>108</v>
      </c>
      <c r="M413" s="42">
        <v>3</v>
      </c>
      <c r="N413" s="40">
        <f t="shared" si="20"/>
        <v>6</v>
      </c>
      <c r="Q413" s="64"/>
      <c r="R413" s="65"/>
    </row>
    <row r="414" spans="1:18" x14ac:dyDescent="0.25">
      <c r="A414" s="15" t="s">
        <v>1303</v>
      </c>
      <c r="B414" s="15" t="s">
        <v>48</v>
      </c>
      <c r="C414" s="16" t="s">
        <v>881</v>
      </c>
      <c r="D414" s="58" t="s">
        <v>882</v>
      </c>
      <c r="E414" s="59"/>
      <c r="F414" s="59"/>
      <c r="G414" s="59"/>
      <c r="H414" s="17" t="s">
        <v>91</v>
      </c>
      <c r="I414" s="13">
        <v>1</v>
      </c>
      <c r="J414" s="14"/>
      <c r="K414" s="34">
        <f t="shared" si="19"/>
        <v>0</v>
      </c>
      <c r="L414" s="47">
        <v>150</v>
      </c>
      <c r="M414" s="42">
        <v>3</v>
      </c>
      <c r="N414" s="40">
        <f t="shared" si="20"/>
        <v>6</v>
      </c>
      <c r="Q414" s="64"/>
      <c r="R414" s="65"/>
    </row>
    <row r="415" spans="1:18" x14ac:dyDescent="0.25">
      <c r="A415" s="15" t="s">
        <v>1304</v>
      </c>
      <c r="B415" s="15" t="s">
        <v>48</v>
      </c>
      <c r="C415" s="16" t="s">
        <v>884</v>
      </c>
      <c r="D415" s="58" t="s">
        <v>885</v>
      </c>
      <c r="E415" s="59"/>
      <c r="F415" s="59"/>
      <c r="G415" s="59"/>
      <c r="H415" s="17" t="s">
        <v>91</v>
      </c>
      <c r="I415" s="13">
        <v>1</v>
      </c>
      <c r="J415" s="14"/>
      <c r="K415" s="34">
        <f t="shared" si="19"/>
        <v>0</v>
      </c>
      <c r="L415" s="47">
        <v>98.2</v>
      </c>
      <c r="M415" s="42">
        <v>2</v>
      </c>
      <c r="N415" s="40">
        <f t="shared" si="20"/>
        <v>4</v>
      </c>
      <c r="Q415" s="64"/>
      <c r="R415" s="65"/>
    </row>
    <row r="416" spans="1:18" x14ac:dyDescent="0.25">
      <c r="A416" s="15" t="s">
        <v>1305</v>
      </c>
      <c r="B416" s="15" t="s">
        <v>48</v>
      </c>
      <c r="C416" s="16" t="s">
        <v>887</v>
      </c>
      <c r="D416" s="58" t="s">
        <v>888</v>
      </c>
      <c r="E416" s="59"/>
      <c r="F416" s="59"/>
      <c r="G416" s="59"/>
      <c r="H416" s="17" t="s">
        <v>91</v>
      </c>
      <c r="I416" s="13">
        <v>1</v>
      </c>
      <c r="J416" s="14"/>
      <c r="K416" s="34">
        <f t="shared" si="19"/>
        <v>0</v>
      </c>
      <c r="L416" s="47">
        <v>120</v>
      </c>
      <c r="M416" s="42">
        <v>3</v>
      </c>
      <c r="N416" s="40">
        <f t="shared" si="20"/>
        <v>6</v>
      </c>
      <c r="Q416" s="64"/>
      <c r="R416" s="65"/>
    </row>
    <row r="417" spans="1:18" x14ac:dyDescent="0.25">
      <c r="A417" s="15" t="s">
        <v>1306</v>
      </c>
      <c r="B417" s="15" t="s">
        <v>48</v>
      </c>
      <c r="C417" s="16" t="s">
        <v>890</v>
      </c>
      <c r="D417" s="58" t="s">
        <v>891</v>
      </c>
      <c r="E417" s="59"/>
      <c r="F417" s="59"/>
      <c r="G417" s="59"/>
      <c r="H417" s="17" t="s">
        <v>91</v>
      </c>
      <c r="I417" s="13">
        <v>1</v>
      </c>
      <c r="J417" s="14"/>
      <c r="K417" s="34">
        <f t="shared" si="19"/>
        <v>0</v>
      </c>
      <c r="L417" s="47">
        <v>380</v>
      </c>
      <c r="M417" s="42">
        <v>10</v>
      </c>
      <c r="N417" s="40">
        <f t="shared" si="20"/>
        <v>20</v>
      </c>
      <c r="Q417" s="64"/>
      <c r="R417" s="65"/>
    </row>
    <row r="418" spans="1:18" x14ac:dyDescent="0.25">
      <c r="A418" s="15" t="s">
        <v>1307</v>
      </c>
      <c r="B418" s="15" t="s">
        <v>48</v>
      </c>
      <c r="C418" s="16" t="s">
        <v>893</v>
      </c>
      <c r="D418" s="58" t="s">
        <v>894</v>
      </c>
      <c r="E418" s="59"/>
      <c r="F418" s="59"/>
      <c r="G418" s="59"/>
      <c r="H418" s="17" t="s">
        <v>91</v>
      </c>
      <c r="I418" s="13">
        <v>1</v>
      </c>
      <c r="J418" s="14"/>
      <c r="K418" s="34">
        <f t="shared" si="19"/>
        <v>0</v>
      </c>
      <c r="L418" s="47">
        <v>136</v>
      </c>
      <c r="M418" s="42">
        <v>3</v>
      </c>
      <c r="N418" s="40">
        <f t="shared" si="20"/>
        <v>6</v>
      </c>
      <c r="Q418" s="64"/>
      <c r="R418" s="65"/>
    </row>
    <row r="419" spans="1:18" x14ac:dyDescent="0.25">
      <c r="A419" s="15" t="s">
        <v>1308</v>
      </c>
      <c r="B419" s="15" t="s">
        <v>48</v>
      </c>
      <c r="C419" s="16" t="s">
        <v>896</v>
      </c>
      <c r="D419" s="58" t="s">
        <v>897</v>
      </c>
      <c r="E419" s="59"/>
      <c r="F419" s="59"/>
      <c r="G419" s="59"/>
      <c r="H419" s="17" t="s">
        <v>91</v>
      </c>
      <c r="I419" s="13">
        <v>1</v>
      </c>
      <c r="J419" s="14"/>
      <c r="K419" s="34">
        <f t="shared" si="19"/>
        <v>0</v>
      </c>
      <c r="L419" s="47">
        <v>118</v>
      </c>
      <c r="M419" s="42">
        <v>3</v>
      </c>
      <c r="N419" s="40">
        <f t="shared" si="20"/>
        <v>6</v>
      </c>
      <c r="Q419" s="64"/>
      <c r="R419" s="65"/>
    </row>
    <row r="420" spans="1:18" x14ac:dyDescent="0.25">
      <c r="A420" s="10" t="s">
        <v>1309</v>
      </c>
      <c r="B420" s="10" t="s">
        <v>2</v>
      </c>
      <c r="C420" s="11" t="s">
        <v>899</v>
      </c>
      <c r="D420" s="54" t="s">
        <v>900</v>
      </c>
      <c r="E420" s="55"/>
      <c r="F420" s="55"/>
      <c r="G420" s="55"/>
      <c r="H420" s="12" t="s">
        <v>61</v>
      </c>
      <c r="I420" s="13">
        <v>1</v>
      </c>
      <c r="J420" s="14"/>
      <c r="K420" s="34">
        <f t="shared" si="19"/>
        <v>0</v>
      </c>
      <c r="L420" s="47">
        <v>165</v>
      </c>
      <c r="M420" s="42">
        <v>3</v>
      </c>
      <c r="N420" s="40">
        <f t="shared" si="20"/>
        <v>6</v>
      </c>
      <c r="Q420" s="62"/>
      <c r="R420" s="63"/>
    </row>
    <row r="421" spans="1:18" x14ac:dyDescent="0.25">
      <c r="A421" s="10" t="s">
        <v>1310</v>
      </c>
      <c r="B421" s="10" t="s">
        <v>2</v>
      </c>
      <c r="C421" s="11" t="s">
        <v>902</v>
      </c>
      <c r="D421" s="54" t="s">
        <v>903</v>
      </c>
      <c r="E421" s="55"/>
      <c r="F421" s="55"/>
      <c r="G421" s="55"/>
      <c r="H421" s="12" t="s">
        <v>61</v>
      </c>
      <c r="I421" s="13">
        <v>1</v>
      </c>
      <c r="J421" s="14"/>
      <c r="K421" s="34">
        <f t="shared" si="19"/>
        <v>0</v>
      </c>
      <c r="L421" s="47">
        <v>220</v>
      </c>
      <c r="M421" s="42">
        <v>5</v>
      </c>
      <c r="N421" s="40">
        <f t="shared" si="20"/>
        <v>10</v>
      </c>
      <c r="Q421" s="62"/>
      <c r="R421" s="63"/>
    </row>
    <row r="422" spans="1:18" ht="25.5" customHeight="1" x14ac:dyDescent="0.25">
      <c r="A422" s="10" t="s">
        <v>1311</v>
      </c>
      <c r="B422" s="10" t="s">
        <v>2</v>
      </c>
      <c r="C422" s="11" t="s">
        <v>905</v>
      </c>
      <c r="D422" s="54" t="s">
        <v>906</v>
      </c>
      <c r="E422" s="55"/>
      <c r="F422" s="55"/>
      <c r="G422" s="55"/>
      <c r="H422" s="12" t="s">
        <v>61</v>
      </c>
      <c r="I422" s="13">
        <v>1</v>
      </c>
      <c r="J422" s="14"/>
      <c r="K422" s="34">
        <f t="shared" si="19"/>
        <v>0</v>
      </c>
      <c r="L422" s="47">
        <v>131</v>
      </c>
      <c r="M422" s="42">
        <v>3</v>
      </c>
      <c r="N422" s="40">
        <f t="shared" si="20"/>
        <v>6</v>
      </c>
      <c r="Q422" s="62"/>
      <c r="R422" s="63"/>
    </row>
    <row r="423" spans="1:18" x14ac:dyDescent="0.25">
      <c r="A423" s="10" t="s">
        <v>1312</v>
      </c>
      <c r="B423" s="10" t="s">
        <v>2</v>
      </c>
      <c r="C423" s="11" t="s">
        <v>908</v>
      </c>
      <c r="D423" s="54" t="s">
        <v>909</v>
      </c>
      <c r="E423" s="55"/>
      <c r="F423" s="55"/>
      <c r="G423" s="55"/>
      <c r="H423" s="12" t="s">
        <v>61</v>
      </c>
      <c r="I423" s="13">
        <v>1</v>
      </c>
      <c r="J423" s="14"/>
      <c r="K423" s="34">
        <f t="shared" si="19"/>
        <v>0</v>
      </c>
      <c r="L423" s="47">
        <v>171</v>
      </c>
      <c r="M423" s="42">
        <v>3</v>
      </c>
      <c r="N423" s="40">
        <f t="shared" si="20"/>
        <v>6</v>
      </c>
      <c r="Q423" s="62"/>
      <c r="R423" s="63"/>
    </row>
    <row r="424" spans="1:18" x14ac:dyDescent="0.25">
      <c r="A424" s="10" t="s">
        <v>1313</v>
      </c>
      <c r="B424" s="10" t="s">
        <v>2</v>
      </c>
      <c r="C424" s="11" t="s">
        <v>911</v>
      </c>
      <c r="D424" s="54" t="s">
        <v>912</v>
      </c>
      <c r="E424" s="55"/>
      <c r="F424" s="55"/>
      <c r="G424" s="55"/>
      <c r="H424" s="12" t="s">
        <v>61</v>
      </c>
      <c r="I424" s="13">
        <v>1</v>
      </c>
      <c r="J424" s="14"/>
      <c r="K424" s="34">
        <f t="shared" si="19"/>
        <v>0</v>
      </c>
      <c r="L424" s="47">
        <v>192</v>
      </c>
      <c r="M424" s="42">
        <v>3</v>
      </c>
      <c r="N424" s="40">
        <f t="shared" si="20"/>
        <v>6</v>
      </c>
      <c r="Q424" s="62"/>
      <c r="R424" s="63"/>
    </row>
    <row r="425" spans="1:18" x14ac:dyDescent="0.25">
      <c r="A425" s="10" t="s">
        <v>1314</v>
      </c>
      <c r="B425" s="10" t="s">
        <v>2</v>
      </c>
      <c r="C425" s="11" t="s">
        <v>914</v>
      </c>
      <c r="D425" s="54" t="s">
        <v>915</v>
      </c>
      <c r="E425" s="55"/>
      <c r="F425" s="55"/>
      <c r="G425" s="55"/>
      <c r="H425" s="12" t="s">
        <v>61</v>
      </c>
      <c r="I425" s="13">
        <v>1</v>
      </c>
      <c r="J425" s="14"/>
      <c r="K425" s="34">
        <f t="shared" si="19"/>
        <v>0</v>
      </c>
      <c r="L425" s="47">
        <v>229</v>
      </c>
      <c r="M425" s="42">
        <v>5</v>
      </c>
      <c r="N425" s="40">
        <f t="shared" si="20"/>
        <v>10</v>
      </c>
      <c r="Q425" s="62"/>
      <c r="R425" s="63"/>
    </row>
    <row r="426" spans="1:18" x14ac:dyDescent="0.25">
      <c r="A426" s="10" t="s">
        <v>1315</v>
      </c>
      <c r="B426" s="10" t="s">
        <v>2</v>
      </c>
      <c r="C426" s="11" t="s">
        <v>917</v>
      </c>
      <c r="D426" s="54" t="s">
        <v>918</v>
      </c>
      <c r="E426" s="55"/>
      <c r="F426" s="55"/>
      <c r="G426" s="55"/>
      <c r="H426" s="12" t="s">
        <v>61</v>
      </c>
      <c r="I426" s="13">
        <v>1</v>
      </c>
      <c r="J426" s="14"/>
      <c r="K426" s="34">
        <f t="shared" si="19"/>
        <v>0</v>
      </c>
      <c r="L426" s="47">
        <v>150</v>
      </c>
      <c r="M426" s="42">
        <v>3</v>
      </c>
      <c r="N426" s="40">
        <f t="shared" si="20"/>
        <v>6</v>
      </c>
      <c r="Q426" s="62"/>
      <c r="R426" s="63"/>
    </row>
    <row r="427" spans="1:18" x14ac:dyDescent="0.25">
      <c r="A427" s="10" t="s">
        <v>1316</v>
      </c>
      <c r="B427" s="10" t="s">
        <v>2</v>
      </c>
      <c r="C427" s="11" t="s">
        <v>920</v>
      </c>
      <c r="D427" s="54" t="s">
        <v>921</v>
      </c>
      <c r="E427" s="55"/>
      <c r="F427" s="55"/>
      <c r="G427" s="55"/>
      <c r="H427" s="12" t="s">
        <v>61</v>
      </c>
      <c r="I427" s="13">
        <v>1</v>
      </c>
      <c r="J427" s="14"/>
      <c r="K427" s="34">
        <f t="shared" si="19"/>
        <v>0</v>
      </c>
      <c r="L427" s="47">
        <v>186</v>
      </c>
      <c r="M427" s="42">
        <v>3</v>
      </c>
      <c r="N427" s="40">
        <f t="shared" si="20"/>
        <v>6</v>
      </c>
      <c r="Q427" s="62"/>
      <c r="R427" s="63"/>
    </row>
    <row r="428" spans="1:18" x14ac:dyDescent="0.25">
      <c r="A428" s="10" t="s">
        <v>1317</v>
      </c>
      <c r="B428" s="10" t="s">
        <v>2</v>
      </c>
      <c r="C428" s="11" t="s">
        <v>923</v>
      </c>
      <c r="D428" s="54" t="s">
        <v>924</v>
      </c>
      <c r="E428" s="55"/>
      <c r="F428" s="55"/>
      <c r="G428" s="55"/>
      <c r="H428" s="12" t="s">
        <v>61</v>
      </c>
      <c r="I428" s="13">
        <v>1</v>
      </c>
      <c r="J428" s="14"/>
      <c r="K428" s="34">
        <f t="shared" si="19"/>
        <v>0</v>
      </c>
      <c r="L428" s="47">
        <v>459</v>
      </c>
      <c r="M428" s="42">
        <v>10</v>
      </c>
      <c r="N428" s="40">
        <f t="shared" si="20"/>
        <v>20</v>
      </c>
      <c r="Q428" s="62"/>
      <c r="R428" s="63"/>
    </row>
    <row r="429" spans="1:18" x14ac:dyDescent="0.25">
      <c r="A429" s="10" t="s">
        <v>1318</v>
      </c>
      <c r="B429" s="10" t="s">
        <v>2</v>
      </c>
      <c r="C429" s="11" t="s">
        <v>1319</v>
      </c>
      <c r="D429" s="54" t="s">
        <v>1320</v>
      </c>
      <c r="E429" s="55"/>
      <c r="F429" s="55"/>
      <c r="G429" s="55"/>
      <c r="H429" s="12" t="s">
        <v>5</v>
      </c>
      <c r="I429" s="13">
        <v>1</v>
      </c>
      <c r="J429" s="14"/>
      <c r="K429" s="34">
        <f t="shared" si="19"/>
        <v>0</v>
      </c>
      <c r="L429" s="47">
        <v>79.599999999999994</v>
      </c>
      <c r="M429" s="42">
        <v>3</v>
      </c>
      <c r="N429" s="40">
        <f t="shared" si="20"/>
        <v>6</v>
      </c>
      <c r="Q429" s="62"/>
      <c r="R429" s="63"/>
    </row>
    <row r="430" spans="1:18" x14ac:dyDescent="0.25">
      <c r="A430" s="10" t="s">
        <v>1321</v>
      </c>
      <c r="B430" s="10" t="s">
        <v>2</v>
      </c>
      <c r="C430" s="11" t="s">
        <v>1322</v>
      </c>
      <c r="D430" s="54" t="s">
        <v>1323</v>
      </c>
      <c r="E430" s="55"/>
      <c r="F430" s="55"/>
      <c r="G430" s="55"/>
      <c r="H430" s="12" t="s">
        <v>5</v>
      </c>
      <c r="I430" s="13">
        <v>1</v>
      </c>
      <c r="J430" s="14"/>
      <c r="K430" s="34">
        <f t="shared" si="19"/>
        <v>0</v>
      </c>
      <c r="L430" s="47">
        <v>97.1</v>
      </c>
      <c r="M430" s="42">
        <v>2</v>
      </c>
      <c r="N430" s="40">
        <f t="shared" si="20"/>
        <v>4</v>
      </c>
      <c r="Q430" s="62"/>
      <c r="R430" s="63"/>
    </row>
    <row r="431" spans="1:18" x14ac:dyDescent="0.25">
      <c r="A431" s="10" t="s">
        <v>1324</v>
      </c>
      <c r="B431" s="10" t="s">
        <v>2</v>
      </c>
      <c r="C431" s="11" t="s">
        <v>1325</v>
      </c>
      <c r="D431" s="54" t="s">
        <v>1326</v>
      </c>
      <c r="E431" s="55"/>
      <c r="F431" s="55"/>
      <c r="G431" s="55"/>
      <c r="H431" s="12" t="s">
        <v>5</v>
      </c>
      <c r="I431" s="13">
        <v>1</v>
      </c>
      <c r="J431" s="14"/>
      <c r="K431" s="34">
        <f t="shared" si="19"/>
        <v>0</v>
      </c>
      <c r="L431" s="47">
        <v>122</v>
      </c>
      <c r="M431" s="42">
        <v>3</v>
      </c>
      <c r="N431" s="40">
        <f t="shared" si="20"/>
        <v>6</v>
      </c>
      <c r="Q431" s="62"/>
      <c r="R431" s="63"/>
    </row>
    <row r="432" spans="1:18" x14ac:dyDescent="0.25">
      <c r="A432" s="10" t="s">
        <v>1327</v>
      </c>
      <c r="B432" s="10" t="s">
        <v>2</v>
      </c>
      <c r="C432" s="11" t="s">
        <v>1328</v>
      </c>
      <c r="D432" s="54" t="s">
        <v>1329</v>
      </c>
      <c r="E432" s="55"/>
      <c r="F432" s="55"/>
      <c r="G432" s="55"/>
      <c r="H432" s="12" t="s">
        <v>5</v>
      </c>
      <c r="I432" s="13">
        <v>1</v>
      </c>
      <c r="J432" s="14"/>
      <c r="K432" s="34">
        <f t="shared" si="19"/>
        <v>0</v>
      </c>
      <c r="L432" s="47">
        <v>123</v>
      </c>
      <c r="M432" s="42">
        <v>3</v>
      </c>
      <c r="N432" s="40">
        <f t="shared" si="20"/>
        <v>6</v>
      </c>
      <c r="Q432" s="62"/>
      <c r="R432" s="63"/>
    </row>
    <row r="433" spans="1:18" x14ac:dyDescent="0.25">
      <c r="A433" s="10" t="s">
        <v>1330</v>
      </c>
      <c r="B433" s="10" t="s">
        <v>2</v>
      </c>
      <c r="C433" s="11" t="s">
        <v>1331</v>
      </c>
      <c r="D433" s="54" t="s">
        <v>1332</v>
      </c>
      <c r="E433" s="55"/>
      <c r="F433" s="55"/>
      <c r="G433" s="55"/>
      <c r="H433" s="12" t="s">
        <v>5</v>
      </c>
      <c r="I433" s="13">
        <v>1</v>
      </c>
      <c r="J433" s="14"/>
      <c r="K433" s="34">
        <f t="shared" si="19"/>
        <v>0</v>
      </c>
      <c r="L433" s="47">
        <v>173</v>
      </c>
      <c r="M433" s="42">
        <v>3</v>
      </c>
      <c r="N433" s="40">
        <f t="shared" si="20"/>
        <v>6</v>
      </c>
      <c r="Q433" s="62"/>
      <c r="R433" s="63"/>
    </row>
    <row r="434" spans="1:18" x14ac:dyDescent="0.25">
      <c r="A434" s="10" t="s">
        <v>1333</v>
      </c>
      <c r="B434" s="10" t="s">
        <v>2</v>
      </c>
      <c r="C434" s="11" t="s">
        <v>1334</v>
      </c>
      <c r="D434" s="54" t="s">
        <v>1335</v>
      </c>
      <c r="E434" s="55"/>
      <c r="F434" s="55"/>
      <c r="G434" s="55"/>
      <c r="H434" s="12" t="s">
        <v>5</v>
      </c>
      <c r="I434" s="13">
        <v>1</v>
      </c>
      <c r="J434" s="14"/>
      <c r="K434" s="34">
        <f t="shared" si="19"/>
        <v>0</v>
      </c>
      <c r="L434" s="47">
        <v>239</v>
      </c>
      <c r="M434" s="42">
        <v>5</v>
      </c>
      <c r="N434" s="40">
        <f t="shared" si="20"/>
        <v>10</v>
      </c>
      <c r="Q434" s="62"/>
      <c r="R434" s="63"/>
    </row>
    <row r="435" spans="1:18" x14ac:dyDescent="0.25">
      <c r="A435" s="10" t="s">
        <v>1336</v>
      </c>
      <c r="B435" s="10" t="s">
        <v>2</v>
      </c>
      <c r="C435" s="11" t="s">
        <v>1337</v>
      </c>
      <c r="D435" s="54" t="s">
        <v>1338</v>
      </c>
      <c r="E435" s="55"/>
      <c r="F435" s="55"/>
      <c r="G435" s="55"/>
      <c r="H435" s="12" t="s">
        <v>5</v>
      </c>
      <c r="I435" s="13">
        <v>1</v>
      </c>
      <c r="J435" s="14"/>
      <c r="K435" s="34">
        <f t="shared" si="19"/>
        <v>0</v>
      </c>
      <c r="L435" s="47">
        <v>194</v>
      </c>
      <c r="M435" s="42">
        <v>3</v>
      </c>
      <c r="N435" s="40">
        <f t="shared" si="20"/>
        <v>6</v>
      </c>
      <c r="Q435" s="62"/>
      <c r="R435" s="63"/>
    </row>
    <row r="436" spans="1:18" x14ac:dyDescent="0.25">
      <c r="A436" s="10" t="s">
        <v>1339</v>
      </c>
      <c r="B436" s="10" t="s">
        <v>2</v>
      </c>
      <c r="C436" s="11" t="s">
        <v>1340</v>
      </c>
      <c r="D436" s="54" t="s">
        <v>1341</v>
      </c>
      <c r="E436" s="55"/>
      <c r="F436" s="55"/>
      <c r="G436" s="55"/>
      <c r="H436" s="12" t="s">
        <v>5</v>
      </c>
      <c r="I436" s="13">
        <v>1</v>
      </c>
      <c r="J436" s="14"/>
      <c r="K436" s="34">
        <f t="shared" si="19"/>
        <v>0</v>
      </c>
      <c r="L436" s="47">
        <v>272</v>
      </c>
      <c r="M436" s="42">
        <v>5</v>
      </c>
      <c r="N436" s="40">
        <f t="shared" si="20"/>
        <v>10</v>
      </c>
      <c r="Q436" s="62"/>
      <c r="R436" s="63"/>
    </row>
    <row r="437" spans="1:18" x14ac:dyDescent="0.25">
      <c r="A437" s="10" t="s">
        <v>1342</v>
      </c>
      <c r="B437" s="10" t="s">
        <v>2</v>
      </c>
      <c r="C437" s="11" t="s">
        <v>1343</v>
      </c>
      <c r="D437" s="54" t="s">
        <v>1344</v>
      </c>
      <c r="E437" s="55"/>
      <c r="F437" s="55"/>
      <c r="G437" s="55"/>
      <c r="H437" s="12" t="s">
        <v>5</v>
      </c>
      <c r="I437" s="13">
        <v>1</v>
      </c>
      <c r="J437" s="14"/>
      <c r="K437" s="34">
        <f t="shared" si="19"/>
        <v>0</v>
      </c>
      <c r="L437" s="47">
        <v>324</v>
      </c>
      <c r="M437" s="42">
        <v>10</v>
      </c>
      <c r="N437" s="40">
        <f t="shared" si="20"/>
        <v>20</v>
      </c>
      <c r="Q437" s="62"/>
      <c r="R437" s="63"/>
    </row>
    <row r="438" spans="1:18" x14ac:dyDescent="0.25">
      <c r="A438" s="10" t="s">
        <v>1345</v>
      </c>
      <c r="B438" s="10" t="s">
        <v>2</v>
      </c>
      <c r="C438" s="11" t="s">
        <v>1346</v>
      </c>
      <c r="D438" s="54" t="s">
        <v>1347</v>
      </c>
      <c r="E438" s="55"/>
      <c r="F438" s="55"/>
      <c r="G438" s="55"/>
      <c r="H438" s="12" t="s">
        <v>5</v>
      </c>
      <c r="I438" s="13">
        <v>1</v>
      </c>
      <c r="J438" s="14"/>
      <c r="K438" s="34">
        <f t="shared" si="19"/>
        <v>0</v>
      </c>
      <c r="L438" s="47">
        <v>268</v>
      </c>
      <c r="M438" s="42">
        <v>5</v>
      </c>
      <c r="N438" s="40">
        <f t="shared" si="20"/>
        <v>10</v>
      </c>
      <c r="Q438" s="62"/>
      <c r="R438" s="63"/>
    </row>
    <row r="439" spans="1:18" x14ac:dyDescent="0.25">
      <c r="A439" s="10" t="s">
        <v>1348</v>
      </c>
      <c r="B439" s="10" t="s">
        <v>2</v>
      </c>
      <c r="C439" s="11" t="s">
        <v>1349</v>
      </c>
      <c r="D439" s="54" t="s">
        <v>1350</v>
      </c>
      <c r="E439" s="55"/>
      <c r="F439" s="55"/>
      <c r="G439" s="55"/>
      <c r="H439" s="12" t="s">
        <v>5</v>
      </c>
      <c r="I439" s="13">
        <v>1</v>
      </c>
      <c r="J439" s="14"/>
      <c r="K439" s="34">
        <f t="shared" si="19"/>
        <v>0</v>
      </c>
      <c r="L439" s="47">
        <v>247</v>
      </c>
      <c r="M439" s="42">
        <v>5</v>
      </c>
      <c r="N439" s="40">
        <f t="shared" si="20"/>
        <v>10</v>
      </c>
      <c r="Q439" s="62"/>
      <c r="R439" s="63"/>
    </row>
    <row r="440" spans="1:18" x14ac:dyDescent="0.25">
      <c r="A440" s="10" t="s">
        <v>1351</v>
      </c>
      <c r="B440" s="10" t="s">
        <v>2</v>
      </c>
      <c r="C440" s="11" t="s">
        <v>1352</v>
      </c>
      <c r="D440" s="54" t="s">
        <v>1353</v>
      </c>
      <c r="E440" s="55"/>
      <c r="F440" s="55"/>
      <c r="G440" s="55"/>
      <c r="H440" s="12" t="s">
        <v>5</v>
      </c>
      <c r="I440" s="13">
        <v>1</v>
      </c>
      <c r="J440" s="14"/>
      <c r="K440" s="34">
        <f t="shared" si="19"/>
        <v>0</v>
      </c>
      <c r="L440" s="47">
        <v>258</v>
      </c>
      <c r="M440" s="42">
        <v>5</v>
      </c>
      <c r="N440" s="40">
        <f t="shared" si="20"/>
        <v>10</v>
      </c>
      <c r="Q440" s="62"/>
      <c r="R440" s="63"/>
    </row>
    <row r="441" spans="1:18" x14ac:dyDescent="0.25">
      <c r="A441" s="10" t="s">
        <v>1354</v>
      </c>
      <c r="B441" s="10" t="s">
        <v>2</v>
      </c>
      <c r="C441" s="11" t="s">
        <v>926</v>
      </c>
      <c r="D441" s="54" t="s">
        <v>927</v>
      </c>
      <c r="E441" s="55"/>
      <c r="F441" s="55"/>
      <c r="G441" s="55"/>
      <c r="H441" s="12" t="s">
        <v>61</v>
      </c>
      <c r="I441" s="13">
        <v>1</v>
      </c>
      <c r="J441" s="14"/>
      <c r="K441" s="34">
        <f t="shared" si="19"/>
        <v>0</v>
      </c>
      <c r="L441" s="47">
        <v>22.9</v>
      </c>
      <c r="M441" s="42">
        <v>1</v>
      </c>
      <c r="N441" s="40">
        <f t="shared" si="20"/>
        <v>2</v>
      </c>
      <c r="Q441" s="62"/>
      <c r="R441" s="63"/>
    </row>
    <row r="442" spans="1:18" x14ac:dyDescent="0.25">
      <c r="A442" s="10" t="s">
        <v>1355</v>
      </c>
      <c r="B442" s="10" t="s">
        <v>2</v>
      </c>
      <c r="C442" s="11" t="s">
        <v>166</v>
      </c>
      <c r="D442" s="54" t="s">
        <v>167</v>
      </c>
      <c r="E442" s="55"/>
      <c r="F442" s="55"/>
      <c r="G442" s="55"/>
      <c r="H442" s="12" t="s">
        <v>61</v>
      </c>
      <c r="I442" s="13">
        <v>1</v>
      </c>
      <c r="J442" s="14"/>
      <c r="K442" s="34">
        <f t="shared" si="19"/>
        <v>0</v>
      </c>
      <c r="L442" s="47">
        <v>32</v>
      </c>
      <c r="M442" s="42">
        <v>1</v>
      </c>
      <c r="N442" s="40">
        <f t="shared" si="20"/>
        <v>2</v>
      </c>
      <c r="Q442" s="62"/>
      <c r="R442" s="63"/>
    </row>
    <row r="443" spans="1:18" x14ac:dyDescent="0.25">
      <c r="A443" s="10" t="s">
        <v>1356</v>
      </c>
      <c r="B443" s="10" t="s">
        <v>2</v>
      </c>
      <c r="C443" s="11" t="s">
        <v>930</v>
      </c>
      <c r="D443" s="54" t="s">
        <v>931</v>
      </c>
      <c r="E443" s="55"/>
      <c r="F443" s="55"/>
      <c r="G443" s="55"/>
      <c r="H443" s="12" t="s">
        <v>61</v>
      </c>
      <c r="I443" s="13">
        <v>1</v>
      </c>
      <c r="J443" s="14"/>
      <c r="K443" s="34">
        <f t="shared" si="19"/>
        <v>0</v>
      </c>
      <c r="L443" s="47">
        <v>41.2</v>
      </c>
      <c r="M443" s="42">
        <v>1</v>
      </c>
      <c r="N443" s="40">
        <f t="shared" si="20"/>
        <v>2</v>
      </c>
      <c r="Q443" s="62"/>
      <c r="R443" s="63"/>
    </row>
    <row r="444" spans="1:18" x14ac:dyDescent="0.25">
      <c r="A444" s="10" t="s">
        <v>1357</v>
      </c>
      <c r="B444" s="10" t="s">
        <v>2</v>
      </c>
      <c r="C444" s="11" t="s">
        <v>933</v>
      </c>
      <c r="D444" s="54" t="s">
        <v>934</v>
      </c>
      <c r="E444" s="55"/>
      <c r="F444" s="55"/>
      <c r="G444" s="55"/>
      <c r="H444" s="12" t="s">
        <v>61</v>
      </c>
      <c r="I444" s="13">
        <v>1</v>
      </c>
      <c r="J444" s="14"/>
      <c r="K444" s="34">
        <f t="shared" si="19"/>
        <v>0</v>
      </c>
      <c r="L444" s="47">
        <v>49.4</v>
      </c>
      <c r="M444" s="42">
        <v>1</v>
      </c>
      <c r="N444" s="40">
        <f t="shared" si="20"/>
        <v>2</v>
      </c>
      <c r="Q444" s="62"/>
      <c r="R444" s="63"/>
    </row>
    <row r="445" spans="1:18" x14ac:dyDescent="0.25">
      <c r="A445" s="10" t="s">
        <v>1358</v>
      </c>
      <c r="B445" s="10" t="s">
        <v>2</v>
      </c>
      <c r="C445" s="11" t="s">
        <v>936</v>
      </c>
      <c r="D445" s="54" t="s">
        <v>937</v>
      </c>
      <c r="E445" s="55"/>
      <c r="F445" s="55"/>
      <c r="G445" s="55"/>
      <c r="H445" s="12" t="s">
        <v>61</v>
      </c>
      <c r="I445" s="13">
        <v>1</v>
      </c>
      <c r="J445" s="14"/>
      <c r="K445" s="34">
        <f t="shared" si="19"/>
        <v>0</v>
      </c>
      <c r="L445" s="47">
        <v>62.6</v>
      </c>
      <c r="M445" s="42">
        <v>2</v>
      </c>
      <c r="N445" s="40">
        <f t="shared" si="20"/>
        <v>4</v>
      </c>
      <c r="Q445" s="62"/>
      <c r="R445" s="63"/>
    </row>
    <row r="446" spans="1:18" x14ac:dyDescent="0.25">
      <c r="A446" s="10" t="s">
        <v>1359</v>
      </c>
      <c r="B446" s="10" t="s">
        <v>2</v>
      </c>
      <c r="C446" s="11" t="s">
        <v>169</v>
      </c>
      <c r="D446" s="54" t="s">
        <v>170</v>
      </c>
      <c r="E446" s="55"/>
      <c r="F446" s="55"/>
      <c r="G446" s="55"/>
      <c r="H446" s="12" t="s">
        <v>61</v>
      </c>
      <c r="I446" s="13">
        <v>1</v>
      </c>
      <c r="J446" s="14"/>
      <c r="K446" s="34">
        <f t="shared" si="19"/>
        <v>0</v>
      </c>
      <c r="L446" s="47">
        <v>96</v>
      </c>
      <c r="M446" s="42">
        <v>2</v>
      </c>
      <c r="N446" s="40">
        <f t="shared" si="20"/>
        <v>4</v>
      </c>
      <c r="Q446" s="62"/>
      <c r="R446" s="63"/>
    </row>
    <row r="447" spans="1:18" x14ac:dyDescent="0.25">
      <c r="A447" s="10" t="s">
        <v>1360</v>
      </c>
      <c r="B447" s="10" t="s">
        <v>2</v>
      </c>
      <c r="C447" s="11" t="s">
        <v>940</v>
      </c>
      <c r="D447" s="54" t="s">
        <v>941</v>
      </c>
      <c r="E447" s="55"/>
      <c r="F447" s="55"/>
      <c r="G447" s="55"/>
      <c r="H447" s="12" t="s">
        <v>61</v>
      </c>
      <c r="I447" s="13">
        <v>1</v>
      </c>
      <c r="J447" s="14"/>
      <c r="K447" s="34">
        <f t="shared" si="19"/>
        <v>0</v>
      </c>
      <c r="L447" s="47">
        <v>130</v>
      </c>
      <c r="M447" s="42">
        <v>3</v>
      </c>
      <c r="N447" s="40">
        <f t="shared" si="20"/>
        <v>6</v>
      </c>
      <c r="Q447" s="62"/>
      <c r="R447" s="63"/>
    </row>
    <row r="448" spans="1:18" x14ac:dyDescent="0.25">
      <c r="A448" s="10" t="s">
        <v>1361</v>
      </c>
      <c r="B448" s="10" t="s">
        <v>2</v>
      </c>
      <c r="C448" s="11" t="s">
        <v>1362</v>
      </c>
      <c r="D448" s="54" t="s">
        <v>1363</v>
      </c>
      <c r="E448" s="55"/>
      <c r="F448" s="55"/>
      <c r="G448" s="55"/>
      <c r="H448" s="12" t="s">
        <v>61</v>
      </c>
      <c r="I448" s="13">
        <v>1</v>
      </c>
      <c r="J448" s="14"/>
      <c r="K448" s="34">
        <f t="shared" si="19"/>
        <v>0</v>
      </c>
      <c r="L448" s="47">
        <v>356</v>
      </c>
      <c r="M448" s="42">
        <v>10</v>
      </c>
      <c r="N448" s="40">
        <f t="shared" si="20"/>
        <v>20</v>
      </c>
      <c r="Q448" s="62"/>
      <c r="R448" s="63"/>
    </row>
    <row r="449" spans="1:18" x14ac:dyDescent="0.25">
      <c r="A449" s="10" t="s">
        <v>1364</v>
      </c>
      <c r="B449" s="10" t="s">
        <v>2</v>
      </c>
      <c r="C449" s="11" t="s">
        <v>1365</v>
      </c>
      <c r="D449" s="54" t="s">
        <v>1366</v>
      </c>
      <c r="E449" s="55"/>
      <c r="F449" s="55"/>
      <c r="G449" s="55"/>
      <c r="H449" s="12" t="s">
        <v>61</v>
      </c>
      <c r="I449" s="13">
        <v>1</v>
      </c>
      <c r="J449" s="14"/>
      <c r="K449" s="34">
        <f t="shared" si="19"/>
        <v>0</v>
      </c>
      <c r="L449" s="47">
        <v>558</v>
      </c>
      <c r="M449" s="42">
        <v>15</v>
      </c>
      <c r="N449" s="40">
        <f t="shared" si="20"/>
        <v>30</v>
      </c>
      <c r="Q449" s="62"/>
      <c r="R449" s="63"/>
    </row>
    <row r="450" spans="1:18" x14ac:dyDescent="0.25">
      <c r="A450" s="15" t="s">
        <v>1367</v>
      </c>
      <c r="B450" s="15" t="s">
        <v>48</v>
      </c>
      <c r="C450" s="16" t="s">
        <v>1368</v>
      </c>
      <c r="D450" s="58" t="s">
        <v>1369</v>
      </c>
      <c r="E450" s="59"/>
      <c r="F450" s="59"/>
      <c r="G450" s="59"/>
      <c r="H450" s="17" t="s">
        <v>91</v>
      </c>
      <c r="I450" s="13">
        <v>1</v>
      </c>
      <c r="J450" s="14"/>
      <c r="K450" s="34">
        <f t="shared" si="19"/>
        <v>0</v>
      </c>
      <c r="L450" s="47">
        <v>907</v>
      </c>
      <c r="M450" s="42">
        <v>20</v>
      </c>
      <c r="N450" s="40">
        <f t="shared" si="20"/>
        <v>40</v>
      </c>
      <c r="Q450" s="64"/>
      <c r="R450" s="65"/>
    </row>
    <row r="451" spans="1:18" x14ac:dyDescent="0.25">
      <c r="A451" s="15" t="s">
        <v>1370</v>
      </c>
      <c r="B451" s="15" t="s">
        <v>48</v>
      </c>
      <c r="C451" s="16" t="s">
        <v>1371</v>
      </c>
      <c r="D451" s="58" t="s">
        <v>1372</v>
      </c>
      <c r="E451" s="59"/>
      <c r="F451" s="59"/>
      <c r="G451" s="59"/>
      <c r="H451" s="17" t="s">
        <v>91</v>
      </c>
      <c r="I451" s="13">
        <v>1</v>
      </c>
      <c r="J451" s="14"/>
      <c r="K451" s="34">
        <f t="shared" si="19"/>
        <v>0</v>
      </c>
      <c r="L451" s="47">
        <v>907</v>
      </c>
      <c r="M451" s="42">
        <v>20</v>
      </c>
      <c r="N451" s="40">
        <f t="shared" si="20"/>
        <v>40</v>
      </c>
      <c r="Q451" s="64"/>
      <c r="R451" s="65"/>
    </row>
    <row r="452" spans="1:18" x14ac:dyDescent="0.25">
      <c r="A452" s="15" t="s">
        <v>1373</v>
      </c>
      <c r="B452" s="15" t="s">
        <v>48</v>
      </c>
      <c r="C452" s="16" t="s">
        <v>1374</v>
      </c>
      <c r="D452" s="58" t="s">
        <v>1375</v>
      </c>
      <c r="E452" s="59"/>
      <c r="F452" s="59"/>
      <c r="G452" s="59"/>
      <c r="H452" s="17" t="s">
        <v>91</v>
      </c>
      <c r="I452" s="13">
        <v>1</v>
      </c>
      <c r="J452" s="14"/>
      <c r="K452" s="34">
        <f t="shared" si="19"/>
        <v>0</v>
      </c>
      <c r="L452" s="47">
        <v>907</v>
      </c>
      <c r="M452" s="42">
        <v>20</v>
      </c>
      <c r="N452" s="40">
        <f t="shared" si="20"/>
        <v>40</v>
      </c>
      <c r="Q452" s="64"/>
      <c r="R452" s="65"/>
    </row>
    <row r="453" spans="1:18" x14ac:dyDescent="0.25">
      <c r="A453" s="15" t="s">
        <v>1376</v>
      </c>
      <c r="B453" s="15" t="s">
        <v>48</v>
      </c>
      <c r="C453" s="16" t="s">
        <v>1377</v>
      </c>
      <c r="D453" s="58" t="s">
        <v>1378</v>
      </c>
      <c r="E453" s="59"/>
      <c r="F453" s="59"/>
      <c r="G453" s="59"/>
      <c r="H453" s="17" t="s">
        <v>91</v>
      </c>
      <c r="I453" s="13">
        <v>1</v>
      </c>
      <c r="J453" s="14"/>
      <c r="K453" s="34">
        <f t="shared" ref="K453:K488" si="21">ROUND(I453*J453,2)</f>
        <v>0</v>
      </c>
      <c r="L453" s="47">
        <v>907</v>
      </c>
      <c r="M453" s="42">
        <v>20</v>
      </c>
      <c r="N453" s="40">
        <f t="shared" si="20"/>
        <v>40</v>
      </c>
      <c r="Q453" s="64"/>
      <c r="R453" s="65"/>
    </row>
    <row r="454" spans="1:18" x14ac:dyDescent="0.25">
      <c r="A454" s="15" t="s">
        <v>1379</v>
      </c>
      <c r="B454" s="15" t="s">
        <v>48</v>
      </c>
      <c r="C454" s="16" t="s">
        <v>1380</v>
      </c>
      <c r="D454" s="58" t="s">
        <v>1381</v>
      </c>
      <c r="E454" s="59"/>
      <c r="F454" s="59"/>
      <c r="G454" s="59"/>
      <c r="H454" s="17" t="s">
        <v>91</v>
      </c>
      <c r="I454" s="13">
        <v>1</v>
      </c>
      <c r="J454" s="14"/>
      <c r="K454" s="34">
        <f t="shared" si="21"/>
        <v>0</v>
      </c>
      <c r="L454" s="47">
        <v>908</v>
      </c>
      <c r="M454" s="42">
        <v>20</v>
      </c>
      <c r="N454" s="40">
        <f t="shared" ref="N454:N488" si="22">M454*2</f>
        <v>40</v>
      </c>
      <c r="Q454" s="64"/>
      <c r="R454" s="65"/>
    </row>
    <row r="455" spans="1:18" x14ac:dyDescent="0.25">
      <c r="A455" s="15" t="s">
        <v>1382</v>
      </c>
      <c r="B455" s="15" t="s">
        <v>48</v>
      </c>
      <c r="C455" s="16" t="s">
        <v>1383</v>
      </c>
      <c r="D455" s="58" t="s">
        <v>1384</v>
      </c>
      <c r="E455" s="59"/>
      <c r="F455" s="59"/>
      <c r="G455" s="59"/>
      <c r="H455" s="17" t="s">
        <v>91</v>
      </c>
      <c r="I455" s="13">
        <v>1</v>
      </c>
      <c r="J455" s="14"/>
      <c r="K455" s="34">
        <f t="shared" si="21"/>
        <v>0</v>
      </c>
      <c r="L455" s="47">
        <v>908</v>
      </c>
      <c r="M455" s="42">
        <v>20</v>
      </c>
      <c r="N455" s="40">
        <f t="shared" si="22"/>
        <v>40</v>
      </c>
      <c r="Q455" s="64"/>
      <c r="R455" s="65"/>
    </row>
    <row r="456" spans="1:18" x14ac:dyDescent="0.25">
      <c r="A456" s="15" t="s">
        <v>1385</v>
      </c>
      <c r="B456" s="15" t="s">
        <v>48</v>
      </c>
      <c r="C456" s="16" t="s">
        <v>1386</v>
      </c>
      <c r="D456" s="58" t="s">
        <v>1387</v>
      </c>
      <c r="E456" s="59"/>
      <c r="F456" s="59"/>
      <c r="G456" s="59"/>
      <c r="H456" s="17" t="s">
        <v>91</v>
      </c>
      <c r="I456" s="13">
        <v>1</v>
      </c>
      <c r="J456" s="14"/>
      <c r="K456" s="34">
        <f t="shared" si="21"/>
        <v>0</v>
      </c>
      <c r="L456" s="47">
        <v>301</v>
      </c>
      <c r="M456" s="42">
        <v>10</v>
      </c>
      <c r="N456" s="40">
        <f t="shared" si="22"/>
        <v>20</v>
      </c>
      <c r="Q456" s="64"/>
      <c r="R456" s="65"/>
    </row>
    <row r="457" spans="1:18" x14ac:dyDescent="0.25">
      <c r="A457" s="15" t="s">
        <v>1388</v>
      </c>
      <c r="B457" s="15" t="s">
        <v>48</v>
      </c>
      <c r="C457" s="16" t="s">
        <v>1389</v>
      </c>
      <c r="D457" s="58" t="s">
        <v>1390</v>
      </c>
      <c r="E457" s="59"/>
      <c r="F457" s="59"/>
      <c r="G457" s="59"/>
      <c r="H457" s="17" t="s">
        <v>91</v>
      </c>
      <c r="I457" s="13">
        <v>1</v>
      </c>
      <c r="J457" s="14"/>
      <c r="K457" s="34">
        <f t="shared" si="21"/>
        <v>0</v>
      </c>
      <c r="L457" s="47">
        <v>802</v>
      </c>
      <c r="M457" s="42">
        <v>20</v>
      </c>
      <c r="N457" s="40">
        <f t="shared" si="22"/>
        <v>40</v>
      </c>
      <c r="Q457" s="64"/>
      <c r="R457" s="65"/>
    </row>
    <row r="458" spans="1:18" x14ac:dyDescent="0.25">
      <c r="A458" s="15" t="s">
        <v>1391</v>
      </c>
      <c r="B458" s="15" t="s">
        <v>48</v>
      </c>
      <c r="C458" s="16" t="s">
        <v>1392</v>
      </c>
      <c r="D458" s="58" t="s">
        <v>1393</v>
      </c>
      <c r="E458" s="59"/>
      <c r="F458" s="59"/>
      <c r="G458" s="59"/>
      <c r="H458" s="17" t="s">
        <v>91</v>
      </c>
      <c r="I458" s="13">
        <v>1</v>
      </c>
      <c r="J458" s="14"/>
      <c r="K458" s="34">
        <f t="shared" si="21"/>
        <v>0</v>
      </c>
      <c r="L458" s="47">
        <v>552</v>
      </c>
      <c r="M458" s="42">
        <v>15</v>
      </c>
      <c r="N458" s="40">
        <f t="shared" si="22"/>
        <v>30</v>
      </c>
      <c r="Q458" s="64"/>
      <c r="R458" s="65"/>
    </row>
    <row r="459" spans="1:18" x14ac:dyDescent="0.25">
      <c r="A459" s="15" t="s">
        <v>1394</v>
      </c>
      <c r="B459" s="15" t="s">
        <v>48</v>
      </c>
      <c r="C459" s="16" t="s">
        <v>1395</v>
      </c>
      <c r="D459" s="58" t="s">
        <v>1396</v>
      </c>
      <c r="E459" s="59"/>
      <c r="F459" s="59"/>
      <c r="G459" s="59"/>
      <c r="H459" s="17" t="s">
        <v>91</v>
      </c>
      <c r="I459" s="13">
        <v>1</v>
      </c>
      <c r="J459" s="14"/>
      <c r="K459" s="34">
        <f t="shared" si="21"/>
        <v>0</v>
      </c>
      <c r="L459" s="47">
        <v>2610</v>
      </c>
      <c r="M459" s="42">
        <v>50</v>
      </c>
      <c r="N459" s="40">
        <f t="shared" si="22"/>
        <v>100</v>
      </c>
      <c r="Q459" s="64"/>
      <c r="R459" s="65"/>
    </row>
    <row r="460" spans="1:18" x14ac:dyDescent="0.25">
      <c r="A460" s="15" t="s">
        <v>1397</v>
      </c>
      <c r="B460" s="15" t="s">
        <v>48</v>
      </c>
      <c r="C460" s="16" t="s">
        <v>1398</v>
      </c>
      <c r="D460" s="58" t="s">
        <v>1399</v>
      </c>
      <c r="E460" s="59"/>
      <c r="F460" s="59"/>
      <c r="G460" s="59"/>
      <c r="H460" s="17" t="s">
        <v>91</v>
      </c>
      <c r="I460" s="13">
        <v>1</v>
      </c>
      <c r="J460" s="14"/>
      <c r="K460" s="34">
        <f t="shared" si="21"/>
        <v>0</v>
      </c>
      <c r="L460" s="47">
        <v>251</v>
      </c>
      <c r="M460" s="42">
        <v>5</v>
      </c>
      <c r="N460" s="40">
        <f t="shared" si="22"/>
        <v>10</v>
      </c>
      <c r="Q460" s="64"/>
      <c r="R460" s="65"/>
    </row>
    <row r="461" spans="1:18" x14ac:dyDescent="0.25">
      <c r="A461" s="15" t="s">
        <v>1400</v>
      </c>
      <c r="B461" s="15" t="s">
        <v>48</v>
      </c>
      <c r="C461" s="16" t="s">
        <v>1401</v>
      </c>
      <c r="D461" s="58" t="s">
        <v>1402</v>
      </c>
      <c r="E461" s="59"/>
      <c r="F461" s="59"/>
      <c r="G461" s="59"/>
      <c r="H461" s="17" t="s">
        <v>91</v>
      </c>
      <c r="I461" s="13">
        <v>1</v>
      </c>
      <c r="J461" s="14"/>
      <c r="K461" s="34">
        <f t="shared" si="21"/>
        <v>0</v>
      </c>
      <c r="L461" s="47">
        <v>451</v>
      </c>
      <c r="M461" s="42">
        <v>10</v>
      </c>
      <c r="N461" s="40">
        <f t="shared" si="22"/>
        <v>20</v>
      </c>
      <c r="Q461" s="64"/>
      <c r="R461" s="65"/>
    </row>
    <row r="462" spans="1:18" x14ac:dyDescent="0.25">
      <c r="A462" s="10" t="s">
        <v>1403</v>
      </c>
      <c r="B462" s="10" t="s">
        <v>2</v>
      </c>
      <c r="C462" s="11" t="s">
        <v>1404</v>
      </c>
      <c r="D462" s="54" t="s">
        <v>1405</v>
      </c>
      <c r="E462" s="55"/>
      <c r="F462" s="55"/>
      <c r="G462" s="55"/>
      <c r="H462" s="12" t="s">
        <v>61</v>
      </c>
      <c r="I462" s="13">
        <v>1</v>
      </c>
      <c r="J462" s="14"/>
      <c r="K462" s="34">
        <f t="shared" si="21"/>
        <v>0</v>
      </c>
      <c r="L462" s="47">
        <v>1590</v>
      </c>
      <c r="M462" s="42">
        <v>50</v>
      </c>
      <c r="N462" s="40">
        <f t="shared" si="22"/>
        <v>100</v>
      </c>
      <c r="Q462" s="62"/>
      <c r="R462" s="63"/>
    </row>
    <row r="463" spans="1:18" x14ac:dyDescent="0.25">
      <c r="A463" s="10" t="s">
        <v>1406</v>
      </c>
      <c r="B463" s="10" t="s">
        <v>2</v>
      </c>
      <c r="C463" s="11" t="s">
        <v>1407</v>
      </c>
      <c r="D463" s="54" t="s">
        <v>1408</v>
      </c>
      <c r="E463" s="55"/>
      <c r="F463" s="55"/>
      <c r="G463" s="55"/>
      <c r="H463" s="12" t="s">
        <v>61</v>
      </c>
      <c r="I463" s="13">
        <v>1</v>
      </c>
      <c r="J463" s="14"/>
      <c r="K463" s="34">
        <f t="shared" si="21"/>
        <v>0</v>
      </c>
      <c r="L463" s="47">
        <v>1710</v>
      </c>
      <c r="M463" s="42">
        <v>50</v>
      </c>
      <c r="N463" s="40">
        <f t="shared" si="22"/>
        <v>100</v>
      </c>
      <c r="Q463" s="62"/>
      <c r="R463" s="63"/>
    </row>
    <row r="464" spans="1:18" x14ac:dyDescent="0.25">
      <c r="A464" s="10" t="s">
        <v>1409</v>
      </c>
      <c r="B464" s="10" t="s">
        <v>2</v>
      </c>
      <c r="C464" s="11" t="s">
        <v>1410</v>
      </c>
      <c r="D464" s="54" t="s">
        <v>1411</v>
      </c>
      <c r="E464" s="55"/>
      <c r="F464" s="55"/>
      <c r="G464" s="55"/>
      <c r="H464" s="12" t="s">
        <v>61</v>
      </c>
      <c r="I464" s="13">
        <v>1</v>
      </c>
      <c r="J464" s="14"/>
      <c r="K464" s="34">
        <f t="shared" si="21"/>
        <v>0</v>
      </c>
      <c r="L464" s="47">
        <v>3050</v>
      </c>
      <c r="M464" s="42">
        <v>50</v>
      </c>
      <c r="N464" s="40">
        <f t="shared" si="22"/>
        <v>100</v>
      </c>
      <c r="Q464" s="62"/>
      <c r="R464" s="63"/>
    </row>
    <row r="465" spans="1:18" x14ac:dyDescent="0.25">
      <c r="A465" s="10" t="s">
        <v>1412</v>
      </c>
      <c r="B465" s="10" t="s">
        <v>2</v>
      </c>
      <c r="C465" s="11" t="s">
        <v>1413</v>
      </c>
      <c r="D465" s="54" t="s">
        <v>1414</v>
      </c>
      <c r="E465" s="55"/>
      <c r="F465" s="55"/>
      <c r="G465" s="55"/>
      <c r="H465" s="12" t="s">
        <v>61</v>
      </c>
      <c r="I465" s="13">
        <v>1</v>
      </c>
      <c r="J465" s="14"/>
      <c r="K465" s="34">
        <f t="shared" si="21"/>
        <v>0</v>
      </c>
      <c r="L465" s="47">
        <v>3110</v>
      </c>
      <c r="M465" s="42">
        <v>50</v>
      </c>
      <c r="N465" s="40">
        <f t="shared" si="22"/>
        <v>100</v>
      </c>
      <c r="Q465" s="62"/>
      <c r="R465" s="63"/>
    </row>
    <row r="466" spans="1:18" ht="29.25" customHeight="1" x14ac:dyDescent="0.25">
      <c r="A466" s="10" t="s">
        <v>1415</v>
      </c>
      <c r="B466" s="10" t="s">
        <v>2</v>
      </c>
      <c r="C466" s="11" t="s">
        <v>1416</v>
      </c>
      <c r="D466" s="54" t="s">
        <v>1417</v>
      </c>
      <c r="E466" s="55"/>
      <c r="F466" s="55"/>
      <c r="G466" s="55"/>
      <c r="H466" s="12" t="s">
        <v>61</v>
      </c>
      <c r="I466" s="13">
        <v>1</v>
      </c>
      <c r="J466" s="14"/>
      <c r="K466" s="34">
        <f t="shared" si="21"/>
        <v>0</v>
      </c>
      <c r="L466" s="47">
        <v>3220</v>
      </c>
      <c r="M466" s="42">
        <v>50</v>
      </c>
      <c r="N466" s="40">
        <f t="shared" si="22"/>
        <v>100</v>
      </c>
      <c r="Q466" s="62"/>
      <c r="R466" s="63"/>
    </row>
    <row r="467" spans="1:18" ht="25.5" customHeight="1" x14ac:dyDescent="0.25">
      <c r="A467" s="10" t="s">
        <v>1418</v>
      </c>
      <c r="B467" s="10" t="s">
        <v>2</v>
      </c>
      <c r="C467" s="11" t="s">
        <v>1419</v>
      </c>
      <c r="D467" s="54" t="s">
        <v>1420</v>
      </c>
      <c r="E467" s="55"/>
      <c r="F467" s="55"/>
      <c r="G467" s="55"/>
      <c r="H467" s="12" t="s">
        <v>61</v>
      </c>
      <c r="I467" s="13">
        <v>1</v>
      </c>
      <c r="J467" s="14"/>
      <c r="K467" s="34">
        <f t="shared" si="21"/>
        <v>0</v>
      </c>
      <c r="L467" s="47">
        <v>3250</v>
      </c>
      <c r="M467" s="42">
        <v>50</v>
      </c>
      <c r="N467" s="40">
        <f t="shared" si="22"/>
        <v>100</v>
      </c>
      <c r="Q467" s="62"/>
      <c r="R467" s="63"/>
    </row>
    <row r="468" spans="1:18" ht="24.75" customHeight="1" x14ac:dyDescent="0.25">
      <c r="A468" s="10" t="s">
        <v>1421</v>
      </c>
      <c r="B468" s="10" t="s">
        <v>2</v>
      </c>
      <c r="C468" s="11" t="s">
        <v>1422</v>
      </c>
      <c r="D468" s="54" t="s">
        <v>1423</v>
      </c>
      <c r="E468" s="55"/>
      <c r="F468" s="55"/>
      <c r="G468" s="55"/>
      <c r="H468" s="12" t="s">
        <v>61</v>
      </c>
      <c r="I468" s="13">
        <v>1</v>
      </c>
      <c r="J468" s="14"/>
      <c r="K468" s="34">
        <f t="shared" si="21"/>
        <v>0</v>
      </c>
      <c r="L468" s="47">
        <v>3250</v>
      </c>
      <c r="M468" s="42">
        <v>50</v>
      </c>
      <c r="N468" s="40">
        <f t="shared" si="22"/>
        <v>100</v>
      </c>
      <c r="Q468" s="62"/>
      <c r="R468" s="63"/>
    </row>
    <row r="469" spans="1:18" ht="25.5" customHeight="1" x14ac:dyDescent="0.25">
      <c r="A469" s="10" t="s">
        <v>1424</v>
      </c>
      <c r="B469" s="10" t="s">
        <v>2</v>
      </c>
      <c r="C469" s="11" t="s">
        <v>1425</v>
      </c>
      <c r="D469" s="54" t="s">
        <v>1426</v>
      </c>
      <c r="E469" s="55"/>
      <c r="F469" s="55"/>
      <c r="G469" s="55"/>
      <c r="H469" s="12" t="s">
        <v>61</v>
      </c>
      <c r="I469" s="13">
        <v>1</v>
      </c>
      <c r="J469" s="14"/>
      <c r="K469" s="34">
        <f t="shared" si="21"/>
        <v>0</v>
      </c>
      <c r="L469" s="47">
        <v>3280</v>
      </c>
      <c r="M469" s="42">
        <v>50</v>
      </c>
      <c r="N469" s="40">
        <f t="shared" si="22"/>
        <v>100</v>
      </c>
      <c r="Q469" s="62"/>
      <c r="R469" s="63"/>
    </row>
    <row r="470" spans="1:18" ht="24" customHeight="1" x14ac:dyDescent="0.25">
      <c r="A470" s="10" t="s">
        <v>1427</v>
      </c>
      <c r="B470" s="10" t="s">
        <v>2</v>
      </c>
      <c r="C470" s="11" t="s">
        <v>1428</v>
      </c>
      <c r="D470" s="54" t="s">
        <v>1429</v>
      </c>
      <c r="E470" s="55"/>
      <c r="F470" s="55"/>
      <c r="G470" s="55"/>
      <c r="H470" s="12" t="s">
        <v>61</v>
      </c>
      <c r="I470" s="13">
        <v>1</v>
      </c>
      <c r="J470" s="14"/>
      <c r="K470" s="34">
        <f t="shared" si="21"/>
        <v>0</v>
      </c>
      <c r="L470" s="47">
        <v>3500</v>
      </c>
      <c r="M470" s="42">
        <v>50</v>
      </c>
      <c r="N470" s="40">
        <f t="shared" si="22"/>
        <v>100</v>
      </c>
      <c r="Q470" s="62"/>
      <c r="R470" s="63"/>
    </row>
    <row r="471" spans="1:18" ht="25.5" customHeight="1" x14ac:dyDescent="0.25">
      <c r="A471" s="10" t="s">
        <v>1430</v>
      </c>
      <c r="B471" s="10" t="s">
        <v>2</v>
      </c>
      <c r="C471" s="11" t="s">
        <v>1431</v>
      </c>
      <c r="D471" s="54" t="s">
        <v>1432</v>
      </c>
      <c r="E471" s="55"/>
      <c r="F471" s="55"/>
      <c r="G471" s="55"/>
      <c r="H471" s="12" t="s">
        <v>61</v>
      </c>
      <c r="I471" s="13">
        <v>1</v>
      </c>
      <c r="J471" s="14"/>
      <c r="K471" s="34">
        <f t="shared" si="21"/>
        <v>0</v>
      </c>
      <c r="L471" s="47">
        <v>3530</v>
      </c>
      <c r="M471" s="42">
        <v>50</v>
      </c>
      <c r="N471" s="40">
        <f t="shared" si="22"/>
        <v>100</v>
      </c>
      <c r="Q471" s="62"/>
      <c r="R471" s="63"/>
    </row>
    <row r="472" spans="1:18" x14ac:dyDescent="0.25">
      <c r="A472" s="10" t="s">
        <v>1433</v>
      </c>
      <c r="B472" s="10" t="s">
        <v>2</v>
      </c>
      <c r="C472" s="11" t="s">
        <v>172</v>
      </c>
      <c r="D472" s="54" t="s">
        <v>173</v>
      </c>
      <c r="E472" s="55"/>
      <c r="F472" s="55"/>
      <c r="G472" s="55"/>
      <c r="H472" s="12" t="s">
        <v>40</v>
      </c>
      <c r="I472" s="13">
        <v>1</v>
      </c>
      <c r="J472" s="14"/>
      <c r="K472" s="34">
        <f t="shared" si="21"/>
        <v>0</v>
      </c>
      <c r="L472" s="47">
        <f>0.85*38.6</f>
        <v>32.81</v>
      </c>
      <c r="M472" s="42">
        <v>1</v>
      </c>
      <c r="N472" s="40">
        <f t="shared" si="22"/>
        <v>2</v>
      </c>
      <c r="Q472" s="62"/>
      <c r="R472" s="63"/>
    </row>
    <row r="473" spans="1:18" x14ac:dyDescent="0.25">
      <c r="A473" s="10" t="s">
        <v>1434</v>
      </c>
      <c r="B473" s="10" t="s">
        <v>2</v>
      </c>
      <c r="C473" s="11" t="s">
        <v>175</v>
      </c>
      <c r="D473" s="54" t="s">
        <v>176</v>
      </c>
      <c r="E473" s="55"/>
      <c r="F473" s="55"/>
      <c r="G473" s="55"/>
      <c r="H473" s="12" t="s">
        <v>40</v>
      </c>
      <c r="I473" s="13">
        <v>1</v>
      </c>
      <c r="J473" s="14"/>
      <c r="K473" s="34">
        <f t="shared" si="21"/>
        <v>0</v>
      </c>
      <c r="L473" s="47">
        <f>0.85*10.8</f>
        <v>9.18</v>
      </c>
      <c r="M473" s="42">
        <v>1</v>
      </c>
      <c r="N473" s="40">
        <f t="shared" si="22"/>
        <v>2</v>
      </c>
      <c r="Q473" s="62"/>
      <c r="R473" s="63"/>
    </row>
    <row r="474" spans="1:18" x14ac:dyDescent="0.25">
      <c r="A474" s="10" t="s">
        <v>1435</v>
      </c>
      <c r="B474" s="10" t="s">
        <v>2</v>
      </c>
      <c r="C474" s="11" t="s">
        <v>178</v>
      </c>
      <c r="D474" s="54" t="s">
        <v>179</v>
      </c>
      <c r="E474" s="55"/>
      <c r="F474" s="55"/>
      <c r="G474" s="55"/>
      <c r="H474" s="12" t="s">
        <v>40</v>
      </c>
      <c r="I474" s="13">
        <v>1</v>
      </c>
      <c r="J474" s="14"/>
      <c r="K474" s="34">
        <f t="shared" si="21"/>
        <v>0</v>
      </c>
      <c r="L474" s="47">
        <f>0.85*43.7</f>
        <v>37.145000000000003</v>
      </c>
      <c r="M474" s="42">
        <v>1</v>
      </c>
      <c r="N474" s="40">
        <f t="shared" si="22"/>
        <v>2</v>
      </c>
      <c r="Q474" s="62"/>
      <c r="R474" s="63"/>
    </row>
    <row r="475" spans="1:18" x14ac:dyDescent="0.25">
      <c r="A475" s="10" t="s">
        <v>1436</v>
      </c>
      <c r="B475" s="10" t="s">
        <v>2</v>
      </c>
      <c r="C475" s="11" t="s">
        <v>181</v>
      </c>
      <c r="D475" s="54" t="s">
        <v>182</v>
      </c>
      <c r="E475" s="55"/>
      <c r="F475" s="55"/>
      <c r="G475" s="55"/>
      <c r="H475" s="12" t="s">
        <v>40</v>
      </c>
      <c r="I475" s="13">
        <v>1</v>
      </c>
      <c r="J475" s="14"/>
      <c r="K475" s="34">
        <f t="shared" si="21"/>
        <v>0</v>
      </c>
      <c r="L475" s="47">
        <f>0.85*13.8</f>
        <v>11.73</v>
      </c>
      <c r="M475" s="42">
        <v>1</v>
      </c>
      <c r="N475" s="40">
        <f t="shared" si="22"/>
        <v>2</v>
      </c>
      <c r="Q475" s="62"/>
      <c r="R475" s="63"/>
    </row>
    <row r="476" spans="1:18" x14ac:dyDescent="0.25">
      <c r="A476" s="10" t="s">
        <v>1437</v>
      </c>
      <c r="B476" s="10" t="s">
        <v>2</v>
      </c>
      <c r="C476" s="11" t="s">
        <v>184</v>
      </c>
      <c r="D476" s="54" t="s">
        <v>185</v>
      </c>
      <c r="E476" s="55"/>
      <c r="F476" s="55"/>
      <c r="G476" s="55"/>
      <c r="H476" s="12" t="s">
        <v>40</v>
      </c>
      <c r="I476" s="13">
        <v>1</v>
      </c>
      <c r="J476" s="14"/>
      <c r="K476" s="34">
        <f t="shared" si="21"/>
        <v>0</v>
      </c>
      <c r="L476" s="47">
        <f>0.85*200</f>
        <v>170</v>
      </c>
      <c r="M476" s="42">
        <v>3</v>
      </c>
      <c r="N476" s="40">
        <f t="shared" si="22"/>
        <v>6</v>
      </c>
      <c r="Q476" s="62"/>
      <c r="R476" s="63"/>
    </row>
    <row r="477" spans="1:18" x14ac:dyDescent="0.25">
      <c r="A477" s="10" t="s">
        <v>1438</v>
      </c>
      <c r="B477" s="10" t="s">
        <v>2</v>
      </c>
      <c r="C477" s="11" t="s">
        <v>948</v>
      </c>
      <c r="D477" s="54" t="s">
        <v>949</v>
      </c>
      <c r="E477" s="55"/>
      <c r="F477" s="55"/>
      <c r="G477" s="55"/>
      <c r="H477" s="12" t="s">
        <v>40</v>
      </c>
      <c r="I477" s="13">
        <v>1</v>
      </c>
      <c r="J477" s="14"/>
      <c r="K477" s="34">
        <f t="shared" si="21"/>
        <v>0</v>
      </c>
      <c r="L477" s="47">
        <f>0.85*528</f>
        <v>448.8</v>
      </c>
      <c r="M477" s="42">
        <v>10</v>
      </c>
      <c r="N477" s="40">
        <f t="shared" si="22"/>
        <v>20</v>
      </c>
      <c r="Q477" s="62"/>
      <c r="R477" s="63"/>
    </row>
    <row r="478" spans="1:18" x14ac:dyDescent="0.25">
      <c r="A478" s="10" t="s">
        <v>1439</v>
      </c>
      <c r="B478" s="10" t="s">
        <v>2</v>
      </c>
      <c r="C478" s="11" t="s">
        <v>951</v>
      </c>
      <c r="D478" s="54" t="s">
        <v>952</v>
      </c>
      <c r="E478" s="55"/>
      <c r="F478" s="55"/>
      <c r="G478" s="55"/>
      <c r="H478" s="12" t="s">
        <v>40</v>
      </c>
      <c r="I478" s="13">
        <v>1</v>
      </c>
      <c r="J478" s="14"/>
      <c r="K478" s="34">
        <f t="shared" si="21"/>
        <v>0</v>
      </c>
      <c r="L478" s="47">
        <f>0.85*18.3</f>
        <v>15.555</v>
      </c>
      <c r="M478" s="42">
        <v>1</v>
      </c>
      <c r="N478" s="40">
        <f t="shared" si="22"/>
        <v>2</v>
      </c>
      <c r="Q478" s="62"/>
      <c r="R478" s="63"/>
    </row>
    <row r="479" spans="1:18" x14ac:dyDescent="0.25">
      <c r="A479" s="10" t="s">
        <v>1440</v>
      </c>
      <c r="B479" s="10" t="s">
        <v>2</v>
      </c>
      <c r="C479" s="11" t="s">
        <v>954</v>
      </c>
      <c r="D479" s="54" t="s">
        <v>955</v>
      </c>
      <c r="E479" s="55"/>
      <c r="F479" s="55"/>
      <c r="G479" s="55"/>
      <c r="H479" s="12" t="s">
        <v>40</v>
      </c>
      <c r="I479" s="13">
        <v>1</v>
      </c>
      <c r="J479" s="14"/>
      <c r="K479" s="34">
        <f t="shared" si="21"/>
        <v>0</v>
      </c>
      <c r="L479" s="47">
        <f>0.85*138</f>
        <v>117.3</v>
      </c>
      <c r="M479" s="42">
        <v>3</v>
      </c>
      <c r="N479" s="40">
        <f t="shared" si="22"/>
        <v>6</v>
      </c>
      <c r="Q479" s="62"/>
      <c r="R479" s="63"/>
    </row>
    <row r="480" spans="1:18" x14ac:dyDescent="0.25">
      <c r="A480" s="10" t="s">
        <v>1441</v>
      </c>
      <c r="B480" s="10" t="s">
        <v>2</v>
      </c>
      <c r="C480" s="11" t="s">
        <v>957</v>
      </c>
      <c r="D480" s="54" t="s">
        <v>958</v>
      </c>
      <c r="E480" s="55"/>
      <c r="F480" s="55"/>
      <c r="G480" s="55"/>
      <c r="H480" s="12" t="s">
        <v>40</v>
      </c>
      <c r="I480" s="13">
        <v>1</v>
      </c>
      <c r="J480" s="14"/>
      <c r="K480" s="34">
        <f t="shared" si="21"/>
        <v>0</v>
      </c>
      <c r="L480" s="47">
        <f>0.85*436</f>
        <v>370.59999999999997</v>
      </c>
      <c r="M480" s="42">
        <v>10</v>
      </c>
      <c r="N480" s="40">
        <f t="shared" si="22"/>
        <v>20</v>
      </c>
      <c r="Q480" s="62"/>
      <c r="R480" s="63"/>
    </row>
    <row r="481" spans="1:18" x14ac:dyDescent="0.25">
      <c r="A481" s="10" t="s">
        <v>1442</v>
      </c>
      <c r="B481" s="10" t="s">
        <v>2</v>
      </c>
      <c r="C481" s="11" t="s">
        <v>186</v>
      </c>
      <c r="D481" s="54" t="s">
        <v>187</v>
      </c>
      <c r="E481" s="55"/>
      <c r="F481" s="55"/>
      <c r="G481" s="55"/>
      <c r="H481" s="12" t="s">
        <v>960</v>
      </c>
      <c r="I481" s="13">
        <v>1</v>
      </c>
      <c r="J481" s="14"/>
      <c r="K481" s="34">
        <f t="shared" si="21"/>
        <v>0</v>
      </c>
      <c r="L481" s="47">
        <v>25000</v>
      </c>
      <c r="M481" s="42">
        <v>250</v>
      </c>
      <c r="N481" s="40">
        <f t="shared" si="22"/>
        <v>500</v>
      </c>
      <c r="Q481" s="62"/>
      <c r="R481" s="63"/>
    </row>
    <row r="482" spans="1:18" x14ac:dyDescent="0.25">
      <c r="A482" s="10" t="s">
        <v>1443</v>
      </c>
      <c r="B482" s="10" t="s">
        <v>2</v>
      </c>
      <c r="C482" s="11" t="s">
        <v>188</v>
      </c>
      <c r="D482" s="54" t="s">
        <v>189</v>
      </c>
      <c r="E482" s="55"/>
      <c r="F482" s="55"/>
      <c r="G482" s="55"/>
      <c r="H482" s="12" t="s">
        <v>962</v>
      </c>
      <c r="I482" s="13">
        <v>1</v>
      </c>
      <c r="J482" s="14"/>
      <c r="K482" s="34">
        <f t="shared" si="21"/>
        <v>0</v>
      </c>
      <c r="L482" s="47">
        <v>6000</v>
      </c>
      <c r="M482" s="42">
        <v>100</v>
      </c>
      <c r="N482" s="40">
        <f t="shared" si="22"/>
        <v>200</v>
      </c>
      <c r="Q482" s="62"/>
      <c r="R482" s="63"/>
    </row>
    <row r="483" spans="1:18" x14ac:dyDescent="0.25">
      <c r="A483" s="20" t="s">
        <v>1444</v>
      </c>
      <c r="B483" s="20" t="s">
        <v>2</v>
      </c>
      <c r="C483" s="21" t="s">
        <v>190</v>
      </c>
      <c r="D483" s="60" t="s">
        <v>191</v>
      </c>
      <c r="E483" s="61"/>
      <c r="F483" s="61"/>
      <c r="G483" s="61"/>
      <c r="H483" s="12" t="s">
        <v>962</v>
      </c>
      <c r="I483" s="13">
        <v>1</v>
      </c>
      <c r="J483" s="14"/>
      <c r="K483" s="34">
        <f t="shared" si="21"/>
        <v>0</v>
      </c>
      <c r="L483" s="47">
        <v>1800</v>
      </c>
      <c r="M483" s="42">
        <v>50</v>
      </c>
      <c r="N483" s="40">
        <f t="shared" si="22"/>
        <v>100</v>
      </c>
      <c r="Q483" s="62"/>
      <c r="R483" s="63"/>
    </row>
    <row r="484" spans="1:18" ht="15.75" x14ac:dyDescent="0.3">
      <c r="A484" s="24"/>
      <c r="B484" s="25" t="s">
        <v>192</v>
      </c>
      <c r="C484" s="26"/>
      <c r="D484" s="26"/>
      <c r="E484" s="26"/>
      <c r="F484" s="26"/>
      <c r="G484" s="19"/>
      <c r="H484" s="19"/>
      <c r="I484" s="18"/>
      <c r="J484" s="18"/>
      <c r="K484" s="32">
        <f>SUM(K485:K488)</f>
        <v>0</v>
      </c>
      <c r="L484" s="47"/>
      <c r="M484" s="42"/>
      <c r="N484" s="40"/>
      <c r="Q484" s="4"/>
      <c r="R484" s="4"/>
    </row>
    <row r="485" spans="1:18" x14ac:dyDescent="0.25">
      <c r="A485" s="22" t="s">
        <v>1445</v>
      </c>
      <c r="B485" s="22" t="s">
        <v>2</v>
      </c>
      <c r="C485" s="23" t="s">
        <v>1446</v>
      </c>
      <c r="D485" s="56" t="s">
        <v>1447</v>
      </c>
      <c r="E485" s="57"/>
      <c r="F485" s="57"/>
      <c r="G485" s="57"/>
      <c r="H485" s="12" t="s">
        <v>40</v>
      </c>
      <c r="I485" s="13">
        <v>1</v>
      </c>
      <c r="J485" s="14"/>
      <c r="K485" s="34">
        <f t="shared" si="21"/>
        <v>0</v>
      </c>
      <c r="L485" s="47">
        <f>0.85*150</f>
        <v>127.5</v>
      </c>
      <c r="M485" s="42">
        <v>3</v>
      </c>
      <c r="N485" s="40">
        <f t="shared" si="22"/>
        <v>6</v>
      </c>
      <c r="Q485" s="62"/>
      <c r="R485" s="63"/>
    </row>
    <row r="486" spans="1:18" ht="27.75" customHeight="1" x14ac:dyDescent="0.25">
      <c r="A486" s="10" t="s">
        <v>1448</v>
      </c>
      <c r="B486" s="10" t="s">
        <v>2</v>
      </c>
      <c r="C486" s="11" t="s">
        <v>193</v>
      </c>
      <c r="D486" s="54" t="s">
        <v>194</v>
      </c>
      <c r="E486" s="55"/>
      <c r="F486" s="55"/>
      <c r="G486" s="55"/>
      <c r="H486" s="12" t="s">
        <v>40</v>
      </c>
      <c r="I486" s="13">
        <v>1</v>
      </c>
      <c r="J486" s="14"/>
      <c r="K486" s="34">
        <f t="shared" si="21"/>
        <v>0</v>
      </c>
      <c r="L486" s="47">
        <f>0.85*54.4</f>
        <v>46.239999999999995</v>
      </c>
      <c r="M486" s="42">
        <v>1</v>
      </c>
      <c r="N486" s="40">
        <f t="shared" si="22"/>
        <v>2</v>
      </c>
      <c r="Q486" s="62"/>
      <c r="R486" s="63"/>
    </row>
    <row r="487" spans="1:18" ht="24.75" customHeight="1" x14ac:dyDescent="0.25">
      <c r="A487" s="10" t="s">
        <v>1449</v>
      </c>
      <c r="B487" s="10" t="s">
        <v>2</v>
      </c>
      <c r="C487" s="11" t="s">
        <v>1450</v>
      </c>
      <c r="D487" s="54" t="s">
        <v>1451</v>
      </c>
      <c r="E487" s="55"/>
      <c r="F487" s="55"/>
      <c r="G487" s="55"/>
      <c r="H487" s="12" t="s">
        <v>40</v>
      </c>
      <c r="I487" s="13">
        <v>1</v>
      </c>
      <c r="J487" s="14"/>
      <c r="K487" s="34">
        <f t="shared" si="21"/>
        <v>0</v>
      </c>
      <c r="L487" s="47">
        <v>198</v>
      </c>
      <c r="M487" s="42">
        <v>3</v>
      </c>
      <c r="N487" s="40">
        <f t="shared" si="22"/>
        <v>6</v>
      </c>
      <c r="Q487" s="62"/>
      <c r="R487" s="63"/>
    </row>
    <row r="488" spans="1:18" x14ac:dyDescent="0.25">
      <c r="A488" s="10" t="s">
        <v>1452</v>
      </c>
      <c r="B488" s="10" t="s">
        <v>2</v>
      </c>
      <c r="C488" s="11" t="s">
        <v>1453</v>
      </c>
      <c r="D488" s="54" t="s">
        <v>1454</v>
      </c>
      <c r="E488" s="55"/>
      <c r="F488" s="55"/>
      <c r="G488" s="55"/>
      <c r="H488" s="12" t="s">
        <v>40</v>
      </c>
      <c r="I488" s="13">
        <v>1</v>
      </c>
      <c r="J488" s="14"/>
      <c r="K488" s="34">
        <f t="shared" si="21"/>
        <v>0</v>
      </c>
      <c r="L488" s="47">
        <v>250</v>
      </c>
      <c r="M488" s="42">
        <v>5</v>
      </c>
      <c r="N488" s="40">
        <f t="shared" si="22"/>
        <v>10</v>
      </c>
      <c r="Q488" s="62"/>
      <c r="R488" s="63"/>
    </row>
    <row r="490" spans="1:18" x14ac:dyDescent="0.25">
      <c r="A490" s="5"/>
      <c r="L490" s="39"/>
    </row>
  </sheetData>
  <sheetProtection password="EA16" sheet="1" objects="1" scenarios="1" selectLockedCells="1"/>
  <mergeCells count="964">
    <mergeCell ref="M2:N2"/>
    <mergeCell ref="M3:N3"/>
    <mergeCell ref="M1:N1"/>
    <mergeCell ref="Q487:R487"/>
    <mergeCell ref="Q488:R488"/>
    <mergeCell ref="Q477:R477"/>
    <mergeCell ref="Q478:R478"/>
    <mergeCell ref="Q479:R479"/>
    <mergeCell ref="Q480:R480"/>
    <mergeCell ref="Q481:R481"/>
    <mergeCell ref="Q482:R482"/>
    <mergeCell ref="Q483:R483"/>
    <mergeCell ref="Q485:R485"/>
    <mergeCell ref="Q486:R486"/>
    <mergeCell ref="Q468:R468"/>
    <mergeCell ref="Q469:R469"/>
    <mergeCell ref="Q470:R470"/>
    <mergeCell ref="Q471:R471"/>
    <mergeCell ref="Q472:R472"/>
    <mergeCell ref="Q473:R473"/>
    <mergeCell ref="Q474:R474"/>
    <mergeCell ref="Q475:R475"/>
    <mergeCell ref="Q476:R476"/>
    <mergeCell ref="Q459:R459"/>
    <mergeCell ref="Q460:R460"/>
    <mergeCell ref="Q461:R461"/>
    <mergeCell ref="Q462:R462"/>
    <mergeCell ref="Q463:R463"/>
    <mergeCell ref="Q464:R464"/>
    <mergeCell ref="Q465:R465"/>
    <mergeCell ref="Q466:R466"/>
    <mergeCell ref="Q467:R467"/>
    <mergeCell ref="Q450:R450"/>
    <mergeCell ref="Q451:R451"/>
    <mergeCell ref="Q452:R452"/>
    <mergeCell ref="Q453:R453"/>
    <mergeCell ref="Q454:R454"/>
    <mergeCell ref="Q455:R455"/>
    <mergeCell ref="Q456:R456"/>
    <mergeCell ref="Q457:R457"/>
    <mergeCell ref="Q458:R458"/>
    <mergeCell ref="Q441:R441"/>
    <mergeCell ref="Q442:R442"/>
    <mergeCell ref="Q443:R443"/>
    <mergeCell ref="Q444:R444"/>
    <mergeCell ref="Q445:R445"/>
    <mergeCell ref="Q446:R446"/>
    <mergeCell ref="Q447:R447"/>
    <mergeCell ref="Q448:R448"/>
    <mergeCell ref="Q449:R449"/>
    <mergeCell ref="Q432:R432"/>
    <mergeCell ref="Q433:R433"/>
    <mergeCell ref="Q434:R434"/>
    <mergeCell ref="Q435:R435"/>
    <mergeCell ref="Q436:R436"/>
    <mergeCell ref="Q437:R437"/>
    <mergeCell ref="Q438:R438"/>
    <mergeCell ref="Q439:R439"/>
    <mergeCell ref="Q440:R440"/>
    <mergeCell ref="Q423:R423"/>
    <mergeCell ref="Q424:R424"/>
    <mergeCell ref="Q425:R425"/>
    <mergeCell ref="Q426:R426"/>
    <mergeCell ref="Q427:R427"/>
    <mergeCell ref="Q428:R428"/>
    <mergeCell ref="Q429:R429"/>
    <mergeCell ref="Q430:R430"/>
    <mergeCell ref="Q431:R431"/>
    <mergeCell ref="Q414:R414"/>
    <mergeCell ref="Q415:R415"/>
    <mergeCell ref="Q416:R416"/>
    <mergeCell ref="Q417:R417"/>
    <mergeCell ref="Q418:R418"/>
    <mergeCell ref="Q419:R419"/>
    <mergeCell ref="Q420:R420"/>
    <mergeCell ref="Q421:R421"/>
    <mergeCell ref="Q422:R422"/>
    <mergeCell ref="Q405:R405"/>
    <mergeCell ref="Q406:R406"/>
    <mergeCell ref="Q407:R407"/>
    <mergeCell ref="Q408:R408"/>
    <mergeCell ref="Q409:R409"/>
    <mergeCell ref="Q410:R410"/>
    <mergeCell ref="Q411:R411"/>
    <mergeCell ref="Q412:R412"/>
    <mergeCell ref="Q413:R413"/>
    <mergeCell ref="Q396:R396"/>
    <mergeCell ref="Q397:R397"/>
    <mergeCell ref="Q398:R398"/>
    <mergeCell ref="Q399:R399"/>
    <mergeCell ref="Q400:R400"/>
    <mergeCell ref="Q401:R401"/>
    <mergeCell ref="Q402:R402"/>
    <mergeCell ref="Q403:R403"/>
    <mergeCell ref="Q404:R404"/>
    <mergeCell ref="Q387:R387"/>
    <mergeCell ref="Q388:R388"/>
    <mergeCell ref="Q389:R389"/>
    <mergeCell ref="Q390:R390"/>
    <mergeCell ref="Q391:R391"/>
    <mergeCell ref="Q392:R392"/>
    <mergeCell ref="Q393:R393"/>
    <mergeCell ref="Q394:R394"/>
    <mergeCell ref="Q395:R395"/>
    <mergeCell ref="Q378:R378"/>
    <mergeCell ref="Q379:R379"/>
    <mergeCell ref="Q380:R380"/>
    <mergeCell ref="Q381:R381"/>
    <mergeCell ref="Q382:R382"/>
    <mergeCell ref="Q383:R383"/>
    <mergeCell ref="Q384:R384"/>
    <mergeCell ref="Q385:R385"/>
    <mergeCell ref="Q386:R386"/>
    <mergeCell ref="Q369:R369"/>
    <mergeCell ref="Q370:R370"/>
    <mergeCell ref="Q371:R371"/>
    <mergeCell ref="Q372:R372"/>
    <mergeCell ref="Q373:R373"/>
    <mergeCell ref="Q374:R374"/>
    <mergeCell ref="Q375:R375"/>
    <mergeCell ref="Q376:R376"/>
    <mergeCell ref="Q377:R377"/>
    <mergeCell ref="Q360:R360"/>
    <mergeCell ref="Q361:R361"/>
    <mergeCell ref="Q362:R362"/>
    <mergeCell ref="Q363:R363"/>
    <mergeCell ref="Q364:R364"/>
    <mergeCell ref="Q365:R365"/>
    <mergeCell ref="Q366:R366"/>
    <mergeCell ref="Q367:R367"/>
    <mergeCell ref="Q368:R368"/>
    <mergeCell ref="Q351:R351"/>
    <mergeCell ref="Q352:R352"/>
    <mergeCell ref="Q353:R353"/>
    <mergeCell ref="Q354:R354"/>
    <mergeCell ref="Q355:R355"/>
    <mergeCell ref="Q356:R356"/>
    <mergeCell ref="Q357:R357"/>
    <mergeCell ref="Q358:R358"/>
    <mergeCell ref="Q359:R359"/>
    <mergeCell ref="Q342:R342"/>
    <mergeCell ref="Q343:R343"/>
    <mergeCell ref="Q344:R344"/>
    <mergeCell ref="Q345:R345"/>
    <mergeCell ref="Q346:R346"/>
    <mergeCell ref="Q347:R347"/>
    <mergeCell ref="Q348:R348"/>
    <mergeCell ref="Q349:R349"/>
    <mergeCell ref="Q350:R350"/>
    <mergeCell ref="D485:G485"/>
    <mergeCell ref="D486:G486"/>
    <mergeCell ref="D487:G487"/>
    <mergeCell ref="D488:G488"/>
    <mergeCell ref="Q69:R69"/>
    <mergeCell ref="Q75:R75"/>
    <mergeCell ref="Q139:R139"/>
    <mergeCell ref="Q191:R191"/>
    <mergeCell ref="Q325:R325"/>
    <mergeCell ref="Q327:R327"/>
    <mergeCell ref="Q328:R328"/>
    <mergeCell ref="Q329:R329"/>
    <mergeCell ref="Q330:R330"/>
    <mergeCell ref="Q331:R331"/>
    <mergeCell ref="Q332:R332"/>
    <mergeCell ref="Q333:R333"/>
    <mergeCell ref="Q334:R334"/>
    <mergeCell ref="Q335:R335"/>
    <mergeCell ref="Q336:R336"/>
    <mergeCell ref="Q337:R337"/>
    <mergeCell ref="Q338:R338"/>
    <mergeCell ref="Q339:R339"/>
    <mergeCell ref="Q340:R340"/>
    <mergeCell ref="Q341:R341"/>
    <mergeCell ref="D475:G475"/>
    <mergeCell ref="D476:G476"/>
    <mergeCell ref="D477:G477"/>
    <mergeCell ref="D478:G478"/>
    <mergeCell ref="D479:G479"/>
    <mergeCell ref="D480:G480"/>
    <mergeCell ref="D481:G481"/>
    <mergeCell ref="D482:G482"/>
    <mergeCell ref="D483:G483"/>
    <mergeCell ref="D466:G466"/>
    <mergeCell ref="D467:G467"/>
    <mergeCell ref="D468:G468"/>
    <mergeCell ref="D469:G469"/>
    <mergeCell ref="D470:G470"/>
    <mergeCell ref="D471:G471"/>
    <mergeCell ref="D472:G472"/>
    <mergeCell ref="D473:G473"/>
    <mergeCell ref="D474:G474"/>
    <mergeCell ref="D457:G457"/>
    <mergeCell ref="D458:G458"/>
    <mergeCell ref="D459:G459"/>
    <mergeCell ref="D460:G460"/>
    <mergeCell ref="D461:G461"/>
    <mergeCell ref="D462:G462"/>
    <mergeCell ref="D463:G463"/>
    <mergeCell ref="D464:G464"/>
    <mergeCell ref="D465:G465"/>
    <mergeCell ref="D448:G448"/>
    <mergeCell ref="D449:G449"/>
    <mergeCell ref="D450:G450"/>
    <mergeCell ref="D451:G451"/>
    <mergeCell ref="D452:G452"/>
    <mergeCell ref="D453:G453"/>
    <mergeCell ref="D454:G454"/>
    <mergeCell ref="D455:G455"/>
    <mergeCell ref="D456:G456"/>
    <mergeCell ref="D439:G439"/>
    <mergeCell ref="D440:G440"/>
    <mergeCell ref="D441:G441"/>
    <mergeCell ref="D442:G442"/>
    <mergeCell ref="D443:G443"/>
    <mergeCell ref="D444:G444"/>
    <mergeCell ref="D445:G445"/>
    <mergeCell ref="D446:G446"/>
    <mergeCell ref="D447:G447"/>
    <mergeCell ref="D430:G430"/>
    <mergeCell ref="D431:G431"/>
    <mergeCell ref="D432:G432"/>
    <mergeCell ref="D433:G433"/>
    <mergeCell ref="D434:G434"/>
    <mergeCell ref="D435:G435"/>
    <mergeCell ref="D436:G436"/>
    <mergeCell ref="D437:G437"/>
    <mergeCell ref="D438:G438"/>
    <mergeCell ref="D421:G421"/>
    <mergeCell ref="D422:G422"/>
    <mergeCell ref="D423:G423"/>
    <mergeCell ref="D424:G424"/>
    <mergeCell ref="D425:G425"/>
    <mergeCell ref="D426:G426"/>
    <mergeCell ref="D427:G427"/>
    <mergeCell ref="D428:G428"/>
    <mergeCell ref="D429:G429"/>
    <mergeCell ref="D412:G412"/>
    <mergeCell ref="D413:G413"/>
    <mergeCell ref="D414:G414"/>
    <mergeCell ref="D415:G415"/>
    <mergeCell ref="D416:G416"/>
    <mergeCell ref="D417:G417"/>
    <mergeCell ref="D418:G418"/>
    <mergeCell ref="D419:G419"/>
    <mergeCell ref="D420:G420"/>
    <mergeCell ref="D403:G403"/>
    <mergeCell ref="D404:G404"/>
    <mergeCell ref="D405:G405"/>
    <mergeCell ref="D406:G406"/>
    <mergeCell ref="D407:G407"/>
    <mergeCell ref="D408:G408"/>
    <mergeCell ref="D409:G409"/>
    <mergeCell ref="D410:G410"/>
    <mergeCell ref="D411:G411"/>
    <mergeCell ref="D394:G394"/>
    <mergeCell ref="D395:G395"/>
    <mergeCell ref="D396:G396"/>
    <mergeCell ref="D397:G397"/>
    <mergeCell ref="D398:G398"/>
    <mergeCell ref="D399:G399"/>
    <mergeCell ref="D400:G400"/>
    <mergeCell ref="D401:G401"/>
    <mergeCell ref="D402:G402"/>
    <mergeCell ref="D385:G385"/>
    <mergeCell ref="D386:G386"/>
    <mergeCell ref="D387:G387"/>
    <mergeCell ref="D388:G388"/>
    <mergeCell ref="D389:G389"/>
    <mergeCell ref="D390:G390"/>
    <mergeCell ref="D391:G391"/>
    <mergeCell ref="D392:G392"/>
    <mergeCell ref="D393:G393"/>
    <mergeCell ref="D376:G376"/>
    <mergeCell ref="D377:G377"/>
    <mergeCell ref="D378:G378"/>
    <mergeCell ref="D379:G379"/>
    <mergeCell ref="D380:G380"/>
    <mergeCell ref="D381:G381"/>
    <mergeCell ref="D382:G382"/>
    <mergeCell ref="D383:G383"/>
    <mergeCell ref="D384:G384"/>
    <mergeCell ref="D367:G367"/>
    <mergeCell ref="D368:G368"/>
    <mergeCell ref="D369:G369"/>
    <mergeCell ref="D370:G370"/>
    <mergeCell ref="D371:G371"/>
    <mergeCell ref="D372:G372"/>
    <mergeCell ref="D373:G373"/>
    <mergeCell ref="D374:G374"/>
    <mergeCell ref="D375:G375"/>
    <mergeCell ref="D358:G358"/>
    <mergeCell ref="D359:G359"/>
    <mergeCell ref="D360:G360"/>
    <mergeCell ref="D361:G361"/>
    <mergeCell ref="D362:G362"/>
    <mergeCell ref="D363:G363"/>
    <mergeCell ref="D364:G364"/>
    <mergeCell ref="D365:G365"/>
    <mergeCell ref="D366:G366"/>
    <mergeCell ref="D349:G349"/>
    <mergeCell ref="D350:G350"/>
    <mergeCell ref="D351:G351"/>
    <mergeCell ref="D352:G352"/>
    <mergeCell ref="D353:G353"/>
    <mergeCell ref="D354:G354"/>
    <mergeCell ref="D355:G355"/>
    <mergeCell ref="D356:G356"/>
    <mergeCell ref="D357:G357"/>
    <mergeCell ref="D340:G340"/>
    <mergeCell ref="D341:G341"/>
    <mergeCell ref="D342:G342"/>
    <mergeCell ref="D343:G343"/>
    <mergeCell ref="D344:G344"/>
    <mergeCell ref="D345:G345"/>
    <mergeCell ref="D346:G346"/>
    <mergeCell ref="D347:G347"/>
    <mergeCell ref="D348:G348"/>
    <mergeCell ref="D331:G331"/>
    <mergeCell ref="D332:G332"/>
    <mergeCell ref="D333:G333"/>
    <mergeCell ref="D334:G334"/>
    <mergeCell ref="D335:G335"/>
    <mergeCell ref="D336:G336"/>
    <mergeCell ref="D337:G337"/>
    <mergeCell ref="D338:G338"/>
    <mergeCell ref="D339:G339"/>
    <mergeCell ref="D69:G69"/>
    <mergeCell ref="D75:G75"/>
    <mergeCell ref="D139:G139"/>
    <mergeCell ref="D191:G191"/>
    <mergeCell ref="D325:G325"/>
    <mergeCell ref="D327:G327"/>
    <mergeCell ref="D328:G328"/>
    <mergeCell ref="D329:G329"/>
    <mergeCell ref="D330:G330"/>
    <mergeCell ref="D286:G286"/>
    <mergeCell ref="D277:G277"/>
    <mergeCell ref="D278:G278"/>
    <mergeCell ref="D279:G279"/>
    <mergeCell ref="D280:G280"/>
    <mergeCell ref="D281:G281"/>
    <mergeCell ref="D272:G272"/>
    <mergeCell ref="D273:G273"/>
    <mergeCell ref="D274:G274"/>
    <mergeCell ref="D275:G275"/>
    <mergeCell ref="D276:G276"/>
    <mergeCell ref="D267:G267"/>
    <mergeCell ref="D268:G268"/>
    <mergeCell ref="D269:G269"/>
    <mergeCell ref="D270:G270"/>
    <mergeCell ref="Q324:R324"/>
    <mergeCell ref="Q326:R326"/>
    <mergeCell ref="Q319:R319"/>
    <mergeCell ref="Q320:R320"/>
    <mergeCell ref="Q321:R321"/>
    <mergeCell ref="Q322:R322"/>
    <mergeCell ref="Q323:R323"/>
    <mergeCell ref="Q315:R315"/>
    <mergeCell ref="Q316:R316"/>
    <mergeCell ref="Q317:R317"/>
    <mergeCell ref="Q318:R318"/>
    <mergeCell ref="Q309:R309"/>
    <mergeCell ref="Q310:R310"/>
    <mergeCell ref="Q311:R311"/>
    <mergeCell ref="Q312:R312"/>
    <mergeCell ref="Q313:R313"/>
    <mergeCell ref="Q304:R304"/>
    <mergeCell ref="Q305:R305"/>
    <mergeCell ref="Q306:R306"/>
    <mergeCell ref="Q307:R307"/>
    <mergeCell ref="Q308:R308"/>
    <mergeCell ref="Q299:R299"/>
    <mergeCell ref="Q300:R300"/>
    <mergeCell ref="Q301:R301"/>
    <mergeCell ref="Q302:R302"/>
    <mergeCell ref="Q303:R303"/>
    <mergeCell ref="Q294:R294"/>
    <mergeCell ref="Q295:R295"/>
    <mergeCell ref="Q296:R296"/>
    <mergeCell ref="Q297:R297"/>
    <mergeCell ref="Q298:R298"/>
    <mergeCell ref="Q289:R289"/>
    <mergeCell ref="Q290:R290"/>
    <mergeCell ref="Q291:R291"/>
    <mergeCell ref="Q292:R292"/>
    <mergeCell ref="Q293:R293"/>
    <mergeCell ref="Q284:R284"/>
    <mergeCell ref="Q285:R285"/>
    <mergeCell ref="Q286:R286"/>
    <mergeCell ref="Q287:R287"/>
    <mergeCell ref="Q288:R288"/>
    <mergeCell ref="Q279:R279"/>
    <mergeCell ref="Q280:R280"/>
    <mergeCell ref="Q281:R281"/>
    <mergeCell ref="Q282:R282"/>
    <mergeCell ref="Q283:R283"/>
    <mergeCell ref="Q274:R274"/>
    <mergeCell ref="Q275:R275"/>
    <mergeCell ref="Q276:R276"/>
    <mergeCell ref="Q277:R277"/>
    <mergeCell ref="Q278:R278"/>
    <mergeCell ref="Q269:R269"/>
    <mergeCell ref="Q270:R270"/>
    <mergeCell ref="Q271:R271"/>
    <mergeCell ref="Q272:R272"/>
    <mergeCell ref="Q273:R273"/>
    <mergeCell ref="Q264:R264"/>
    <mergeCell ref="Q265:R265"/>
    <mergeCell ref="Q266:R266"/>
    <mergeCell ref="Q267:R267"/>
    <mergeCell ref="Q268:R268"/>
    <mergeCell ref="Q259:R259"/>
    <mergeCell ref="Q260:R260"/>
    <mergeCell ref="Q261:R261"/>
    <mergeCell ref="Q262:R262"/>
    <mergeCell ref="Q263:R263"/>
    <mergeCell ref="Q254:R254"/>
    <mergeCell ref="Q255:R255"/>
    <mergeCell ref="Q256:R256"/>
    <mergeCell ref="Q257:R257"/>
    <mergeCell ref="Q258:R258"/>
    <mergeCell ref="Q249:R249"/>
    <mergeCell ref="Q250:R250"/>
    <mergeCell ref="Q251:R251"/>
    <mergeCell ref="Q252:R252"/>
    <mergeCell ref="Q253:R253"/>
    <mergeCell ref="Q244:R244"/>
    <mergeCell ref="Q245:R245"/>
    <mergeCell ref="Q246:R246"/>
    <mergeCell ref="Q247:R247"/>
    <mergeCell ref="Q248:R248"/>
    <mergeCell ref="Q239:R239"/>
    <mergeCell ref="Q240:R240"/>
    <mergeCell ref="Q241:R241"/>
    <mergeCell ref="Q242:R242"/>
    <mergeCell ref="Q243:R243"/>
    <mergeCell ref="Q234:R234"/>
    <mergeCell ref="Q235:R235"/>
    <mergeCell ref="Q236:R236"/>
    <mergeCell ref="Q237:R237"/>
    <mergeCell ref="Q238:R238"/>
    <mergeCell ref="Q229:R229"/>
    <mergeCell ref="Q230:R230"/>
    <mergeCell ref="Q231:R231"/>
    <mergeCell ref="Q233:R233"/>
    <mergeCell ref="Q224:R224"/>
    <mergeCell ref="Q225:R225"/>
    <mergeCell ref="Q226:R226"/>
    <mergeCell ref="Q227:R227"/>
    <mergeCell ref="Q228:R228"/>
    <mergeCell ref="Q219:R219"/>
    <mergeCell ref="Q220:R220"/>
    <mergeCell ref="Q221:R221"/>
    <mergeCell ref="Q222:R222"/>
    <mergeCell ref="Q223:R223"/>
    <mergeCell ref="Q214:R214"/>
    <mergeCell ref="Q215:R215"/>
    <mergeCell ref="Q216:R216"/>
    <mergeCell ref="Q217:R217"/>
    <mergeCell ref="Q218:R218"/>
    <mergeCell ref="Q209:R209"/>
    <mergeCell ref="Q210:R210"/>
    <mergeCell ref="Q211:R211"/>
    <mergeCell ref="Q212:R212"/>
    <mergeCell ref="Q213:R213"/>
    <mergeCell ref="Q204:R204"/>
    <mergeCell ref="Q205:R205"/>
    <mergeCell ref="Q206:R206"/>
    <mergeCell ref="Q207:R207"/>
    <mergeCell ref="Q208:R208"/>
    <mergeCell ref="Q199:R199"/>
    <mergeCell ref="Q200:R200"/>
    <mergeCell ref="Q201:R201"/>
    <mergeCell ref="Q202:R202"/>
    <mergeCell ref="Q203:R203"/>
    <mergeCell ref="Q194:R194"/>
    <mergeCell ref="Q195:R195"/>
    <mergeCell ref="Q196:R196"/>
    <mergeCell ref="Q197:R197"/>
    <mergeCell ref="Q198:R198"/>
    <mergeCell ref="Q188:R188"/>
    <mergeCell ref="Q189:R189"/>
    <mergeCell ref="Q190:R190"/>
    <mergeCell ref="Q192:R192"/>
    <mergeCell ref="Q193:R193"/>
    <mergeCell ref="Q183:R183"/>
    <mergeCell ref="Q184:R184"/>
    <mergeCell ref="Q185:R185"/>
    <mergeCell ref="Q186:R186"/>
    <mergeCell ref="Q187:R187"/>
    <mergeCell ref="Q178:R178"/>
    <mergeCell ref="Q179:R179"/>
    <mergeCell ref="Q180:R180"/>
    <mergeCell ref="Q181:R181"/>
    <mergeCell ref="Q182:R182"/>
    <mergeCell ref="Q173:R173"/>
    <mergeCell ref="Q174:R174"/>
    <mergeCell ref="Q175:R175"/>
    <mergeCell ref="Q176:R176"/>
    <mergeCell ref="Q177:R177"/>
    <mergeCell ref="Q168:R168"/>
    <mergeCell ref="Q169:R169"/>
    <mergeCell ref="Q170:R170"/>
    <mergeCell ref="Q171:R171"/>
    <mergeCell ref="Q172:R172"/>
    <mergeCell ref="Q163:R163"/>
    <mergeCell ref="Q164:R164"/>
    <mergeCell ref="Q165:R165"/>
    <mergeCell ref="Q166:R166"/>
    <mergeCell ref="Q167:R167"/>
    <mergeCell ref="Q158:R158"/>
    <mergeCell ref="Q159:R159"/>
    <mergeCell ref="Q160:R160"/>
    <mergeCell ref="Q161:R161"/>
    <mergeCell ref="Q162:R162"/>
    <mergeCell ref="Q153:R153"/>
    <mergeCell ref="Q154:R154"/>
    <mergeCell ref="Q155:R155"/>
    <mergeCell ref="Q156:R156"/>
    <mergeCell ref="Q157:R157"/>
    <mergeCell ref="Q148:R148"/>
    <mergeCell ref="Q149:R149"/>
    <mergeCell ref="Q150:R150"/>
    <mergeCell ref="Q151:R151"/>
    <mergeCell ref="Q152:R152"/>
    <mergeCell ref="Q143:R143"/>
    <mergeCell ref="Q144:R144"/>
    <mergeCell ref="Q145:R145"/>
    <mergeCell ref="Q146:R146"/>
    <mergeCell ref="Q147:R147"/>
    <mergeCell ref="Q137:R137"/>
    <mergeCell ref="Q138:R138"/>
    <mergeCell ref="Q140:R140"/>
    <mergeCell ref="Q141:R141"/>
    <mergeCell ref="Q142:R142"/>
    <mergeCell ref="Q132:R132"/>
    <mergeCell ref="Q133:R133"/>
    <mergeCell ref="Q134:R134"/>
    <mergeCell ref="Q135:R135"/>
    <mergeCell ref="Q136:R136"/>
    <mergeCell ref="Q127:R127"/>
    <mergeCell ref="Q128:R128"/>
    <mergeCell ref="Q129:R129"/>
    <mergeCell ref="Q130:R130"/>
    <mergeCell ref="Q131:R131"/>
    <mergeCell ref="Q122:R122"/>
    <mergeCell ref="Q123:R123"/>
    <mergeCell ref="Q124:R124"/>
    <mergeCell ref="Q125:R125"/>
    <mergeCell ref="Q126:R126"/>
    <mergeCell ref="Q117:R117"/>
    <mergeCell ref="Q118:R118"/>
    <mergeCell ref="Q119:R119"/>
    <mergeCell ref="Q120:R120"/>
    <mergeCell ref="Q121:R121"/>
    <mergeCell ref="Q112:R112"/>
    <mergeCell ref="Q113:R113"/>
    <mergeCell ref="Q114:R114"/>
    <mergeCell ref="Q115:R115"/>
    <mergeCell ref="Q116:R116"/>
    <mergeCell ref="Q107:R107"/>
    <mergeCell ref="Q108:R108"/>
    <mergeCell ref="Q109:R109"/>
    <mergeCell ref="Q110:R110"/>
    <mergeCell ref="Q111:R111"/>
    <mergeCell ref="Q102:R102"/>
    <mergeCell ref="Q103:R103"/>
    <mergeCell ref="Q104:R104"/>
    <mergeCell ref="Q105:R105"/>
    <mergeCell ref="Q106:R106"/>
    <mergeCell ref="Q97:R97"/>
    <mergeCell ref="Q98:R98"/>
    <mergeCell ref="Q99:R99"/>
    <mergeCell ref="Q100:R100"/>
    <mergeCell ref="Q101:R101"/>
    <mergeCell ref="Q92:R92"/>
    <mergeCell ref="Q94:R94"/>
    <mergeCell ref="Q95:R95"/>
    <mergeCell ref="Q96:R96"/>
    <mergeCell ref="Q88:R88"/>
    <mergeCell ref="Q89:R89"/>
    <mergeCell ref="Q90:R90"/>
    <mergeCell ref="Q91:R91"/>
    <mergeCell ref="Q82:R82"/>
    <mergeCell ref="Q83:R83"/>
    <mergeCell ref="Q84:R84"/>
    <mergeCell ref="Q85:R85"/>
    <mergeCell ref="Q86:R86"/>
    <mergeCell ref="Q77:R77"/>
    <mergeCell ref="Q78:R78"/>
    <mergeCell ref="Q79:R79"/>
    <mergeCell ref="Q80:R80"/>
    <mergeCell ref="Q81:R81"/>
    <mergeCell ref="Q71:R71"/>
    <mergeCell ref="Q72:R72"/>
    <mergeCell ref="Q73:R73"/>
    <mergeCell ref="Q74:R74"/>
    <mergeCell ref="Q76:R76"/>
    <mergeCell ref="Q65:R65"/>
    <mergeCell ref="Q66:R66"/>
    <mergeCell ref="Q67:R67"/>
    <mergeCell ref="Q68:R68"/>
    <mergeCell ref="Q70:R70"/>
    <mergeCell ref="Q60:R60"/>
    <mergeCell ref="Q61:R61"/>
    <mergeCell ref="Q62:R62"/>
    <mergeCell ref="Q63:R63"/>
    <mergeCell ref="Q64:R64"/>
    <mergeCell ref="Q55:R55"/>
    <mergeCell ref="Q56:R56"/>
    <mergeCell ref="Q57:R57"/>
    <mergeCell ref="Q58:R58"/>
    <mergeCell ref="Q59:R59"/>
    <mergeCell ref="Q50:R50"/>
    <mergeCell ref="Q51:R51"/>
    <mergeCell ref="Q52:R52"/>
    <mergeCell ref="Q53:R53"/>
    <mergeCell ref="Q54:R54"/>
    <mergeCell ref="Q45:R45"/>
    <mergeCell ref="Q46:R46"/>
    <mergeCell ref="Q47:R47"/>
    <mergeCell ref="Q48:R48"/>
    <mergeCell ref="Q49:R49"/>
    <mergeCell ref="Q40:R40"/>
    <mergeCell ref="Q41:R41"/>
    <mergeCell ref="Q42:R42"/>
    <mergeCell ref="Q43:R43"/>
    <mergeCell ref="Q44:R44"/>
    <mergeCell ref="Q35:R35"/>
    <mergeCell ref="Q36:R36"/>
    <mergeCell ref="Q37:R37"/>
    <mergeCell ref="Q38:R38"/>
    <mergeCell ref="Q39:R39"/>
    <mergeCell ref="Q30:R30"/>
    <mergeCell ref="Q31:R31"/>
    <mergeCell ref="Q32:R32"/>
    <mergeCell ref="Q33:R33"/>
    <mergeCell ref="Q34:R34"/>
    <mergeCell ref="Q12:R12"/>
    <mergeCell ref="Q13:R13"/>
    <mergeCell ref="Q14:R14"/>
    <mergeCell ref="Q25:R25"/>
    <mergeCell ref="Q26:R26"/>
    <mergeCell ref="Q27:R27"/>
    <mergeCell ref="Q28:R28"/>
    <mergeCell ref="Q29:R29"/>
    <mergeCell ref="Q20:R20"/>
    <mergeCell ref="Q21:R21"/>
    <mergeCell ref="Q22:R22"/>
    <mergeCell ref="Q23:R23"/>
    <mergeCell ref="Q24:R24"/>
    <mergeCell ref="D322:G322"/>
    <mergeCell ref="D323:G323"/>
    <mergeCell ref="D324:G324"/>
    <mergeCell ref="D326:G326"/>
    <mergeCell ref="D300:G300"/>
    <mergeCell ref="D301:G301"/>
    <mergeCell ref="D292:G292"/>
    <mergeCell ref="D293:G293"/>
    <mergeCell ref="D294:G294"/>
    <mergeCell ref="D295:G295"/>
    <mergeCell ref="D296:G296"/>
    <mergeCell ref="D297:G297"/>
    <mergeCell ref="D298:G298"/>
    <mergeCell ref="D299:G299"/>
    <mergeCell ref="D307:G307"/>
    <mergeCell ref="D308:G308"/>
    <mergeCell ref="D309:G309"/>
    <mergeCell ref="D310:G310"/>
    <mergeCell ref="D311:G311"/>
    <mergeCell ref="D302:G302"/>
    <mergeCell ref="D303:G303"/>
    <mergeCell ref="D304:G304"/>
    <mergeCell ref="D305:G305"/>
    <mergeCell ref="D306:G306"/>
    <mergeCell ref="D285:G285"/>
    <mergeCell ref="Q5:R5"/>
    <mergeCell ref="Q6:R6"/>
    <mergeCell ref="Q7:R7"/>
    <mergeCell ref="Q8:R8"/>
    <mergeCell ref="Q9:R9"/>
    <mergeCell ref="D287:G287"/>
    <mergeCell ref="D288:G288"/>
    <mergeCell ref="D289:G289"/>
    <mergeCell ref="Q10:R10"/>
    <mergeCell ref="Q11:R11"/>
    <mergeCell ref="D255:G255"/>
    <mergeCell ref="D256:G256"/>
    <mergeCell ref="D247:G247"/>
    <mergeCell ref="D248:G248"/>
    <mergeCell ref="D249:G249"/>
    <mergeCell ref="D250:G250"/>
    <mergeCell ref="D251:G251"/>
    <mergeCell ref="D242:G242"/>
    <mergeCell ref="D243:G243"/>
    <mergeCell ref="D244:G244"/>
    <mergeCell ref="D245:G245"/>
    <mergeCell ref="D246:G246"/>
    <mergeCell ref="D237:G237"/>
    <mergeCell ref="D290:G290"/>
    <mergeCell ref="D291:G291"/>
    <mergeCell ref="D282:G282"/>
    <mergeCell ref="D283:G283"/>
    <mergeCell ref="D284:G284"/>
    <mergeCell ref="Q15:R15"/>
    <mergeCell ref="Q16:R16"/>
    <mergeCell ref="Q17:R17"/>
    <mergeCell ref="Q18:R18"/>
    <mergeCell ref="Q19:R19"/>
    <mergeCell ref="D271:G271"/>
    <mergeCell ref="D262:G262"/>
    <mergeCell ref="D263:G263"/>
    <mergeCell ref="D264:G264"/>
    <mergeCell ref="D265:G265"/>
    <mergeCell ref="D266:G266"/>
    <mergeCell ref="D257:G257"/>
    <mergeCell ref="D258:G258"/>
    <mergeCell ref="D259:G259"/>
    <mergeCell ref="D260:G260"/>
    <mergeCell ref="D261:G261"/>
    <mergeCell ref="D252:G252"/>
    <mergeCell ref="D253:G253"/>
    <mergeCell ref="D254:G254"/>
    <mergeCell ref="D317:G317"/>
    <mergeCell ref="D318:G318"/>
    <mergeCell ref="D319:G319"/>
    <mergeCell ref="D320:G320"/>
    <mergeCell ref="D321:G321"/>
    <mergeCell ref="D312:G312"/>
    <mergeCell ref="D313:G313"/>
    <mergeCell ref="D315:G315"/>
    <mergeCell ref="D316:G316"/>
    <mergeCell ref="D238:G238"/>
    <mergeCell ref="D239:G239"/>
    <mergeCell ref="D240:G240"/>
    <mergeCell ref="D241:G241"/>
    <mergeCell ref="D233:G233"/>
    <mergeCell ref="D234:G234"/>
    <mergeCell ref="D235:G235"/>
    <mergeCell ref="D236:G236"/>
    <mergeCell ref="D227:G227"/>
    <mergeCell ref="D228:G228"/>
    <mergeCell ref="D229:G229"/>
    <mergeCell ref="D230:G230"/>
    <mergeCell ref="D231:G231"/>
    <mergeCell ref="D222:G222"/>
    <mergeCell ref="D223:G223"/>
    <mergeCell ref="D224:G224"/>
    <mergeCell ref="D225:G225"/>
    <mergeCell ref="D226:G226"/>
    <mergeCell ref="D217:G217"/>
    <mergeCell ref="D218:G218"/>
    <mergeCell ref="D219:G219"/>
    <mergeCell ref="D220:G220"/>
    <mergeCell ref="D221:G221"/>
    <mergeCell ref="D212:G212"/>
    <mergeCell ref="D213:G213"/>
    <mergeCell ref="D214:G214"/>
    <mergeCell ref="D215:G215"/>
    <mergeCell ref="D216:G216"/>
    <mergeCell ref="D207:G207"/>
    <mergeCell ref="D208:G208"/>
    <mergeCell ref="D209:G209"/>
    <mergeCell ref="D210:G210"/>
    <mergeCell ref="D211:G211"/>
    <mergeCell ref="D202:G202"/>
    <mergeCell ref="D203:G203"/>
    <mergeCell ref="D204:G204"/>
    <mergeCell ref="D205:G205"/>
    <mergeCell ref="D206:G206"/>
    <mergeCell ref="D197:G197"/>
    <mergeCell ref="D198:G198"/>
    <mergeCell ref="D199:G199"/>
    <mergeCell ref="D200:G200"/>
    <mergeCell ref="D201:G201"/>
    <mergeCell ref="D192:G192"/>
    <mergeCell ref="D193:G193"/>
    <mergeCell ref="D194:G194"/>
    <mergeCell ref="D195:G195"/>
    <mergeCell ref="D196:G196"/>
    <mergeCell ref="D186:G186"/>
    <mergeCell ref="D187:G187"/>
    <mergeCell ref="D188:G188"/>
    <mergeCell ref="D189:G189"/>
    <mergeCell ref="D190:G190"/>
    <mergeCell ref="D181:G181"/>
    <mergeCell ref="D182:G182"/>
    <mergeCell ref="D183:G183"/>
    <mergeCell ref="D184:G184"/>
    <mergeCell ref="D185:G185"/>
    <mergeCell ref="D176:G176"/>
    <mergeCell ref="D177:G177"/>
    <mergeCell ref="D178:G178"/>
    <mergeCell ref="D179:G179"/>
    <mergeCell ref="D180:G180"/>
    <mergeCell ref="D171:G171"/>
    <mergeCell ref="D172:G172"/>
    <mergeCell ref="D173:G173"/>
    <mergeCell ref="D174:G174"/>
    <mergeCell ref="D175:G175"/>
    <mergeCell ref="D166:G166"/>
    <mergeCell ref="D167:G167"/>
    <mergeCell ref="D168:G168"/>
    <mergeCell ref="D169:G169"/>
    <mergeCell ref="D170:G170"/>
    <mergeCell ref="D161:G161"/>
    <mergeCell ref="D162:G162"/>
    <mergeCell ref="D163:G163"/>
    <mergeCell ref="D164:G164"/>
    <mergeCell ref="D165:G165"/>
    <mergeCell ref="D156:G156"/>
    <mergeCell ref="D157:G157"/>
    <mergeCell ref="D158:G158"/>
    <mergeCell ref="D159:G159"/>
    <mergeCell ref="D160:G160"/>
    <mergeCell ref="D151:G151"/>
    <mergeCell ref="D152:G152"/>
    <mergeCell ref="D153:G153"/>
    <mergeCell ref="D154:G154"/>
    <mergeCell ref="D155:G155"/>
    <mergeCell ref="D146:G146"/>
    <mergeCell ref="D147:G147"/>
    <mergeCell ref="D148:G148"/>
    <mergeCell ref="D149:G149"/>
    <mergeCell ref="D150:G150"/>
    <mergeCell ref="D141:G141"/>
    <mergeCell ref="D142:G142"/>
    <mergeCell ref="D143:G143"/>
    <mergeCell ref="D144:G144"/>
    <mergeCell ref="D145:G145"/>
    <mergeCell ref="D135:G135"/>
    <mergeCell ref="D136:G136"/>
    <mergeCell ref="D137:G137"/>
    <mergeCell ref="D138:G138"/>
    <mergeCell ref="D140:G140"/>
    <mergeCell ref="D130:G130"/>
    <mergeCell ref="D131:G131"/>
    <mergeCell ref="D132:G132"/>
    <mergeCell ref="D133:G133"/>
    <mergeCell ref="D134:G134"/>
    <mergeCell ref="D125:G125"/>
    <mergeCell ref="D126:G126"/>
    <mergeCell ref="D127:G127"/>
    <mergeCell ref="D128:G128"/>
    <mergeCell ref="D129:G129"/>
    <mergeCell ref="D120:G120"/>
    <mergeCell ref="D121:G121"/>
    <mergeCell ref="D122:G122"/>
    <mergeCell ref="D123:G123"/>
    <mergeCell ref="D124:G124"/>
    <mergeCell ref="D115:G115"/>
    <mergeCell ref="D116:G116"/>
    <mergeCell ref="D117:G117"/>
    <mergeCell ref="D118:G118"/>
    <mergeCell ref="D119:G119"/>
    <mergeCell ref="D110:G110"/>
    <mergeCell ref="D111:G111"/>
    <mergeCell ref="D112:G112"/>
    <mergeCell ref="D113:G113"/>
    <mergeCell ref="D114:G114"/>
    <mergeCell ref="D105:G105"/>
    <mergeCell ref="D106:G106"/>
    <mergeCell ref="D107:G107"/>
    <mergeCell ref="D108:G108"/>
    <mergeCell ref="D109:G109"/>
    <mergeCell ref="D100:G100"/>
    <mergeCell ref="D101:G101"/>
    <mergeCell ref="D102:G102"/>
    <mergeCell ref="D103:G103"/>
    <mergeCell ref="D104:G104"/>
    <mergeCell ref="D95:G95"/>
    <mergeCell ref="D96:G96"/>
    <mergeCell ref="D97:G97"/>
    <mergeCell ref="D98:G98"/>
    <mergeCell ref="D99:G99"/>
    <mergeCell ref="D90:G90"/>
    <mergeCell ref="D91:G91"/>
    <mergeCell ref="D92:G92"/>
    <mergeCell ref="D94:G94"/>
    <mergeCell ref="D85:G85"/>
    <mergeCell ref="D86:G86"/>
    <mergeCell ref="D88:G88"/>
    <mergeCell ref="D89:G89"/>
    <mergeCell ref="D80:G80"/>
    <mergeCell ref="D81:G81"/>
    <mergeCell ref="D82:G82"/>
    <mergeCell ref="D83:G83"/>
    <mergeCell ref="D84:G84"/>
    <mergeCell ref="D74:G74"/>
    <mergeCell ref="D76:G76"/>
    <mergeCell ref="D77:G77"/>
    <mergeCell ref="D78:G78"/>
    <mergeCell ref="D79:G79"/>
    <mergeCell ref="D23:G23"/>
    <mergeCell ref="D31:G31"/>
    <mergeCell ref="D49:G49"/>
    <mergeCell ref="D68:G68"/>
    <mergeCell ref="D70:G70"/>
    <mergeCell ref="D71:G71"/>
    <mergeCell ref="D72:G72"/>
    <mergeCell ref="D73:G73"/>
    <mergeCell ref="D62:G62"/>
    <mergeCell ref="D63:G63"/>
    <mergeCell ref="D64:G64"/>
    <mergeCell ref="D65:G65"/>
    <mergeCell ref="D66:G66"/>
    <mergeCell ref="D67:G67"/>
    <mergeCell ref="D61:G61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48:G48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36:G36"/>
    <mergeCell ref="D24:G24"/>
    <mergeCell ref="D25:G25"/>
    <mergeCell ref="D26:G26"/>
    <mergeCell ref="D27:G27"/>
    <mergeCell ref="D28:G28"/>
    <mergeCell ref="D29:G29"/>
    <mergeCell ref="D30:G30"/>
    <mergeCell ref="D32:G32"/>
    <mergeCell ref="D33:G33"/>
    <mergeCell ref="D34:G34"/>
    <mergeCell ref="D35:G35"/>
    <mergeCell ref="A1:L1"/>
    <mergeCell ref="A2:G2"/>
    <mergeCell ref="A3:G3"/>
    <mergeCell ref="D9:G9"/>
    <mergeCell ref="D5:G5"/>
    <mergeCell ref="D6:G6"/>
    <mergeCell ref="D7:G7"/>
    <mergeCell ref="D8:G8"/>
    <mergeCell ref="D22:G22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1:G21"/>
    <mergeCell ref="D20:G20"/>
  </mergeCells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Zadání výběr</vt:lpstr>
      <vt:lpstr>'Zadání výběr'!Oblast_tisku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Koloc Petr, Ing.</dc:creator>
  <cp:lastModifiedBy>kurucz</cp:lastModifiedBy>
  <cp:lastPrinted>2013-07-24T07:06:11Z</cp:lastPrinted>
  <dcterms:created xsi:type="dcterms:W3CDTF">2013-05-24T06:27:59Z</dcterms:created>
  <dcterms:modified xsi:type="dcterms:W3CDTF">2013-08-05T09:36:53Z</dcterms:modified>
</cp:coreProperties>
</file>