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600" activeTab="0"/>
  </bookViews>
  <sheets>
    <sheet name="Rekapitulace stavby" sheetId="1" r:id="rId1"/>
    <sheet name="09a-2022 - Stání pro kont..." sheetId="2" r:id="rId2"/>
    <sheet name="09b-2022 - Stavební úprav..." sheetId="3" r:id="rId3"/>
    <sheet name="9c-2022 - Výstavba kontej..." sheetId="4" r:id="rId4"/>
  </sheets>
  <definedNames>
    <definedName name="_xlnm._FilterDatabase" localSheetId="1" hidden="1">'09a-2022 - Stání pro kont...'!$C$125:$K$202</definedName>
    <definedName name="_xlnm._FilterDatabase" localSheetId="2" hidden="1">'09b-2022 - Stavební úprav...'!$C$124:$K$197</definedName>
    <definedName name="_xlnm._FilterDatabase" localSheetId="3" hidden="1">'9c-2022 - Výstavba kontej...'!$C$125:$K$205</definedName>
    <definedName name="_xlnm.Print_Area" localSheetId="1">'09a-2022 - Stání pro kont...'!$C$4:$J$76,'09a-2022 - Stání pro kont...'!$C$82:$J$107,'09a-2022 - Stání pro kont...'!$C$113:$J$202</definedName>
    <definedName name="_xlnm.Print_Area" localSheetId="2">'09b-2022 - Stavební úprav...'!$C$4:$J$76,'09b-2022 - Stavební úprav...'!$C$82:$J$106,'09b-2022 - Stavební úprav...'!$C$112:$J$197</definedName>
    <definedName name="_xlnm.Print_Area" localSheetId="3">'9c-2022 - Výstavba kontej...'!$C$4:$J$76,'9c-2022 - Výstavba kontej...'!$C$82:$J$107,'9c-2022 - Výstavba kontej...'!$C$113:$J$205</definedName>
    <definedName name="_xlnm.Print_Area" localSheetId="0">'Rekapitulace stavby'!$D$4:$AO$76,'Rekapitulace stavby'!$C$82:$AQ$98</definedName>
    <definedName name="_xlnm.Print_Titles" localSheetId="0">'Rekapitulace stavby'!$92:$92</definedName>
    <definedName name="_xlnm.Print_Titles" localSheetId="1">'09a-2022 - Stání pro kont...'!$125:$125</definedName>
    <definedName name="_xlnm.Print_Titles" localSheetId="2">'09b-2022 - Stavební úprav...'!$124:$124</definedName>
    <definedName name="_xlnm.Print_Titles" localSheetId="3">'9c-2022 - Výstavba kontej...'!$125:$125</definedName>
  </definedNames>
  <calcPr calcId="162913"/>
</workbook>
</file>

<file path=xl/sharedStrings.xml><?xml version="1.0" encoding="utf-8"?>
<sst xmlns="http://schemas.openxmlformats.org/spreadsheetml/2006/main" count="2890" uniqueCount="411">
  <si>
    <t>Export Komplet</t>
  </si>
  <si>
    <t/>
  </si>
  <si>
    <t>2.0</t>
  </si>
  <si>
    <t>ZAMOK</t>
  </si>
  <si>
    <t>False</t>
  </si>
  <si>
    <t>{9187ded1-7afc-44ce-9383-893b50565361}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</si>
  <si>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</si>
  <si>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</si>
  <si>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</si>
  <si>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</si>
  <si>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</si>
  <si>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</si>
  <si>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</si>
  <si>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</si>
  <si>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09-2022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</si>
  <si>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</si>
  <si>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</si>
  <si>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Stání pro kontejnéry komunálního odpadu - v lokalitě Cheb</t>
  </si>
  <si>
    <t>KSO:</t>
  </si>
  <si>
    <t>CC-CZ:</t>
  </si>
  <si>
    <t>Místo:</t>
  </si>
  <si>
    <t>Lokalita Cheb</t>
  </si>
  <si>
    <t>Datum: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</si>
  <si>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</si>
  <si>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</si>
  <si>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</si>
  <si>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</si>
  <si>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</si>
  <si>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</si>
  <si>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</si>
  <si>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</si>
  <si>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</si>
  <si>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</si>
  <si>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</si>
  <si>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</si>
  <si>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</si>
  <si>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</si>
  <si>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</si>
  <si>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</si>
  <si>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</si>
  <si>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</si>
  <si>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</si>
  <si>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</si>
  <si>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</si>
  <si>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</si>
  <si>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</si>
  <si>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</si>
  <si>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</si>
  <si>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</si>
  <si>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</si>
  <si>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</si>
  <si>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</si>
  <si>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</si>
  <si>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</si>
  <si>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</si>
  <si>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</si>
  <si>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</si>
  <si>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</si>
  <si>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</si>
  <si>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</si>
  <si>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</si>
  <si>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</si>
  <si>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</si>
  <si>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</si>
  <si>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</si>
  <si>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</si>
  <si>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</si>
  <si>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</si>
  <si>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</si>
  <si>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</si>
  <si>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</si>
  <si>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</si>
  <si>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</si>
  <si>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</si>
  <si>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</si>
  <si>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</si>
  <si>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</si>
  <si>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</si>
  <si>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09a-2022</t>
  </si>
  <si>
    <t>Stání pro kontejnéry komunálního odpadu - Pelhřimov</t>
  </si>
  <si>
    <t>STA</t>
  </si>
  <si>
    <t>1</t>
  </si>
  <si>
    <t>{026fcc69-b510-4d98-b1f6-63f855aef25d}</t>
  </si>
  <si>
    <t>2</t>
  </si>
  <si>
    <t>09b-2022</t>
  </si>
  <si>
    <t>Stavební úpravy popelnicobého stání před objektem Dyleňská 24,Cheb</t>
  </si>
  <si>
    <t>{be883564-c0f4-462d-a70f-7d0612591470}</t>
  </si>
  <si>
    <t>9c-2022</t>
  </si>
  <si>
    <t>Výstavba kontejnérového stání na p.p.č. 1480/1,k.ú.Starý Hroznatov</t>
  </si>
  <si>
    <t>{9a55bee5-5026-4f67-8fff-36c97de3748c}</t>
  </si>
  <si>
    <t>KRYCÍ LIST SOUPISU PRACÍ</t>
  </si>
  <si>
    <t>Objekt:</t>
  </si>
  <si>
    <t>09a-2022 - Stání pro kontejnéry komunálního odpadu - Pelhřimov</t>
  </si>
  <si>
    <t>Pelhřimov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</si>
  <si>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</si>
  <si>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</si>
  <si>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</si>
  <si>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</si>
  <si>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</si>
  <si>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</si>
  <si>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</si>
  <si>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</si>
  <si>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</si>
  <si>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</si>
  <si>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</si>
  <si>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>VRN - Vedlejší rozpočtové náklady</t>
  </si>
  <si>
    <t xml:space="preserve">    VRN2 - Příprava staveniště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</si>
  <si>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</si>
  <si>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</si>
  <si>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</si>
  <si>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</si>
  <si>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</si>
  <si>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</si>
  <si>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</si>
  <si>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</si>
  <si>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</si>
  <si>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</si>
  <si>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</si>
  <si>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</si>
  <si>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</si>
  <si>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</si>
  <si>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</si>
  <si>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</si>
  <si>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</si>
  <si>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</si>
  <si>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</si>
  <si>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4</t>
  </si>
  <si>
    <t>K</t>
  </si>
  <si>
    <t>121151104</t>
  </si>
  <si>
    <t>Sejmutí ornice strojně při souvislé ploše do 100 m2, tl. vrstvy přes 200 do 250 mm</t>
  </si>
  <si>
    <t>m2</t>
  </si>
  <si>
    <t>1324499028</t>
  </si>
  <si>
    <t>VV</t>
  </si>
  <si>
    <t>7,5*4,5</t>
  </si>
  <si>
    <t>Součet</t>
  </si>
  <si>
    <t>5</t>
  </si>
  <si>
    <t>122251101</t>
  </si>
  <si>
    <t>Odkopávky a prokopávky nezapažené strojně v hornině třídy těžitelnosti I skupiny 3 do 20 m3</t>
  </si>
  <si>
    <t>m3</t>
  </si>
  <si>
    <t>-186517849</t>
  </si>
  <si>
    <t>7,5*4,5*0,3</t>
  </si>
  <si>
    <t>14</t>
  </si>
  <si>
    <t>132251101</t>
  </si>
  <si>
    <t>Hloubení nezapažených rýh šířky do 800 mm strojně s urovnáním dna do předepsaného profilu a spádu v hornině třídy těžitelnosti I skupiny 3 do 20 m3</t>
  </si>
  <si>
    <t>-1816710696</t>
  </si>
  <si>
    <t>(6,7+4)*1*0,4</t>
  </si>
  <si>
    <t>6</t>
  </si>
  <si>
    <t>161151103</t>
  </si>
  <si>
    <t>Svislé přemístění výkopku strojně bez naložení do dopravní nádoby avšak s vyprázdněním dopravní nádoby na hromadu nebo do dopravního prostředku z horniny třídy těžitelnosti I skupiny 1 až 3 při hloubce výkopu přes 4 do 8 m</t>
  </si>
  <si>
    <t>-726475920</t>
  </si>
  <si>
    <t>10,125+4,28</t>
  </si>
  <si>
    <t>7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</si>
  <si>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</si>
  <si>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</si>
  <si>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1297936365</t>
  </si>
  <si>
    <t>8</t>
  </si>
  <si>
    <t>167151101</t>
  </si>
  <si>
    <t>Nakládání, skládání a překládání neulehlého výkopku nebo sypaniny strojně nakládání, množství do 100 m3, z horniny třídy těžitelnosti I, skupiny 1 až 3</t>
  </si>
  <si>
    <t>-442348443</t>
  </si>
  <si>
    <t>10</t>
  </si>
  <si>
    <t>171201221</t>
  </si>
  <si>
    <t>Poplatek za uložení stavebního odpadu na skládce (skládkovné) zeminy a kamení zatříděného do Katalogu odpadů pod kódem 17 05 04</t>
  </si>
  <si>
    <t>t</t>
  </si>
  <si>
    <t>416415449</t>
  </si>
  <si>
    <t>(10,125+4,28)*1,6</t>
  </si>
  <si>
    <t>9</t>
  </si>
  <si>
    <t>171251201</t>
  </si>
  <si>
    <t>Uložení sypaniny na skládky nebo meziskládky bez hutnění s upravením uložené sypaniny do předepsaného tvaru</t>
  </si>
  <si>
    <t>-1787918629</t>
  </si>
  <si>
    <t>12</t>
  </si>
  <si>
    <t>181311103</t>
  </si>
  <si>
    <t>Rozprostření a urovnání ornice v rovině nebo ve svahu sklonu do 1:5 ručně při souvislé ploše, tl. vrstvy do 200 mm</t>
  </si>
  <si>
    <t>-1336202418</t>
  </si>
  <si>
    <t>7,5+4,5*2*1,5</t>
  </si>
  <si>
    <t>13</t>
  </si>
  <si>
    <t>M</t>
  </si>
  <si>
    <t>10371500</t>
  </si>
  <si>
    <t>substrát pro trávníky VL</t>
  </si>
  <si>
    <t>-59658178</t>
  </si>
  <si>
    <t>12*2*1*0,1</t>
  </si>
  <si>
    <t>11</t>
  </si>
  <si>
    <t>181911102</t>
  </si>
  <si>
    <t>Úprava pláně vyrovnáním výškových rozdílů ručně v hornině třídy těžitelnosti I skupiny 1 a 2 se zhutněním</t>
  </si>
  <si>
    <t>1452652319</t>
  </si>
  <si>
    <t>Zakládání</t>
  </si>
  <si>
    <t>271532212</t>
  </si>
  <si>
    <t>Podsyp pod základové konstrukce se zhutněním a urovnáním povrchu z kameniva hrubého, frakce 16 - 32 mm</t>
  </si>
  <si>
    <t>-1794331438</t>
  </si>
  <si>
    <t>(6,7+4)*0,1*0,4</t>
  </si>
  <si>
    <t>17</t>
  </si>
  <si>
    <t>272361821</t>
  </si>
  <si>
    <t>Výztuž základů kleneb z betonářské oceli 10 505 (R) nebo BSt 500</t>
  </si>
  <si>
    <t>-1432327414</t>
  </si>
  <si>
    <t>16</t>
  </si>
  <si>
    <t>274311611</t>
  </si>
  <si>
    <t>Základy z betonu prostého pasy z betonu kamenem prokládaného tř. C 16/20</t>
  </si>
  <si>
    <t>-1174346054</t>
  </si>
  <si>
    <t>(6,7+4)*1*0,5</t>
  </si>
  <si>
    <t>18</t>
  </si>
  <si>
    <t>279113143</t>
  </si>
  <si>
    <t>Základové zdi z tvárnic ztraceného bednění včetně výplně z betonu  bez zvláštních nároků na vliv prostředí třídy C 20/25, tloušťky zdiva přes 200 do 250 mm</t>
  </si>
  <si>
    <t>-1487409787</t>
  </si>
  <si>
    <t>(6,7+4)*0,5</t>
  </si>
  <si>
    <t>3</t>
  </si>
  <si>
    <t>Svislé a kompletní konstrukce</t>
  </si>
  <si>
    <t>24</t>
  </si>
  <si>
    <t>338121125</t>
  </si>
  <si>
    <t>Osazování sloupků a vzpěr plotových železobetonových se zabetonováním patky, o objemu přes 0,15 do 0,20 m3</t>
  </si>
  <si>
    <t>kus</t>
  </si>
  <si>
    <t>90558173</t>
  </si>
  <si>
    <t>25</t>
  </si>
  <si>
    <t>59231011</t>
  </si>
  <si>
    <t>sloupek betonový plotový rohový pro skládané plné ploty šedý 150x150x4000mm</t>
  </si>
  <si>
    <t>-636171884</t>
  </si>
  <si>
    <t>26</t>
  </si>
  <si>
    <t>13010404</t>
  </si>
  <si>
    <t>úhelník ocelový rovnostranný jakost S235JR (11 375) 30x30x3mm</t>
  </si>
  <si>
    <t>-952415099</t>
  </si>
  <si>
    <t>12*1,5*1,6*0,001</t>
  </si>
  <si>
    <t>27</t>
  </si>
  <si>
    <t>60511109</t>
  </si>
  <si>
    <t>řezivo jehličnaté smrk, borovice š přes 80mm tl 24mm dl 2-3m</t>
  </si>
  <si>
    <t>ks</t>
  </si>
  <si>
    <t>-104144721</t>
  </si>
  <si>
    <t>11*6</t>
  </si>
  <si>
    <t>Komunikace pozemní</t>
  </si>
  <si>
    <t>19</t>
  </si>
  <si>
    <t>564851011</t>
  </si>
  <si>
    <t>Podklad ze štěrkodrti ŠD s rozprostřením a zhutněním plochy jednotlivě do 100 m2, po zhutnění tl. 150 mm</t>
  </si>
  <si>
    <t>650142827</t>
  </si>
  <si>
    <t>20</t>
  </si>
  <si>
    <t>596212210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</si>
  <si>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</si>
  <si>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-39118386</t>
  </si>
  <si>
    <t>7*4</t>
  </si>
  <si>
    <t>BET.K08C01</t>
  </si>
  <si>
    <t>BEST-KLASIKO/8CM PŘÍRODNÍ</t>
  </si>
  <si>
    <t>1708023117</t>
  </si>
  <si>
    <t>28*1,03 'Přepočtené koeficientem množství</t>
  </si>
  <si>
    <t>Ostatní konstrukce a práce, bourání</t>
  </si>
  <si>
    <t>22</t>
  </si>
  <si>
    <t>916131113</t>
  </si>
  <si>
    <t>Osazení silničního obrubníku betonového se zřízením lože, s vyplněním a zatřením spár cementovou maltou ležatého s boční opěrou z betonu prostého, do lože z betonu prostého</t>
  </si>
  <si>
    <t>m</t>
  </si>
  <si>
    <t>-1328588380</t>
  </si>
  <si>
    <t>7+4</t>
  </si>
  <si>
    <t>23</t>
  </si>
  <si>
    <t>BTB.24111</t>
  </si>
  <si>
    <t>obrubník betonový chodníkový Standard 100x10x25cm</t>
  </si>
  <si>
    <t>384469704</t>
  </si>
  <si>
    <t>VRN</t>
  </si>
  <si>
    <t>Vedlejší rozpočtové náklady</t>
  </si>
  <si>
    <t>VRN2</t>
  </si>
  <si>
    <t>Příprava staveniště</t>
  </si>
  <si>
    <t>020001000</t>
  </si>
  <si>
    <t>kpl</t>
  </si>
  <si>
    <t>1024</t>
  </si>
  <si>
    <t>1776343413</t>
  </si>
  <si>
    <t>VRN3</t>
  </si>
  <si>
    <t>Zařízení staveniště</t>
  </si>
  <si>
    <t>030001000</t>
  </si>
  <si>
    <t>2038494217</t>
  </si>
  <si>
    <t>VRN4</t>
  </si>
  <si>
    <t>Inženýrská činnost</t>
  </si>
  <si>
    <t>040001000</t>
  </si>
  <si>
    <t>466116283</t>
  </si>
  <si>
    <t>09b-2022 - Stavební úpravy popelnicobého stání před objektem Dyleňská 24,Cheb</t>
  </si>
  <si>
    <t>Cheb</t>
  </si>
  <si>
    <t xml:space="preserve">    997 - Přesun sutě</t>
  </si>
  <si>
    <t>30</t>
  </si>
  <si>
    <t>113201111</t>
  </si>
  <si>
    <t>Vytrhání obrub  s vybouráním lože, s přemístěním hmot na skládku na vzdálenost do 3 m nebo s naložením na dopravní prostředek chodníkových ležatých</t>
  </si>
  <si>
    <t>-1181595439</t>
  </si>
  <si>
    <t>122311101</t>
  </si>
  <si>
    <t>Odkopávky a prokopávky ručně zapažené i nezapažené v hornině třídy těžitelnosti II skupiny 4</t>
  </si>
  <si>
    <t>577686722</t>
  </si>
  <si>
    <t>7*3*0,2</t>
  </si>
  <si>
    <t>161111502</t>
  </si>
  <si>
    <t>Svislé přemístění výkopku nošením bez naložení, avšak s vyprázdněním nádoby na hromady nebo do dopravního prostředku z horniny třídy těžitelnosti I skupiny 1 až 3, při hloubce výkopu přes 3 do 6 m</t>
  </si>
  <si>
    <t>1315663939</t>
  </si>
  <si>
    <t>-391730935</t>
  </si>
  <si>
    <t>167111101</t>
  </si>
  <si>
    <t>Nakládání, skládání a překládání neulehlého výkopku nebo sypaniny ručně nakládání, z hornin třídy těžitelnosti I, skupiny 1 až 3</t>
  </si>
  <si>
    <t>-678565518</t>
  </si>
  <si>
    <t>1224069153</t>
  </si>
  <si>
    <t>4,2*1,6</t>
  </si>
  <si>
    <t>260353829</t>
  </si>
  <si>
    <t>926793494</t>
  </si>
  <si>
    <t>10*1</t>
  </si>
  <si>
    <t>1635408302</t>
  </si>
  <si>
    <t>181411131</t>
  </si>
  <si>
    <t>Založení trávníku na půdě předem připravené plochy do 1000 m2 výsevem včetně utažení parkového v rovině nebo na svahu do 1:5</t>
  </si>
  <si>
    <t>-1300331439</t>
  </si>
  <si>
    <t>28</t>
  </si>
  <si>
    <t>00572410</t>
  </si>
  <si>
    <t>osivo směs travní parková</t>
  </si>
  <si>
    <t>kg</t>
  </si>
  <si>
    <t>53400685</t>
  </si>
  <si>
    <t>10*0,02 'Přepočtené koeficientem množství</t>
  </si>
  <si>
    <t>-569449740</t>
  </si>
  <si>
    <t>7*3</t>
  </si>
  <si>
    <t>725403213</t>
  </si>
  <si>
    <t>1880431258</t>
  </si>
  <si>
    <t>BET.K06C01</t>
  </si>
  <si>
    <t>BEST-KLASIKO/6CM PŘÍRODNÍ</t>
  </si>
  <si>
    <t>1933093643</t>
  </si>
  <si>
    <t>7*3*1,15</t>
  </si>
  <si>
    <t>31</t>
  </si>
  <si>
    <t>916231113</t>
  </si>
  <si>
    <t>Osazení chodníkového obrubníku betonového se zřízením lože, s vyplněním a zatřením spár cementovou maltou ležatého s boční opěrou z betonu prostého, do lože z betonu prostého</t>
  </si>
  <si>
    <t>-959645820</t>
  </si>
  <si>
    <t>32</t>
  </si>
  <si>
    <t>PSB.30011400</t>
  </si>
  <si>
    <t>Chodníkový obrubník 1000x80x250 mm</t>
  </si>
  <si>
    <t>-1697548930</t>
  </si>
  <si>
    <t>962033111</t>
  </si>
  <si>
    <t>Bourání zdiva nadzákladového z tvárnic ztraceného bednění včetně výplně z betonu a výztuže objemu do 1 m3</t>
  </si>
  <si>
    <t>-15904032</t>
  </si>
  <si>
    <t>5*1,8*0,2</t>
  </si>
  <si>
    <t>965042141</t>
  </si>
  <si>
    <t>Bourání mazanin betonových nebo z litého asfaltu tl. do 100 mm, plochy přes 4 m2</t>
  </si>
  <si>
    <t>-1501867223</t>
  </si>
  <si>
    <t>7*3*0,15</t>
  </si>
  <si>
    <t>977311113</t>
  </si>
  <si>
    <t>Řezání stávajících betonových mazanin bez vyztužení hloubky přes 100 do 150 mm</t>
  </si>
  <si>
    <t>977546470</t>
  </si>
  <si>
    <t>997</t>
  </si>
  <si>
    <t>Přesun sutě</t>
  </si>
  <si>
    <t>997013001</t>
  </si>
  <si>
    <t>Vyklizení ulehlé suti na vzdálenost do 3 m od okraje vyklízeného prostoru nebo s naložením na dopravní prostředek z prostorů o půdorysné ploše do 15 m2 z výšky (hloubky) do 2 m</t>
  </si>
  <si>
    <t>-1398261492</t>
  </si>
  <si>
    <t>1,8*5*0,2+7*3*0,15</t>
  </si>
  <si>
    <t>997013509</t>
  </si>
  <si>
    <t>Odvoz suti a vybouraných hmot na skládku nebo meziskládku  se složením, na vzdálenost Příplatek k ceně za každý další i započatý 1 km přes 1 km</t>
  </si>
  <si>
    <t>-2031032802</t>
  </si>
  <si>
    <t>10,71*10</t>
  </si>
  <si>
    <t>997013511</t>
  </si>
  <si>
    <t>Odvoz suti a vybouraných hmot z meziskládky na skládku  s naložením a se složením, na vzdálenost do 1 km</t>
  </si>
  <si>
    <t>1288924875</t>
  </si>
  <si>
    <t>997013601</t>
  </si>
  <si>
    <t>Poplatek za uložení stavebního odpadu na skládce (skládkovné) z prostého betonu zatříděného do Katalogu odpadů pod kódem 17 01 01</t>
  </si>
  <si>
    <t>1687813696</t>
  </si>
  <si>
    <t>6,93</t>
  </si>
  <si>
    <t>997013602</t>
  </si>
  <si>
    <t>Poplatek za uložení stavebního odpadu na skládce (skládkovné) z armovaného betonu zatříděného do Katalogu odpadů pod kódem 17 01 01</t>
  </si>
  <si>
    <t>352847045</t>
  </si>
  <si>
    <t>3,78</t>
  </si>
  <si>
    <t>IP 01</t>
  </si>
  <si>
    <t xml:space="preserve">Zámečnícké práce </t>
  </si>
  <si>
    <t>-1935590876</t>
  </si>
  <si>
    <t>29</t>
  </si>
  <si>
    <t>IP 02</t>
  </si>
  <si>
    <t xml:space="preserve">Demontáž stávají ocel. konstrukce </t>
  </si>
  <si>
    <t>1813085479</t>
  </si>
  <si>
    <t>1828474382</t>
  </si>
  <si>
    <t>-732862193</t>
  </si>
  <si>
    <t>-1401087942</t>
  </si>
  <si>
    <t>9c-2022 - Výstavba kontejnérového stání na p.p.č. 1480/1,k.ú.Starý Hroznatov</t>
  </si>
  <si>
    <t>Starý Hroznatov</t>
  </si>
  <si>
    <t>640335567</t>
  </si>
  <si>
    <t>9*5,5</t>
  </si>
  <si>
    <t>1041929750</t>
  </si>
  <si>
    <t>8,5*5,5*0,3</t>
  </si>
  <si>
    <t>1180003776</t>
  </si>
  <si>
    <t>(16,8+10,8)*1,2*0,4</t>
  </si>
  <si>
    <t>1486622966</t>
  </si>
  <si>
    <t>14,025+13,248</t>
  </si>
  <si>
    <t>1386007307</t>
  </si>
  <si>
    <t>-780494870</t>
  </si>
  <si>
    <t>965189286</t>
  </si>
  <si>
    <t>(14,025+13,273)*1,6</t>
  </si>
  <si>
    <t>-2014644376</t>
  </si>
  <si>
    <t>-1558130398</t>
  </si>
  <si>
    <t>5,5+5,5*2*1,5</t>
  </si>
  <si>
    <t>-585766140</t>
  </si>
  <si>
    <t>22*0,1</t>
  </si>
  <si>
    <t>526166951</t>
  </si>
  <si>
    <t>8,5*5,5</t>
  </si>
  <si>
    <t>964032936</t>
  </si>
  <si>
    <t>(16,8+10,8)*0,1*0,4</t>
  </si>
  <si>
    <t>-722654087</t>
  </si>
  <si>
    <t>0,350</t>
  </si>
  <si>
    <t>274313611</t>
  </si>
  <si>
    <t>Základy z betonu prostého pasy betonu kamenem neprokládaného tř. C 16/20</t>
  </si>
  <si>
    <t>-217554647</t>
  </si>
  <si>
    <t>(16,8+10,8)*0,4*1,2</t>
  </si>
  <si>
    <t>311113212</t>
  </si>
  <si>
    <t>Nadzákladové zdi z tvárnic ztraceného bednění  štípaných, včetně výplně z betonu třídy C 16/20 přírodních, tloušťky zdiva 200 mm</t>
  </si>
  <si>
    <t>-597959390</t>
  </si>
  <si>
    <t>(16,8+10,8)*0,6 " nad základ</t>
  </si>
  <si>
    <t>0,4*1,6*5 " piliře</t>
  </si>
  <si>
    <t>0,8*1,6*4 " rohy</t>
  </si>
  <si>
    <t>-1526503438</t>
  </si>
  <si>
    <t>-1362430716</t>
  </si>
  <si>
    <t>1406838008</t>
  </si>
  <si>
    <t>539262250</t>
  </si>
  <si>
    <t>348272515</t>
  </si>
  <si>
    <t>Ploty z tvárnic betonových  plotová stříška lepená mrazuvzdorným lepidlem z tvarovek hladkých nebo štípaných, sedlového tvaru přírodních, tloušťka zdiva 295 mm</t>
  </si>
  <si>
    <t>1190395991</t>
  </si>
  <si>
    <t>10,8+16,8</t>
  </si>
  <si>
    <t>-1474271442</t>
  </si>
  <si>
    <t>8,5*5,5+3*1,2</t>
  </si>
  <si>
    <t>-1967873355</t>
  </si>
  <si>
    <t>-328307300</t>
  </si>
  <si>
    <t>-487702821</t>
  </si>
  <si>
    <t>-1015581634</t>
  </si>
  <si>
    <t xml:space="preserve">Plotový dílec 100*210-230 vč. kotvení </t>
  </si>
  <si>
    <t>-2117115169</t>
  </si>
  <si>
    <t>767482425</t>
  </si>
  <si>
    <t>1853391898</t>
  </si>
  <si>
    <t>527040529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</si>
</sst>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9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3" fillId="0" borderId="19" xfId="0" applyNumberFormat="1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0" fontId="0" fillId="0" borderId="0" xfId="0"/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21" xfId="0" applyFont="1" applyFill="1" applyBorder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4" fontId="3" fillId="2" borderId="0" xfId="0" applyNumberFormat="1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workbookViewId="0" topLeftCell="A1">
      <selection activeCell="BE5" sqref="BE5:BE3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71" t="s">
        <v>14</v>
      </c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1"/>
      <c r="AQ5" s="21"/>
      <c r="AR5" s="19"/>
      <c r="BE5" s="268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73" t="s">
        <v>17</v>
      </c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1"/>
      <c r="AQ6" s="21"/>
      <c r="AR6" s="19"/>
      <c r="BE6" s="269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69"/>
      <c r="BS7" s="16" t="s">
        <v>6</v>
      </c>
    </row>
    <row r="8" spans="2:71" s="1" customFormat="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0">
        <v>44799</v>
      </c>
      <c r="AO8" s="21"/>
      <c r="AP8" s="21"/>
      <c r="AQ8" s="21"/>
      <c r="AR8" s="19"/>
      <c r="BE8" s="269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69"/>
      <c r="BS9" s="16" t="s">
        <v>6</v>
      </c>
    </row>
    <row r="10" spans="2:71" s="1" customFormat="1" ht="12" customHeight="1">
      <c r="B10" s="20"/>
      <c r="C10" s="21"/>
      <c r="D10" s="28" t="s">
        <v>23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24</v>
      </c>
      <c r="AL10" s="21"/>
      <c r="AM10" s="21"/>
      <c r="AN10" s="26" t="s">
        <v>1</v>
      </c>
      <c r="AO10" s="21"/>
      <c r="AP10" s="21"/>
      <c r="AQ10" s="21"/>
      <c r="AR10" s="19"/>
      <c r="BE10" s="269"/>
      <c r="BS10" s="16" t="s">
        <v>6</v>
      </c>
    </row>
    <row r="11" spans="2:71" s="1" customFormat="1" ht="18.4" customHeight="1">
      <c r="B11" s="20"/>
      <c r="C11" s="21"/>
      <c r="D11" s="21"/>
      <c r="E11" s="26" t="s">
        <v>25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269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69"/>
      <c r="BS12" s="16" t="s">
        <v>6</v>
      </c>
    </row>
    <row r="13" spans="2:71" s="1" customFormat="1" ht="12" customHeight="1">
      <c r="B13" s="20"/>
      <c r="C13" s="21"/>
      <c r="D13" s="28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24</v>
      </c>
      <c r="AL13" s="21"/>
      <c r="AM13" s="21"/>
      <c r="AN13" s="30" t="s">
        <v>28</v>
      </c>
      <c r="AO13" s="21"/>
      <c r="AP13" s="21"/>
      <c r="AQ13" s="21"/>
      <c r="AR13" s="19"/>
      <c r="BE13" s="269"/>
      <c r="BS13" s="16" t="s">
        <v>6</v>
      </c>
    </row>
    <row r="14" spans="2:71" ht="12.75">
      <c r="B14" s="20"/>
      <c r="C14" s="21"/>
      <c r="D14" s="21"/>
      <c r="E14" s="274" t="s">
        <v>28</v>
      </c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8" t="s">
        <v>26</v>
      </c>
      <c r="AL14" s="21"/>
      <c r="AM14" s="21"/>
      <c r="AN14" s="30" t="s">
        <v>28</v>
      </c>
      <c r="AO14" s="21"/>
      <c r="AP14" s="21"/>
      <c r="AQ14" s="21"/>
      <c r="AR14" s="19"/>
      <c r="BE14" s="269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69"/>
      <c r="BS15" s="16" t="s">
        <v>4</v>
      </c>
    </row>
    <row r="16" spans="2:71" s="1" customFormat="1" ht="12" customHeight="1">
      <c r="B16" s="20"/>
      <c r="C16" s="21"/>
      <c r="D16" s="28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24</v>
      </c>
      <c r="AL16" s="21"/>
      <c r="AM16" s="21"/>
      <c r="AN16" s="26" t="s">
        <v>1</v>
      </c>
      <c r="AO16" s="21"/>
      <c r="AP16" s="21"/>
      <c r="AQ16" s="21"/>
      <c r="AR16" s="19"/>
      <c r="BE16" s="269"/>
      <c r="BS16" s="16" t="s">
        <v>4</v>
      </c>
    </row>
    <row r="17" spans="2:71" s="1" customFormat="1" ht="18.4" customHeight="1">
      <c r="B17" s="20"/>
      <c r="C17" s="21"/>
      <c r="D17" s="21"/>
      <c r="E17" s="26" t="s">
        <v>25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269"/>
      <c r="BS17" s="16" t="s">
        <v>30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69"/>
      <c r="BS18" s="16" t="s">
        <v>6</v>
      </c>
    </row>
    <row r="19" spans="2:71" s="1" customFormat="1" ht="12" customHeight="1">
      <c r="B19" s="20"/>
      <c r="C19" s="21"/>
      <c r="D19" s="28" t="s">
        <v>31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24</v>
      </c>
      <c r="AL19" s="21"/>
      <c r="AM19" s="21"/>
      <c r="AN19" s="26" t="s">
        <v>1</v>
      </c>
      <c r="AO19" s="21"/>
      <c r="AP19" s="21"/>
      <c r="AQ19" s="21"/>
      <c r="AR19" s="19"/>
      <c r="BE19" s="269"/>
      <c r="BS19" s="16" t="s">
        <v>6</v>
      </c>
    </row>
    <row r="20" spans="2:71" s="1" customFormat="1" ht="18.4" customHeight="1">
      <c r="B20" s="20"/>
      <c r="C20" s="21"/>
      <c r="D20" s="21"/>
      <c r="E20" s="26" t="s">
        <v>25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269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69"/>
    </row>
    <row r="22" spans="2:57" s="1" customFormat="1" ht="12" customHeight="1">
      <c r="B22" s="20"/>
      <c r="C22" s="21"/>
      <c r="D22" s="28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69"/>
    </row>
    <row r="23" spans="2:57" s="1" customFormat="1" ht="16.5" customHeight="1">
      <c r="B23" s="20"/>
      <c r="C23" s="21"/>
      <c r="D23" s="21"/>
      <c r="E23" s="276" t="s">
        <v>1</v>
      </c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1"/>
      <c r="AP23" s="21"/>
      <c r="AQ23" s="21"/>
      <c r="AR23" s="19"/>
      <c r="BE23" s="269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69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69"/>
    </row>
    <row r="26" spans="1:57" s="2" customFormat="1" ht="25.9" customHeight="1">
      <c r="A26" s="33"/>
      <c r="B26" s="34"/>
      <c r="C26" s="35"/>
      <c r="D26" s="36" t="s">
        <v>33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77">
        <f>ROUND(AG94,2)</f>
        <v>0</v>
      </c>
      <c r="AL26" s="278"/>
      <c r="AM26" s="278"/>
      <c r="AN26" s="278"/>
      <c r="AO26" s="278"/>
      <c r="AP26" s="35"/>
      <c r="AQ26" s="35"/>
      <c r="AR26" s="38"/>
      <c r="BE26" s="269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69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79" t="s">
        <v>34</v>
      </c>
      <c r="M28" s="279"/>
      <c r="N28" s="279"/>
      <c r="O28" s="279"/>
      <c r="P28" s="279"/>
      <c r="Q28" s="35"/>
      <c r="R28" s="35"/>
      <c r="S28" s="35"/>
      <c r="T28" s="35"/>
      <c r="U28" s="35"/>
      <c r="V28" s="35"/>
      <c r="W28" s="279" t="s">
        <v>35</v>
      </c>
      <c r="X28" s="279"/>
      <c r="Y28" s="279"/>
      <c r="Z28" s="279"/>
      <c r="AA28" s="279"/>
      <c r="AB28" s="279"/>
      <c r="AC28" s="279"/>
      <c r="AD28" s="279"/>
      <c r="AE28" s="279"/>
      <c r="AF28" s="35"/>
      <c r="AG28" s="35"/>
      <c r="AH28" s="35"/>
      <c r="AI28" s="35"/>
      <c r="AJ28" s="35"/>
      <c r="AK28" s="279" t="s">
        <v>36</v>
      </c>
      <c r="AL28" s="279"/>
      <c r="AM28" s="279"/>
      <c r="AN28" s="279"/>
      <c r="AO28" s="279"/>
      <c r="AP28" s="35"/>
      <c r="AQ28" s="35"/>
      <c r="AR28" s="38"/>
      <c r="BE28" s="269"/>
    </row>
    <row r="29" spans="2:57" s="3" customFormat="1" ht="14.45" customHeight="1">
      <c r="B29" s="39"/>
      <c r="C29" s="40"/>
      <c r="D29" s="28" t="s">
        <v>37</v>
      </c>
      <c r="E29" s="40"/>
      <c r="F29" s="28" t="s">
        <v>38</v>
      </c>
      <c r="G29" s="40"/>
      <c r="H29" s="40"/>
      <c r="I29" s="40"/>
      <c r="J29" s="40"/>
      <c r="K29" s="40"/>
      <c r="L29" s="263">
        <v>0.21</v>
      </c>
      <c r="M29" s="262"/>
      <c r="N29" s="262"/>
      <c r="O29" s="262"/>
      <c r="P29" s="262"/>
      <c r="Q29" s="40"/>
      <c r="R29" s="40"/>
      <c r="S29" s="40"/>
      <c r="T29" s="40"/>
      <c r="U29" s="40"/>
      <c r="V29" s="40"/>
      <c r="W29" s="261">
        <f>ROUND(AZ94,2)</f>
        <v>0</v>
      </c>
      <c r="X29" s="262"/>
      <c r="Y29" s="262"/>
      <c r="Z29" s="262"/>
      <c r="AA29" s="262"/>
      <c r="AB29" s="262"/>
      <c r="AC29" s="262"/>
      <c r="AD29" s="262"/>
      <c r="AE29" s="262"/>
      <c r="AF29" s="40"/>
      <c r="AG29" s="40"/>
      <c r="AH29" s="40"/>
      <c r="AI29" s="40"/>
      <c r="AJ29" s="40"/>
      <c r="AK29" s="261">
        <f>ROUND(AV94,2)</f>
        <v>0</v>
      </c>
      <c r="AL29" s="262"/>
      <c r="AM29" s="262"/>
      <c r="AN29" s="262"/>
      <c r="AO29" s="262"/>
      <c r="AP29" s="40"/>
      <c r="AQ29" s="40"/>
      <c r="AR29" s="41"/>
      <c r="BE29" s="270"/>
    </row>
    <row r="30" spans="2:57" s="3" customFormat="1" ht="14.45" customHeight="1">
      <c r="B30" s="39"/>
      <c r="C30" s="40"/>
      <c r="D30" s="40"/>
      <c r="E30" s="40"/>
      <c r="F30" s="28" t="s">
        <v>39</v>
      </c>
      <c r="G30" s="40"/>
      <c r="H30" s="40"/>
      <c r="I30" s="40"/>
      <c r="J30" s="40"/>
      <c r="K30" s="40"/>
      <c r="L30" s="263">
        <v>0.15</v>
      </c>
      <c r="M30" s="262"/>
      <c r="N30" s="262"/>
      <c r="O30" s="262"/>
      <c r="P30" s="262"/>
      <c r="Q30" s="40"/>
      <c r="R30" s="40"/>
      <c r="S30" s="40"/>
      <c r="T30" s="40"/>
      <c r="U30" s="40"/>
      <c r="V30" s="40"/>
      <c r="W30" s="261">
        <f>ROUND(BA94,2)</f>
        <v>0</v>
      </c>
      <c r="X30" s="262"/>
      <c r="Y30" s="262"/>
      <c r="Z30" s="262"/>
      <c r="AA30" s="262"/>
      <c r="AB30" s="262"/>
      <c r="AC30" s="262"/>
      <c r="AD30" s="262"/>
      <c r="AE30" s="262"/>
      <c r="AF30" s="40"/>
      <c r="AG30" s="40"/>
      <c r="AH30" s="40"/>
      <c r="AI30" s="40"/>
      <c r="AJ30" s="40"/>
      <c r="AK30" s="261">
        <f>ROUND(AW94,2)</f>
        <v>0</v>
      </c>
      <c r="AL30" s="262"/>
      <c r="AM30" s="262"/>
      <c r="AN30" s="262"/>
      <c r="AO30" s="262"/>
      <c r="AP30" s="40"/>
      <c r="AQ30" s="40"/>
      <c r="AR30" s="41"/>
      <c r="BE30" s="270"/>
    </row>
    <row r="31" spans="2:57" s="3" customFormat="1" ht="14.45" customHeight="1" hidden="1">
      <c r="B31" s="39"/>
      <c r="C31" s="40"/>
      <c r="D31" s="40"/>
      <c r="E31" s="40"/>
      <c r="F31" s="28" t="s">
        <v>40</v>
      </c>
      <c r="G31" s="40"/>
      <c r="H31" s="40"/>
      <c r="I31" s="40"/>
      <c r="J31" s="40"/>
      <c r="K31" s="40"/>
      <c r="L31" s="263">
        <v>0.21</v>
      </c>
      <c r="M31" s="262"/>
      <c r="N31" s="262"/>
      <c r="O31" s="262"/>
      <c r="P31" s="262"/>
      <c r="Q31" s="40"/>
      <c r="R31" s="40"/>
      <c r="S31" s="40"/>
      <c r="T31" s="40"/>
      <c r="U31" s="40"/>
      <c r="V31" s="40"/>
      <c r="W31" s="261">
        <f>ROUND(BB94,2)</f>
        <v>0</v>
      </c>
      <c r="X31" s="262"/>
      <c r="Y31" s="262"/>
      <c r="Z31" s="262"/>
      <c r="AA31" s="262"/>
      <c r="AB31" s="262"/>
      <c r="AC31" s="262"/>
      <c r="AD31" s="262"/>
      <c r="AE31" s="262"/>
      <c r="AF31" s="40"/>
      <c r="AG31" s="40"/>
      <c r="AH31" s="40"/>
      <c r="AI31" s="40"/>
      <c r="AJ31" s="40"/>
      <c r="AK31" s="261">
        <v>0</v>
      </c>
      <c r="AL31" s="262"/>
      <c r="AM31" s="262"/>
      <c r="AN31" s="262"/>
      <c r="AO31" s="262"/>
      <c r="AP31" s="40"/>
      <c r="AQ31" s="40"/>
      <c r="AR31" s="41"/>
      <c r="BE31" s="270"/>
    </row>
    <row r="32" spans="2:57" s="3" customFormat="1" ht="14.45" customHeight="1" hidden="1">
      <c r="B32" s="39"/>
      <c r="C32" s="40"/>
      <c r="D32" s="40"/>
      <c r="E32" s="40"/>
      <c r="F32" s="28" t="s">
        <v>41</v>
      </c>
      <c r="G32" s="40"/>
      <c r="H32" s="40"/>
      <c r="I32" s="40"/>
      <c r="J32" s="40"/>
      <c r="K32" s="40"/>
      <c r="L32" s="263">
        <v>0.15</v>
      </c>
      <c r="M32" s="262"/>
      <c r="N32" s="262"/>
      <c r="O32" s="262"/>
      <c r="P32" s="262"/>
      <c r="Q32" s="40"/>
      <c r="R32" s="40"/>
      <c r="S32" s="40"/>
      <c r="T32" s="40"/>
      <c r="U32" s="40"/>
      <c r="V32" s="40"/>
      <c r="W32" s="261">
        <f>ROUND(BC94,2)</f>
        <v>0</v>
      </c>
      <c r="X32" s="262"/>
      <c r="Y32" s="262"/>
      <c r="Z32" s="262"/>
      <c r="AA32" s="262"/>
      <c r="AB32" s="262"/>
      <c r="AC32" s="262"/>
      <c r="AD32" s="262"/>
      <c r="AE32" s="262"/>
      <c r="AF32" s="40"/>
      <c r="AG32" s="40"/>
      <c r="AH32" s="40"/>
      <c r="AI32" s="40"/>
      <c r="AJ32" s="40"/>
      <c r="AK32" s="261">
        <v>0</v>
      </c>
      <c r="AL32" s="262"/>
      <c r="AM32" s="262"/>
      <c r="AN32" s="262"/>
      <c r="AO32" s="262"/>
      <c r="AP32" s="40"/>
      <c r="AQ32" s="40"/>
      <c r="AR32" s="41"/>
      <c r="BE32" s="270"/>
    </row>
    <row r="33" spans="2:57" s="3" customFormat="1" ht="14.45" customHeight="1" hidden="1">
      <c r="B33" s="39"/>
      <c r="C33" s="40"/>
      <c r="D33" s="40"/>
      <c r="E33" s="40"/>
      <c r="F33" s="28" t="s">
        <v>42</v>
      </c>
      <c r="G33" s="40"/>
      <c r="H33" s="40"/>
      <c r="I33" s="40"/>
      <c r="J33" s="40"/>
      <c r="K33" s="40"/>
      <c r="L33" s="263">
        <v>0</v>
      </c>
      <c r="M33" s="262"/>
      <c r="N33" s="262"/>
      <c r="O33" s="262"/>
      <c r="P33" s="262"/>
      <c r="Q33" s="40"/>
      <c r="R33" s="40"/>
      <c r="S33" s="40"/>
      <c r="T33" s="40"/>
      <c r="U33" s="40"/>
      <c r="V33" s="40"/>
      <c r="W33" s="261">
        <f>ROUND(BD94,2)</f>
        <v>0</v>
      </c>
      <c r="X33" s="262"/>
      <c r="Y33" s="262"/>
      <c r="Z33" s="262"/>
      <c r="AA33" s="262"/>
      <c r="AB33" s="262"/>
      <c r="AC33" s="262"/>
      <c r="AD33" s="262"/>
      <c r="AE33" s="262"/>
      <c r="AF33" s="40"/>
      <c r="AG33" s="40"/>
      <c r="AH33" s="40"/>
      <c r="AI33" s="40"/>
      <c r="AJ33" s="40"/>
      <c r="AK33" s="261">
        <v>0</v>
      </c>
      <c r="AL33" s="262"/>
      <c r="AM33" s="262"/>
      <c r="AN33" s="262"/>
      <c r="AO33" s="262"/>
      <c r="AP33" s="40"/>
      <c r="AQ33" s="40"/>
      <c r="AR33" s="41"/>
      <c r="BE33" s="270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69"/>
    </row>
    <row r="35" spans="1:57" s="2" customFormat="1" ht="25.9" customHeight="1">
      <c r="A35" s="33"/>
      <c r="B35" s="34"/>
      <c r="C35" s="42"/>
      <c r="D35" s="43" t="s">
        <v>43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44</v>
      </c>
      <c r="U35" s="44"/>
      <c r="V35" s="44"/>
      <c r="W35" s="44"/>
      <c r="X35" s="264" t="s">
        <v>45</v>
      </c>
      <c r="Y35" s="265"/>
      <c r="Z35" s="265"/>
      <c r="AA35" s="265"/>
      <c r="AB35" s="265"/>
      <c r="AC35" s="44"/>
      <c r="AD35" s="44"/>
      <c r="AE35" s="44"/>
      <c r="AF35" s="44"/>
      <c r="AG35" s="44"/>
      <c r="AH35" s="44"/>
      <c r="AI35" s="44"/>
      <c r="AJ35" s="44"/>
      <c r="AK35" s="266">
        <f>SUM(AK26:AK33)</f>
        <v>0</v>
      </c>
      <c r="AL35" s="265"/>
      <c r="AM35" s="265"/>
      <c r="AN35" s="265"/>
      <c r="AO35" s="267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5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2:44" s="1" customFormat="1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5" customHeight="1">
      <c r="B49" s="46"/>
      <c r="C49" s="47"/>
      <c r="D49" s="48" t="s">
        <v>46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47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.75">
      <c r="A60" s="33"/>
      <c r="B60" s="34"/>
      <c r="C60" s="35"/>
      <c r="D60" s="51" t="s">
        <v>48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49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48</v>
      </c>
      <c r="AI60" s="37"/>
      <c r="AJ60" s="37"/>
      <c r="AK60" s="37"/>
      <c r="AL60" s="37"/>
      <c r="AM60" s="51" t="s">
        <v>49</v>
      </c>
      <c r="AN60" s="37"/>
      <c r="AO60" s="37"/>
      <c r="AP60" s="35"/>
      <c r="AQ60" s="35"/>
      <c r="AR60" s="38"/>
      <c r="BE60" s="33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.75">
      <c r="A64" s="33"/>
      <c r="B64" s="34"/>
      <c r="C64" s="35"/>
      <c r="D64" s="48" t="s">
        <v>50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51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.75">
      <c r="A75" s="33"/>
      <c r="B75" s="34"/>
      <c r="C75" s="35"/>
      <c r="D75" s="51" t="s">
        <v>48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49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48</v>
      </c>
      <c r="AI75" s="37"/>
      <c r="AJ75" s="37"/>
      <c r="AK75" s="37"/>
      <c r="AL75" s="37"/>
      <c r="AM75" s="51" t="s">
        <v>49</v>
      </c>
      <c r="AN75" s="37"/>
      <c r="AO75" s="37"/>
      <c r="AP75" s="35"/>
      <c r="AQ75" s="35"/>
      <c r="AR75" s="38"/>
      <c r="BE75" s="33"/>
    </row>
    <row r="76" spans="1:57" s="2" customFormat="1" ht="12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6.95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57" s="2" customFormat="1" ht="6.95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57" s="2" customFormat="1" ht="24.95" customHeight="1">
      <c r="A82" s="33"/>
      <c r="B82" s="34"/>
      <c r="C82" s="22" t="s">
        <v>52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57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2:44" s="4" customFormat="1" ht="12" customHeight="1">
      <c r="B84" s="57"/>
      <c r="C84" s="28" t="s">
        <v>13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09-2022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2:44" s="5" customFormat="1" ht="36.95" customHeight="1">
      <c r="B85" s="60"/>
      <c r="C85" s="61" t="s">
        <v>16</v>
      </c>
      <c r="D85" s="62"/>
      <c r="E85" s="62"/>
      <c r="F85" s="62"/>
      <c r="G85" s="62"/>
      <c r="H85" s="62"/>
      <c r="I85" s="62"/>
      <c r="J85" s="62"/>
      <c r="K85" s="62"/>
      <c r="L85" s="250" t="str">
        <f>K6</f>
        <v>Stání pro kontejnéry komunálního odpadu - v lokalitě Cheb</v>
      </c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1"/>
      <c r="AH85" s="251"/>
      <c r="AI85" s="251"/>
      <c r="AJ85" s="251"/>
      <c r="AK85" s="251"/>
      <c r="AL85" s="251"/>
      <c r="AM85" s="251"/>
      <c r="AN85" s="251"/>
      <c r="AO85" s="251"/>
      <c r="AP85" s="62"/>
      <c r="AQ85" s="62"/>
      <c r="AR85" s="63"/>
    </row>
    <row r="86" spans="1:57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57" s="2" customFormat="1" ht="12" customHeight="1">
      <c r="A87" s="33"/>
      <c r="B87" s="34"/>
      <c r="C87" s="28" t="s">
        <v>20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>Lokalita Cheb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22</v>
      </c>
      <c r="AJ87" s="35"/>
      <c r="AK87" s="35"/>
      <c r="AL87" s="35"/>
      <c r="AM87" s="252">
        <f>IF(AN8="","",AN8)</f>
        <v>44799</v>
      </c>
      <c r="AN87" s="252"/>
      <c r="AO87" s="35"/>
      <c r="AP87" s="35"/>
      <c r="AQ87" s="35"/>
      <c r="AR87" s="38"/>
      <c r="BE87" s="33"/>
    </row>
    <row r="88" spans="1:57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57" s="2" customFormat="1" ht="15.2" customHeight="1">
      <c r="A89" s="33"/>
      <c r="B89" s="34"/>
      <c r="C89" s="28" t="s">
        <v>23</v>
      </c>
      <c r="D89" s="35"/>
      <c r="E89" s="35"/>
      <c r="F89" s="35"/>
      <c r="G89" s="35"/>
      <c r="H89" s="35"/>
      <c r="I89" s="35"/>
      <c r="J89" s="35"/>
      <c r="K89" s="35"/>
      <c r="L89" s="58" t="str">
        <f>IF(E11="","",E11)</f>
        <v xml:space="preserve"> 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29</v>
      </c>
      <c r="AJ89" s="35"/>
      <c r="AK89" s="35"/>
      <c r="AL89" s="35"/>
      <c r="AM89" s="253" t="str">
        <f>IF(E17="","",E17)</f>
        <v xml:space="preserve"> </v>
      </c>
      <c r="AN89" s="254"/>
      <c r="AO89" s="254"/>
      <c r="AP89" s="254"/>
      <c r="AQ89" s="35"/>
      <c r="AR89" s="38"/>
      <c r="AS89" s="255" t="s">
        <v>53</v>
      </c>
      <c r="AT89" s="256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57" s="2" customFormat="1" ht="15.2" customHeight="1">
      <c r="A90" s="33"/>
      <c r="B90" s="34"/>
      <c r="C90" s="28" t="s">
        <v>27</v>
      </c>
      <c r="D90" s="35"/>
      <c r="E90" s="35"/>
      <c r="F90" s="35"/>
      <c r="G90" s="35"/>
      <c r="H90" s="35"/>
      <c r="I90" s="35"/>
      <c r="J90" s="35"/>
      <c r="K90" s="35"/>
      <c r="L90" s="58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31</v>
      </c>
      <c r="AJ90" s="35"/>
      <c r="AK90" s="35"/>
      <c r="AL90" s="35"/>
      <c r="AM90" s="253" t="str">
        <f>IF(E20="","",E20)</f>
        <v xml:space="preserve"> </v>
      </c>
      <c r="AN90" s="254"/>
      <c r="AO90" s="254"/>
      <c r="AP90" s="254"/>
      <c r="AQ90" s="35"/>
      <c r="AR90" s="38"/>
      <c r="AS90" s="257"/>
      <c r="AT90" s="258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57" s="2" customFormat="1" ht="10.9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59"/>
      <c r="AT91" s="260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57" s="2" customFormat="1" ht="29.25" customHeight="1">
      <c r="A92" s="33"/>
      <c r="B92" s="34"/>
      <c r="C92" s="243" t="s">
        <v>54</v>
      </c>
      <c r="D92" s="244"/>
      <c r="E92" s="244"/>
      <c r="F92" s="244"/>
      <c r="G92" s="244"/>
      <c r="H92" s="72"/>
      <c r="I92" s="245" t="s">
        <v>55</v>
      </c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6" t="s">
        <v>56</v>
      </c>
      <c r="AH92" s="244"/>
      <c r="AI92" s="244"/>
      <c r="AJ92" s="244"/>
      <c r="AK92" s="244"/>
      <c r="AL92" s="244"/>
      <c r="AM92" s="244"/>
      <c r="AN92" s="245" t="s">
        <v>57</v>
      </c>
      <c r="AO92" s="244"/>
      <c r="AP92" s="247"/>
      <c r="AQ92" s="73" t="s">
        <v>58</v>
      </c>
      <c r="AR92" s="38"/>
      <c r="AS92" s="74" t="s">
        <v>59</v>
      </c>
      <c r="AT92" s="75" t="s">
        <v>60</v>
      </c>
      <c r="AU92" s="75" t="s">
        <v>61</v>
      </c>
      <c r="AV92" s="75" t="s">
        <v>62</v>
      </c>
      <c r="AW92" s="75" t="s">
        <v>63</v>
      </c>
      <c r="AX92" s="75" t="s">
        <v>64</v>
      </c>
      <c r="AY92" s="75" t="s">
        <v>65</v>
      </c>
      <c r="AZ92" s="75" t="s">
        <v>66</v>
      </c>
      <c r="BA92" s="75" t="s">
        <v>67</v>
      </c>
      <c r="BB92" s="75" t="s">
        <v>68</v>
      </c>
      <c r="BC92" s="75" t="s">
        <v>69</v>
      </c>
      <c r="BD92" s="76" t="s">
        <v>70</v>
      </c>
      <c r="BE92" s="33"/>
    </row>
    <row r="93" spans="1:57" s="2" customFormat="1" ht="10.9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2:90" s="6" customFormat="1" ht="32.45" customHeight="1">
      <c r="B94" s="80"/>
      <c r="C94" s="81" t="s">
        <v>71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248">
        <f>ROUND(SUM(AG95:AG97),2)</f>
        <v>0</v>
      </c>
      <c r="AH94" s="248"/>
      <c r="AI94" s="248"/>
      <c r="AJ94" s="248"/>
      <c r="AK94" s="248"/>
      <c r="AL94" s="248"/>
      <c r="AM94" s="248"/>
      <c r="AN94" s="249">
        <f>SUM(AG94,AT94)</f>
        <v>0</v>
      </c>
      <c r="AO94" s="249"/>
      <c r="AP94" s="249"/>
      <c r="AQ94" s="84" t="s">
        <v>1</v>
      </c>
      <c r="AR94" s="85"/>
      <c r="AS94" s="86">
        <f>ROUND(SUM(AS95:AS97),2)</f>
        <v>0</v>
      </c>
      <c r="AT94" s="87">
        <f>ROUND(SUM(AV94:AW94),2)</f>
        <v>0</v>
      </c>
      <c r="AU94" s="88">
        <f>ROUND(SUM(AU95:AU97),5)</f>
        <v>0</v>
      </c>
      <c r="AV94" s="87">
        <f>ROUND(AZ94*L29,2)</f>
        <v>0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ROUND(SUM(AZ95:AZ97),2)</f>
        <v>0</v>
      </c>
      <c r="BA94" s="87">
        <f>ROUND(SUM(BA95:BA97),2)</f>
        <v>0</v>
      </c>
      <c r="BB94" s="87">
        <f>ROUND(SUM(BB95:BB97),2)</f>
        <v>0</v>
      </c>
      <c r="BC94" s="87">
        <f>ROUND(SUM(BC95:BC97),2)</f>
        <v>0</v>
      </c>
      <c r="BD94" s="89">
        <f>ROUND(SUM(BD95:BD97),2)</f>
        <v>0</v>
      </c>
      <c r="BS94" s="90" t="s">
        <v>72</v>
      </c>
      <c r="BT94" s="90" t="s">
        <v>73</v>
      </c>
      <c r="BU94" s="91" t="s">
        <v>74</v>
      </c>
      <c r="BV94" s="90" t="s">
        <v>75</v>
      </c>
      <c r="BW94" s="90" t="s">
        <v>5</v>
      </c>
      <c r="BX94" s="90" t="s">
        <v>76</v>
      </c>
      <c r="CL94" s="90" t="s">
        <v>1</v>
      </c>
    </row>
    <row r="95" spans="1:91" s="7" customFormat="1" ht="24.75" customHeight="1">
      <c r="A95" s="92" t="s">
        <v>77</v>
      </c>
      <c r="B95" s="93"/>
      <c r="C95" s="94"/>
      <c r="D95" s="242" t="s">
        <v>78</v>
      </c>
      <c r="E95" s="242"/>
      <c r="F95" s="242"/>
      <c r="G95" s="242"/>
      <c r="H95" s="242"/>
      <c r="I95" s="95"/>
      <c r="J95" s="242" t="s">
        <v>79</v>
      </c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  <c r="AG95" s="240">
        <f>'09a-2022 - Stání pro kont...'!J30</f>
        <v>0</v>
      </c>
      <c r="AH95" s="241"/>
      <c r="AI95" s="241"/>
      <c r="AJ95" s="241"/>
      <c r="AK95" s="241"/>
      <c r="AL95" s="241"/>
      <c r="AM95" s="241"/>
      <c r="AN95" s="240">
        <f>SUM(AG95,AT95)</f>
        <v>0</v>
      </c>
      <c r="AO95" s="241"/>
      <c r="AP95" s="241"/>
      <c r="AQ95" s="96" t="s">
        <v>80</v>
      </c>
      <c r="AR95" s="97"/>
      <c r="AS95" s="98">
        <v>0</v>
      </c>
      <c r="AT95" s="99">
        <f>ROUND(SUM(AV95:AW95),2)</f>
        <v>0</v>
      </c>
      <c r="AU95" s="100">
        <f>'09a-2022 - Stání pro kont...'!P126</f>
        <v>0</v>
      </c>
      <c r="AV95" s="99">
        <f>'09a-2022 - Stání pro kont...'!J33</f>
        <v>0</v>
      </c>
      <c r="AW95" s="99">
        <f>'09a-2022 - Stání pro kont...'!J34</f>
        <v>0</v>
      </c>
      <c r="AX95" s="99">
        <f>'09a-2022 - Stání pro kont...'!J35</f>
        <v>0</v>
      </c>
      <c r="AY95" s="99">
        <f>'09a-2022 - Stání pro kont...'!J36</f>
        <v>0</v>
      </c>
      <c r="AZ95" s="99">
        <f>'09a-2022 - Stání pro kont...'!F33</f>
        <v>0</v>
      </c>
      <c r="BA95" s="99">
        <f>'09a-2022 - Stání pro kont...'!F34</f>
        <v>0</v>
      </c>
      <c r="BB95" s="99">
        <f>'09a-2022 - Stání pro kont...'!F35</f>
        <v>0</v>
      </c>
      <c r="BC95" s="99">
        <f>'09a-2022 - Stání pro kont...'!F36</f>
        <v>0</v>
      </c>
      <c r="BD95" s="101">
        <f>'09a-2022 - Stání pro kont...'!F37</f>
        <v>0</v>
      </c>
      <c r="BT95" s="102" t="s">
        <v>81</v>
      </c>
      <c r="BV95" s="102" t="s">
        <v>75</v>
      </c>
      <c r="BW95" s="102" t="s">
        <v>82</v>
      </c>
      <c r="BX95" s="102" t="s">
        <v>5</v>
      </c>
      <c r="CL95" s="102" t="s">
        <v>1</v>
      </c>
      <c r="CM95" s="102" t="s">
        <v>83</v>
      </c>
    </row>
    <row r="96" spans="1:91" s="7" customFormat="1" ht="24.75" customHeight="1">
      <c r="A96" s="92" t="s">
        <v>77</v>
      </c>
      <c r="B96" s="93"/>
      <c r="C96" s="94"/>
      <c r="D96" s="242" t="s">
        <v>84</v>
      </c>
      <c r="E96" s="242"/>
      <c r="F96" s="242"/>
      <c r="G96" s="242"/>
      <c r="H96" s="242"/>
      <c r="I96" s="95"/>
      <c r="J96" s="242" t="s">
        <v>85</v>
      </c>
      <c r="K96" s="242"/>
      <c r="L96" s="242"/>
      <c r="M96" s="242"/>
      <c r="N96" s="242"/>
      <c r="O96" s="242"/>
      <c r="P96" s="242"/>
      <c r="Q96" s="242"/>
      <c r="R96" s="242"/>
      <c r="S96" s="242"/>
      <c r="T96" s="242"/>
      <c r="U96" s="242"/>
      <c r="V96" s="242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  <c r="AG96" s="240">
        <f>'09b-2022 - Stavební úprav...'!J30</f>
        <v>0</v>
      </c>
      <c r="AH96" s="241"/>
      <c r="AI96" s="241"/>
      <c r="AJ96" s="241"/>
      <c r="AK96" s="241"/>
      <c r="AL96" s="241"/>
      <c r="AM96" s="241"/>
      <c r="AN96" s="240">
        <f>SUM(AG96,AT96)</f>
        <v>0</v>
      </c>
      <c r="AO96" s="241"/>
      <c r="AP96" s="241"/>
      <c r="AQ96" s="96" t="s">
        <v>80</v>
      </c>
      <c r="AR96" s="97"/>
      <c r="AS96" s="98">
        <v>0</v>
      </c>
      <c r="AT96" s="99">
        <f>ROUND(SUM(AV96:AW96),2)</f>
        <v>0</v>
      </c>
      <c r="AU96" s="100">
        <f>'09b-2022 - Stavební úprav...'!P125</f>
        <v>0</v>
      </c>
      <c r="AV96" s="99">
        <f>'09b-2022 - Stavební úprav...'!J33</f>
        <v>0</v>
      </c>
      <c r="AW96" s="99">
        <f>'09b-2022 - Stavební úprav...'!J34</f>
        <v>0</v>
      </c>
      <c r="AX96" s="99">
        <f>'09b-2022 - Stavební úprav...'!J35</f>
        <v>0</v>
      </c>
      <c r="AY96" s="99">
        <f>'09b-2022 - Stavební úprav...'!J36</f>
        <v>0</v>
      </c>
      <c r="AZ96" s="99">
        <f>'09b-2022 - Stavební úprav...'!F33</f>
        <v>0</v>
      </c>
      <c r="BA96" s="99">
        <f>'09b-2022 - Stavební úprav...'!F34</f>
        <v>0</v>
      </c>
      <c r="BB96" s="99">
        <f>'09b-2022 - Stavební úprav...'!F35</f>
        <v>0</v>
      </c>
      <c r="BC96" s="99">
        <f>'09b-2022 - Stavební úprav...'!F36</f>
        <v>0</v>
      </c>
      <c r="BD96" s="101">
        <f>'09b-2022 - Stavební úprav...'!F37</f>
        <v>0</v>
      </c>
      <c r="BT96" s="102" t="s">
        <v>81</v>
      </c>
      <c r="BV96" s="102" t="s">
        <v>75</v>
      </c>
      <c r="BW96" s="102" t="s">
        <v>86</v>
      </c>
      <c r="BX96" s="102" t="s">
        <v>5</v>
      </c>
      <c r="CL96" s="102" t="s">
        <v>1</v>
      </c>
      <c r="CM96" s="102" t="s">
        <v>83</v>
      </c>
    </row>
    <row r="97" spans="1:91" s="7" customFormat="1" ht="24.75" customHeight="1">
      <c r="A97" s="92" t="s">
        <v>77</v>
      </c>
      <c r="B97" s="93"/>
      <c r="C97" s="94"/>
      <c r="D97" s="242" t="s">
        <v>87</v>
      </c>
      <c r="E97" s="242"/>
      <c r="F97" s="242"/>
      <c r="G97" s="242"/>
      <c r="H97" s="242"/>
      <c r="I97" s="95"/>
      <c r="J97" s="242" t="s">
        <v>88</v>
      </c>
      <c r="K97" s="242"/>
      <c r="L97" s="242"/>
      <c r="M97" s="242"/>
      <c r="N97" s="242"/>
      <c r="O97" s="242"/>
      <c r="P97" s="242"/>
      <c r="Q97" s="242"/>
      <c r="R97" s="242"/>
      <c r="S97" s="242"/>
      <c r="T97" s="242"/>
      <c r="U97" s="242"/>
      <c r="V97" s="242"/>
      <c r="W97" s="242"/>
      <c r="X97" s="242"/>
      <c r="Y97" s="242"/>
      <c r="Z97" s="242"/>
      <c r="AA97" s="242"/>
      <c r="AB97" s="242"/>
      <c r="AC97" s="242"/>
      <c r="AD97" s="242"/>
      <c r="AE97" s="242"/>
      <c r="AF97" s="242"/>
      <c r="AG97" s="240">
        <f>'9c-2022 - Výstavba kontej...'!J30</f>
        <v>0</v>
      </c>
      <c r="AH97" s="241"/>
      <c r="AI97" s="241"/>
      <c r="AJ97" s="241"/>
      <c r="AK97" s="241"/>
      <c r="AL97" s="241"/>
      <c r="AM97" s="241"/>
      <c r="AN97" s="240">
        <f>SUM(AG97,AT97)</f>
        <v>0</v>
      </c>
      <c r="AO97" s="241"/>
      <c r="AP97" s="241"/>
      <c r="AQ97" s="96" t="s">
        <v>80</v>
      </c>
      <c r="AR97" s="97"/>
      <c r="AS97" s="103">
        <v>0</v>
      </c>
      <c r="AT97" s="104">
        <f>ROUND(SUM(AV97:AW97),2)</f>
        <v>0</v>
      </c>
      <c r="AU97" s="105">
        <f>'9c-2022 - Výstavba kontej...'!P126</f>
        <v>0</v>
      </c>
      <c r="AV97" s="104">
        <f>'9c-2022 - Výstavba kontej...'!J33</f>
        <v>0</v>
      </c>
      <c r="AW97" s="104">
        <f>'9c-2022 - Výstavba kontej...'!J34</f>
        <v>0</v>
      </c>
      <c r="AX97" s="104">
        <f>'9c-2022 - Výstavba kontej...'!J35</f>
        <v>0</v>
      </c>
      <c r="AY97" s="104">
        <f>'9c-2022 - Výstavba kontej...'!J36</f>
        <v>0</v>
      </c>
      <c r="AZ97" s="104">
        <f>'9c-2022 - Výstavba kontej...'!F33</f>
        <v>0</v>
      </c>
      <c r="BA97" s="104">
        <f>'9c-2022 - Výstavba kontej...'!F34</f>
        <v>0</v>
      </c>
      <c r="BB97" s="104">
        <f>'9c-2022 - Výstavba kontej...'!F35</f>
        <v>0</v>
      </c>
      <c r="BC97" s="104">
        <f>'9c-2022 - Výstavba kontej...'!F36</f>
        <v>0</v>
      </c>
      <c r="BD97" s="106">
        <f>'9c-2022 - Výstavba kontej...'!F37</f>
        <v>0</v>
      </c>
      <c r="BT97" s="102" t="s">
        <v>81</v>
      </c>
      <c r="BV97" s="102" t="s">
        <v>75</v>
      </c>
      <c r="BW97" s="102" t="s">
        <v>89</v>
      </c>
      <c r="BX97" s="102" t="s">
        <v>5</v>
      </c>
      <c r="CL97" s="102" t="s">
        <v>1</v>
      </c>
      <c r="CM97" s="102" t="s">
        <v>83</v>
      </c>
    </row>
    <row r="98" spans="1:57" s="2" customFormat="1" ht="30" customHeight="1">
      <c r="A98" s="33"/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8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</row>
    <row r="99" spans="1:57" s="2" customFormat="1" ht="6.95" customHeight="1">
      <c r="A99" s="33"/>
      <c r="B99" s="53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38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</row>
  </sheetData>
  <sheetProtection algorithmName="SHA-512" hashValue="L+VakvycUeUqJ05TVuMTtJO2qFCMh3Nst3m74w2D/0YBQkG9Nyz1+o+VH9DDUqs3VO+ImQAkuXNVF7pjfirxmA==" saltValue="mNNc/xkxu65O6QWffDV4wXjBb+7UqDuxCCA1bT43eGfmV19RhBgBN71bTYisPyMR2wqIsQMuHp9L+z/Xxx06qg==" spinCount="100000" sheet="1" objects="1" scenarios="1" formatColumns="0" formatRows="0"/>
  <mergeCells count="50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09a-2022 - Stání pro kont...'!C2" display="/"/>
    <hyperlink ref="A96" location="'09b-2022 - Stavební úprav...'!C2" display="/"/>
    <hyperlink ref="A97" location="'9c-2022 - Výstavba kontej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6" t="s">
        <v>82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83</v>
      </c>
    </row>
    <row r="4" spans="2:46" s="1" customFormat="1" ht="24.95" customHeight="1">
      <c r="B4" s="19"/>
      <c r="D4" s="109" t="s">
        <v>90</v>
      </c>
      <c r="L4" s="19"/>
      <c r="M4" s="11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11" t="s">
        <v>16</v>
      </c>
      <c r="L6" s="19"/>
    </row>
    <row r="7" spans="2:12" s="1" customFormat="1" ht="16.5" customHeight="1">
      <c r="B7" s="19"/>
      <c r="E7" s="283" t="str">
        <f>'Rekapitulace stavby'!K6</f>
        <v>Stání pro kontejnéry komunálního odpadu - v lokalitě Cheb</v>
      </c>
      <c r="F7" s="284"/>
      <c r="G7" s="284"/>
      <c r="H7" s="284"/>
      <c r="L7" s="19"/>
    </row>
    <row r="8" spans="1:31" s="2" customFormat="1" ht="12" customHeight="1">
      <c r="A8" s="33"/>
      <c r="B8" s="38"/>
      <c r="C8" s="33"/>
      <c r="D8" s="111" t="s">
        <v>91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30" customHeight="1">
      <c r="A9" s="33"/>
      <c r="B9" s="38"/>
      <c r="C9" s="33"/>
      <c r="D9" s="33"/>
      <c r="E9" s="285" t="s">
        <v>92</v>
      </c>
      <c r="F9" s="286"/>
      <c r="G9" s="286"/>
      <c r="H9" s="286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1" t="s">
        <v>20</v>
      </c>
      <c r="E12" s="33"/>
      <c r="F12" s="112" t="s">
        <v>93</v>
      </c>
      <c r="G12" s="33"/>
      <c r="H12" s="33"/>
      <c r="I12" s="111" t="s">
        <v>22</v>
      </c>
      <c r="J12" s="113">
        <f>'Rekapitulace stavby'!AN8</f>
        <v>44799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1" t="s">
        <v>23</v>
      </c>
      <c r="E14" s="33"/>
      <c r="F14" s="33"/>
      <c r="G14" s="33"/>
      <c r="H14" s="33"/>
      <c r="I14" s="111" t="s">
        <v>24</v>
      </c>
      <c r="J14" s="112" t="str">
        <f>IF('Rekapitulace stavby'!AN10="","",'Rekapitulace stavby'!AN10)</f>
        <v/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2" t="str">
        <f>IF('Rekapitulace stavby'!E11="","",'Rekapitulace stavby'!E11)</f>
        <v xml:space="preserve"> </v>
      </c>
      <c r="F15" s="33"/>
      <c r="G15" s="33"/>
      <c r="H15" s="33"/>
      <c r="I15" s="111" t="s">
        <v>26</v>
      </c>
      <c r="J15" s="112" t="str">
        <f>IF('Rekapitulace stavby'!AN11="","",'Rekapitulace stavby'!AN11)</f>
        <v/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1" t="s">
        <v>27</v>
      </c>
      <c r="E17" s="33"/>
      <c r="F17" s="33"/>
      <c r="G17" s="33"/>
      <c r="H17" s="33"/>
      <c r="I17" s="111" t="s">
        <v>24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87" t="str">
        <f>'Rekapitulace stavby'!E14</f>
        <v>Vyplň údaj</v>
      </c>
      <c r="F18" s="288"/>
      <c r="G18" s="288"/>
      <c r="H18" s="288"/>
      <c r="I18" s="111" t="s">
        <v>26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1" t="s">
        <v>29</v>
      </c>
      <c r="E20" s="33"/>
      <c r="F20" s="33"/>
      <c r="G20" s="33"/>
      <c r="H20" s="33"/>
      <c r="I20" s="111" t="s">
        <v>24</v>
      </c>
      <c r="J20" s="112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2" t="str">
        <f>IF('Rekapitulace stavby'!E17="","",'Rekapitulace stavby'!E17)</f>
        <v xml:space="preserve"> </v>
      </c>
      <c r="F21" s="33"/>
      <c r="G21" s="33"/>
      <c r="H21" s="33"/>
      <c r="I21" s="111" t="s">
        <v>26</v>
      </c>
      <c r="J21" s="112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1" t="s">
        <v>31</v>
      </c>
      <c r="E23" s="33"/>
      <c r="F23" s="33"/>
      <c r="G23" s="33"/>
      <c r="H23" s="33"/>
      <c r="I23" s="111" t="s">
        <v>24</v>
      </c>
      <c r="J23" s="112" t="str">
        <f>IF('Rekapitulace stavby'!AN19="","",'Rekapitulace stavby'!AN19)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2" t="str">
        <f>IF('Rekapitulace stavby'!E20="","",'Rekapitulace stavby'!E20)</f>
        <v xml:space="preserve"> </v>
      </c>
      <c r="F24" s="33"/>
      <c r="G24" s="33"/>
      <c r="H24" s="33"/>
      <c r="I24" s="111" t="s">
        <v>26</v>
      </c>
      <c r="J24" s="112" t="str">
        <f>IF('Rekapitulace stavby'!AN20="","",'Rekapitulace stavby'!AN20)</f>
        <v/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1" t="s">
        <v>32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4"/>
      <c r="B27" s="115"/>
      <c r="C27" s="114"/>
      <c r="D27" s="114"/>
      <c r="E27" s="289" t="s">
        <v>1</v>
      </c>
      <c r="F27" s="289"/>
      <c r="G27" s="289"/>
      <c r="H27" s="289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8" t="s">
        <v>33</v>
      </c>
      <c r="E30" s="33"/>
      <c r="F30" s="33"/>
      <c r="G30" s="33"/>
      <c r="H30" s="33"/>
      <c r="I30" s="33"/>
      <c r="J30" s="119">
        <f>ROUND(J126,2)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20" t="s">
        <v>35</v>
      </c>
      <c r="G32" s="33"/>
      <c r="H32" s="33"/>
      <c r="I32" s="120" t="s">
        <v>34</v>
      </c>
      <c r="J32" s="120" t="s">
        <v>36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1" t="s">
        <v>37</v>
      </c>
      <c r="E33" s="111" t="s">
        <v>38</v>
      </c>
      <c r="F33" s="122">
        <f>ROUND((SUM(BE126:BE202)),2)</f>
        <v>0</v>
      </c>
      <c r="G33" s="33"/>
      <c r="H33" s="33"/>
      <c r="I33" s="123">
        <v>0.21</v>
      </c>
      <c r="J33" s="122">
        <f>ROUND(((SUM(BE126:BE202))*I33),2)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11" t="s">
        <v>39</v>
      </c>
      <c r="F34" s="122">
        <f>ROUND((SUM(BF126:BF202)),2)</f>
        <v>0</v>
      </c>
      <c r="G34" s="33"/>
      <c r="H34" s="33"/>
      <c r="I34" s="123">
        <v>0.15</v>
      </c>
      <c r="J34" s="122">
        <f>ROUND(((SUM(BF126:BF202))*I34),2)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1" t="s">
        <v>40</v>
      </c>
      <c r="F35" s="122">
        <f>ROUND((SUM(BG126:BG202)),2)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1" t="s">
        <v>41</v>
      </c>
      <c r="F36" s="122">
        <f>ROUND((SUM(BH126:BH202)),2)</f>
        <v>0</v>
      </c>
      <c r="G36" s="33"/>
      <c r="H36" s="33"/>
      <c r="I36" s="123">
        <v>0.15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1" t="s">
        <v>42</v>
      </c>
      <c r="F37" s="122">
        <f>ROUND((SUM(BI126:BI202)),2)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4"/>
      <c r="D39" s="125" t="s">
        <v>43</v>
      </c>
      <c r="E39" s="126"/>
      <c r="F39" s="126"/>
      <c r="G39" s="127" t="s">
        <v>44</v>
      </c>
      <c r="H39" s="128" t="s">
        <v>45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50"/>
      <c r="D50" s="131" t="s">
        <v>46</v>
      </c>
      <c r="E50" s="132"/>
      <c r="F50" s="132"/>
      <c r="G50" s="131" t="s">
        <v>47</v>
      </c>
      <c r="H50" s="132"/>
      <c r="I50" s="132"/>
      <c r="J50" s="132"/>
      <c r="K50" s="132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3"/>
      <c r="B61" s="38"/>
      <c r="C61" s="33"/>
      <c r="D61" s="133" t="s">
        <v>48</v>
      </c>
      <c r="E61" s="134"/>
      <c r="F61" s="135" t="s">
        <v>49</v>
      </c>
      <c r="G61" s="133" t="s">
        <v>48</v>
      </c>
      <c r="H61" s="134"/>
      <c r="I61" s="134"/>
      <c r="J61" s="136" t="s">
        <v>49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3"/>
      <c r="B65" s="38"/>
      <c r="C65" s="33"/>
      <c r="D65" s="131" t="s">
        <v>50</v>
      </c>
      <c r="E65" s="137"/>
      <c r="F65" s="137"/>
      <c r="G65" s="131" t="s">
        <v>51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3"/>
      <c r="B76" s="38"/>
      <c r="C76" s="33"/>
      <c r="D76" s="133" t="s">
        <v>48</v>
      </c>
      <c r="E76" s="134"/>
      <c r="F76" s="135" t="s">
        <v>49</v>
      </c>
      <c r="G76" s="133" t="s">
        <v>48</v>
      </c>
      <c r="H76" s="134"/>
      <c r="I76" s="134"/>
      <c r="J76" s="136" t="s">
        <v>49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94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81" t="str">
        <f>E7</f>
        <v>Stání pro kontejnéry komunálního odpadu - v lokalitě Cheb</v>
      </c>
      <c r="F85" s="282"/>
      <c r="G85" s="282"/>
      <c r="H85" s="282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91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30" customHeight="1">
      <c r="A87" s="33"/>
      <c r="B87" s="34"/>
      <c r="C87" s="35"/>
      <c r="D87" s="35"/>
      <c r="E87" s="250" t="str">
        <f>E9</f>
        <v>09a-2022 - Stání pro kontejnéry komunálního odpadu - Pelhřimov</v>
      </c>
      <c r="F87" s="280"/>
      <c r="G87" s="280"/>
      <c r="H87" s="280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5"/>
      <c r="E89" s="35"/>
      <c r="F89" s="26" t="str">
        <f>F12</f>
        <v>Pelhřimov</v>
      </c>
      <c r="G89" s="35"/>
      <c r="H89" s="35"/>
      <c r="I89" s="28" t="s">
        <v>22</v>
      </c>
      <c r="J89" s="65">
        <f>IF(J12="","",J12)</f>
        <v>44799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23</v>
      </c>
      <c r="D91" s="35"/>
      <c r="E91" s="35"/>
      <c r="F91" s="26" t="str">
        <f>E15</f>
        <v xml:space="preserve"> </v>
      </c>
      <c r="G91" s="35"/>
      <c r="H91" s="35"/>
      <c r="I91" s="28" t="s">
        <v>29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27</v>
      </c>
      <c r="D92" s="35"/>
      <c r="E92" s="35"/>
      <c r="F92" s="26" t="str">
        <f>IF(E18="","",E18)</f>
        <v>Vyplň údaj</v>
      </c>
      <c r="G92" s="35"/>
      <c r="H92" s="35"/>
      <c r="I92" s="28" t="s">
        <v>31</v>
      </c>
      <c r="J92" s="31" t="str">
        <f>E24</f>
        <v xml:space="preserve"> 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2" t="s">
        <v>95</v>
      </c>
      <c r="D94" s="143"/>
      <c r="E94" s="143"/>
      <c r="F94" s="143"/>
      <c r="G94" s="143"/>
      <c r="H94" s="143"/>
      <c r="I94" s="143"/>
      <c r="J94" s="144" t="s">
        <v>96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45" t="s">
        <v>97</v>
      </c>
      <c r="D96" s="35"/>
      <c r="E96" s="35"/>
      <c r="F96" s="35"/>
      <c r="G96" s="35"/>
      <c r="H96" s="35"/>
      <c r="I96" s="35"/>
      <c r="J96" s="83">
        <f>J126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98</v>
      </c>
    </row>
    <row r="97" spans="2:12" s="9" customFormat="1" ht="24.95" customHeight="1">
      <c r="B97" s="146"/>
      <c r="C97" s="147"/>
      <c r="D97" s="148" t="s">
        <v>99</v>
      </c>
      <c r="E97" s="149"/>
      <c r="F97" s="149"/>
      <c r="G97" s="149"/>
      <c r="H97" s="149"/>
      <c r="I97" s="149"/>
      <c r="J97" s="150">
        <f>J127</f>
        <v>0</v>
      </c>
      <c r="K97" s="147"/>
      <c r="L97" s="151"/>
    </row>
    <row r="98" spans="2:12" s="10" customFormat="1" ht="19.9" customHeight="1">
      <c r="B98" s="152"/>
      <c r="C98" s="153"/>
      <c r="D98" s="154" t="s">
        <v>100</v>
      </c>
      <c r="E98" s="155"/>
      <c r="F98" s="155"/>
      <c r="G98" s="155"/>
      <c r="H98" s="155"/>
      <c r="I98" s="155"/>
      <c r="J98" s="156">
        <f>J128</f>
        <v>0</v>
      </c>
      <c r="K98" s="153"/>
      <c r="L98" s="157"/>
    </row>
    <row r="99" spans="2:12" s="10" customFormat="1" ht="19.9" customHeight="1">
      <c r="B99" s="152"/>
      <c r="C99" s="153"/>
      <c r="D99" s="154" t="s">
        <v>101</v>
      </c>
      <c r="E99" s="155"/>
      <c r="F99" s="155"/>
      <c r="G99" s="155"/>
      <c r="H99" s="155"/>
      <c r="I99" s="155"/>
      <c r="J99" s="156">
        <f>J162</f>
        <v>0</v>
      </c>
      <c r="K99" s="153"/>
      <c r="L99" s="157"/>
    </row>
    <row r="100" spans="2:12" s="10" customFormat="1" ht="19.9" customHeight="1">
      <c r="B100" s="152"/>
      <c r="C100" s="153"/>
      <c r="D100" s="154" t="s">
        <v>102</v>
      </c>
      <c r="E100" s="155"/>
      <c r="F100" s="155"/>
      <c r="G100" s="155"/>
      <c r="H100" s="155"/>
      <c r="I100" s="155"/>
      <c r="J100" s="156">
        <f>J173</f>
        <v>0</v>
      </c>
      <c r="K100" s="153"/>
      <c r="L100" s="157"/>
    </row>
    <row r="101" spans="2:12" s="10" customFormat="1" ht="19.9" customHeight="1">
      <c r="B101" s="152"/>
      <c r="C101" s="153"/>
      <c r="D101" s="154" t="s">
        <v>103</v>
      </c>
      <c r="E101" s="155"/>
      <c r="F101" s="155"/>
      <c r="G101" s="155"/>
      <c r="H101" s="155"/>
      <c r="I101" s="155"/>
      <c r="J101" s="156">
        <f>J182</f>
        <v>0</v>
      </c>
      <c r="K101" s="153"/>
      <c r="L101" s="157"/>
    </row>
    <row r="102" spans="2:12" s="10" customFormat="1" ht="19.9" customHeight="1">
      <c r="B102" s="152"/>
      <c r="C102" s="153"/>
      <c r="D102" s="154" t="s">
        <v>104</v>
      </c>
      <c r="E102" s="155"/>
      <c r="F102" s="155"/>
      <c r="G102" s="155"/>
      <c r="H102" s="155"/>
      <c r="I102" s="155"/>
      <c r="J102" s="156">
        <f>J191</f>
        <v>0</v>
      </c>
      <c r="K102" s="153"/>
      <c r="L102" s="157"/>
    </row>
    <row r="103" spans="2:12" s="9" customFormat="1" ht="24.95" customHeight="1">
      <c r="B103" s="146"/>
      <c r="C103" s="147"/>
      <c r="D103" s="148" t="s">
        <v>105</v>
      </c>
      <c r="E103" s="149"/>
      <c r="F103" s="149"/>
      <c r="G103" s="149"/>
      <c r="H103" s="149"/>
      <c r="I103" s="149"/>
      <c r="J103" s="150">
        <f>J196</f>
        <v>0</v>
      </c>
      <c r="K103" s="147"/>
      <c r="L103" s="151"/>
    </row>
    <row r="104" spans="2:12" s="10" customFormat="1" ht="19.9" customHeight="1">
      <c r="B104" s="152"/>
      <c r="C104" s="153"/>
      <c r="D104" s="154" t="s">
        <v>106</v>
      </c>
      <c r="E104" s="155"/>
      <c r="F104" s="155"/>
      <c r="G104" s="155"/>
      <c r="H104" s="155"/>
      <c r="I104" s="155"/>
      <c r="J104" s="156">
        <f>J197</f>
        <v>0</v>
      </c>
      <c r="K104" s="153"/>
      <c r="L104" s="157"/>
    </row>
    <row r="105" spans="2:12" s="10" customFormat="1" ht="19.9" customHeight="1">
      <c r="B105" s="152"/>
      <c r="C105" s="153"/>
      <c r="D105" s="154" t="s">
        <v>107</v>
      </c>
      <c r="E105" s="155"/>
      <c r="F105" s="155"/>
      <c r="G105" s="155"/>
      <c r="H105" s="155"/>
      <c r="I105" s="155"/>
      <c r="J105" s="156">
        <f>J199</f>
        <v>0</v>
      </c>
      <c r="K105" s="153"/>
      <c r="L105" s="157"/>
    </row>
    <row r="106" spans="2:12" s="10" customFormat="1" ht="19.9" customHeight="1">
      <c r="B106" s="152"/>
      <c r="C106" s="153"/>
      <c r="D106" s="154" t="s">
        <v>108</v>
      </c>
      <c r="E106" s="155"/>
      <c r="F106" s="155"/>
      <c r="G106" s="155"/>
      <c r="H106" s="155"/>
      <c r="I106" s="155"/>
      <c r="J106" s="156">
        <f>J201</f>
        <v>0</v>
      </c>
      <c r="K106" s="153"/>
      <c r="L106" s="157"/>
    </row>
    <row r="107" spans="1:31" s="2" customFormat="1" ht="21.75" customHeight="1">
      <c r="A107" s="33"/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53"/>
      <c r="C108" s="54"/>
      <c r="D108" s="54"/>
      <c r="E108" s="54"/>
      <c r="F108" s="54"/>
      <c r="G108" s="54"/>
      <c r="H108" s="54"/>
      <c r="I108" s="54"/>
      <c r="J108" s="54"/>
      <c r="K108" s="54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12" spans="1:31" s="2" customFormat="1" ht="6.95" customHeight="1">
      <c r="A112" s="33"/>
      <c r="B112" s="55"/>
      <c r="C112" s="56"/>
      <c r="D112" s="56"/>
      <c r="E112" s="56"/>
      <c r="F112" s="56"/>
      <c r="G112" s="56"/>
      <c r="H112" s="56"/>
      <c r="I112" s="56"/>
      <c r="J112" s="56"/>
      <c r="K112" s="56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24.95" customHeight="1">
      <c r="A113" s="33"/>
      <c r="B113" s="34"/>
      <c r="C113" s="22" t="s">
        <v>109</v>
      </c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5" customHeight="1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16</v>
      </c>
      <c r="D115" s="35"/>
      <c r="E115" s="35"/>
      <c r="F115" s="35"/>
      <c r="G115" s="35"/>
      <c r="H115" s="35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6.5" customHeight="1">
      <c r="A116" s="33"/>
      <c r="B116" s="34"/>
      <c r="C116" s="35"/>
      <c r="D116" s="35"/>
      <c r="E116" s="281" t="str">
        <f>E7</f>
        <v>Stání pro kontejnéry komunálního odpadu - v lokalitě Cheb</v>
      </c>
      <c r="F116" s="282"/>
      <c r="G116" s="282"/>
      <c r="H116" s="282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91</v>
      </c>
      <c r="D117" s="35"/>
      <c r="E117" s="35"/>
      <c r="F117" s="35"/>
      <c r="G117" s="35"/>
      <c r="H117" s="35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30" customHeight="1">
      <c r="A118" s="33"/>
      <c r="B118" s="34"/>
      <c r="C118" s="35"/>
      <c r="D118" s="35"/>
      <c r="E118" s="250" t="str">
        <f>E9</f>
        <v>09a-2022 - Stání pro kontejnéry komunálního odpadu - Pelhřimov</v>
      </c>
      <c r="F118" s="280"/>
      <c r="G118" s="280"/>
      <c r="H118" s="280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5" customHeight="1">
      <c r="A119" s="33"/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20</v>
      </c>
      <c r="D120" s="35"/>
      <c r="E120" s="35"/>
      <c r="F120" s="26" t="str">
        <f>F12</f>
        <v>Pelhřimov</v>
      </c>
      <c r="G120" s="35"/>
      <c r="H120" s="35"/>
      <c r="I120" s="28" t="s">
        <v>22</v>
      </c>
      <c r="J120" s="65">
        <f>IF(J12="","",J12)</f>
        <v>44799</v>
      </c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5.2" customHeight="1">
      <c r="A122" s="33"/>
      <c r="B122" s="34"/>
      <c r="C122" s="28" t="s">
        <v>23</v>
      </c>
      <c r="D122" s="35"/>
      <c r="E122" s="35"/>
      <c r="F122" s="26" t="str">
        <f>E15</f>
        <v xml:space="preserve"> </v>
      </c>
      <c r="G122" s="35"/>
      <c r="H122" s="35"/>
      <c r="I122" s="28" t="s">
        <v>29</v>
      </c>
      <c r="J122" s="31" t="str">
        <f>E21</f>
        <v xml:space="preserve"> </v>
      </c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5.2" customHeight="1">
      <c r="A123" s="33"/>
      <c r="B123" s="34"/>
      <c r="C123" s="28" t="s">
        <v>27</v>
      </c>
      <c r="D123" s="35"/>
      <c r="E123" s="35"/>
      <c r="F123" s="26" t="str">
        <f>IF(E18="","",E18)</f>
        <v>Vyplň údaj</v>
      </c>
      <c r="G123" s="35"/>
      <c r="H123" s="35"/>
      <c r="I123" s="28" t="s">
        <v>31</v>
      </c>
      <c r="J123" s="31" t="str">
        <f>E24</f>
        <v xml:space="preserve"> </v>
      </c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0.35" customHeight="1">
      <c r="A124" s="33"/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11" customFormat="1" ht="29.25" customHeight="1">
      <c r="A125" s="158"/>
      <c r="B125" s="159"/>
      <c r="C125" s="160" t="s">
        <v>110</v>
      </c>
      <c r="D125" s="161" t="s">
        <v>58</v>
      </c>
      <c r="E125" s="161" t="s">
        <v>54</v>
      </c>
      <c r="F125" s="161" t="s">
        <v>55</v>
      </c>
      <c r="G125" s="161" t="s">
        <v>111</v>
      </c>
      <c r="H125" s="161" t="s">
        <v>112</v>
      </c>
      <c r="I125" s="161" t="s">
        <v>113</v>
      </c>
      <c r="J125" s="162" t="s">
        <v>96</v>
      </c>
      <c r="K125" s="163" t="s">
        <v>114</v>
      </c>
      <c r="L125" s="164"/>
      <c r="M125" s="74" t="s">
        <v>1</v>
      </c>
      <c r="N125" s="75" t="s">
        <v>37</v>
      </c>
      <c r="O125" s="75" t="s">
        <v>115</v>
      </c>
      <c r="P125" s="75" t="s">
        <v>116</v>
      </c>
      <c r="Q125" s="75" t="s">
        <v>117</v>
      </c>
      <c r="R125" s="75" t="s">
        <v>118</v>
      </c>
      <c r="S125" s="75" t="s">
        <v>119</v>
      </c>
      <c r="T125" s="76" t="s">
        <v>120</v>
      </c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</row>
    <row r="126" spans="1:63" s="2" customFormat="1" ht="22.9" customHeight="1">
      <c r="A126" s="33"/>
      <c r="B126" s="34"/>
      <c r="C126" s="81" t="s">
        <v>121</v>
      </c>
      <c r="D126" s="35"/>
      <c r="E126" s="35"/>
      <c r="F126" s="35"/>
      <c r="G126" s="35"/>
      <c r="H126" s="35"/>
      <c r="I126" s="35"/>
      <c r="J126" s="165">
        <f>BK126</f>
        <v>0</v>
      </c>
      <c r="K126" s="35"/>
      <c r="L126" s="38"/>
      <c r="M126" s="77"/>
      <c r="N126" s="166"/>
      <c r="O126" s="78"/>
      <c r="P126" s="167">
        <f>P127+P196</f>
        <v>0</v>
      </c>
      <c r="Q126" s="78"/>
      <c r="R126" s="167">
        <f>R127+R196</f>
        <v>68.6594015</v>
      </c>
      <c r="S126" s="78"/>
      <c r="T126" s="168">
        <f>T127+T196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6" t="s">
        <v>72</v>
      </c>
      <c r="AU126" s="16" t="s">
        <v>98</v>
      </c>
      <c r="BK126" s="169">
        <f>BK127+BK196</f>
        <v>0</v>
      </c>
    </row>
    <row r="127" spans="2:63" s="12" customFormat="1" ht="25.9" customHeight="1">
      <c r="B127" s="170"/>
      <c r="C127" s="171"/>
      <c r="D127" s="172" t="s">
        <v>72</v>
      </c>
      <c r="E127" s="173" t="s">
        <v>122</v>
      </c>
      <c r="F127" s="173" t="s">
        <v>123</v>
      </c>
      <c r="G127" s="171"/>
      <c r="H127" s="171"/>
      <c r="I127" s="174"/>
      <c r="J127" s="175">
        <f>BK127</f>
        <v>0</v>
      </c>
      <c r="K127" s="171"/>
      <c r="L127" s="176"/>
      <c r="M127" s="177"/>
      <c r="N127" s="178"/>
      <c r="O127" s="178"/>
      <c r="P127" s="179">
        <f>P128+P162+P173+P182+P191</f>
        <v>0</v>
      </c>
      <c r="Q127" s="178"/>
      <c r="R127" s="179">
        <f>R128+R162+R173+R182+R191</f>
        <v>68.6594015</v>
      </c>
      <c r="S127" s="178"/>
      <c r="T127" s="180">
        <f>T128+T162+T173+T182+T191</f>
        <v>0</v>
      </c>
      <c r="AR127" s="181" t="s">
        <v>81</v>
      </c>
      <c r="AT127" s="182" t="s">
        <v>72</v>
      </c>
      <c r="AU127" s="182" t="s">
        <v>73</v>
      </c>
      <c r="AY127" s="181" t="s">
        <v>124</v>
      </c>
      <c r="BK127" s="183">
        <f>BK128+BK162+BK173+BK182+BK191</f>
        <v>0</v>
      </c>
    </row>
    <row r="128" spans="2:63" s="12" customFormat="1" ht="22.9" customHeight="1">
      <c r="B128" s="170"/>
      <c r="C128" s="171"/>
      <c r="D128" s="172" t="s">
        <v>72</v>
      </c>
      <c r="E128" s="184" t="s">
        <v>81</v>
      </c>
      <c r="F128" s="184" t="s">
        <v>125</v>
      </c>
      <c r="G128" s="171"/>
      <c r="H128" s="171"/>
      <c r="I128" s="174"/>
      <c r="J128" s="185">
        <f>BK128</f>
        <v>0</v>
      </c>
      <c r="K128" s="171"/>
      <c r="L128" s="176"/>
      <c r="M128" s="177"/>
      <c r="N128" s="178"/>
      <c r="O128" s="178"/>
      <c r="P128" s="179">
        <f>SUM(P129:P161)</f>
        <v>0</v>
      </c>
      <c r="Q128" s="178"/>
      <c r="R128" s="179">
        <f>SUM(R129:R161)</f>
        <v>0.504</v>
      </c>
      <c r="S128" s="178"/>
      <c r="T128" s="180">
        <f>SUM(T129:T161)</f>
        <v>0</v>
      </c>
      <c r="AR128" s="181" t="s">
        <v>81</v>
      </c>
      <c r="AT128" s="182" t="s">
        <v>72</v>
      </c>
      <c r="AU128" s="182" t="s">
        <v>81</v>
      </c>
      <c r="AY128" s="181" t="s">
        <v>124</v>
      </c>
      <c r="BK128" s="183">
        <f>SUM(BK129:BK161)</f>
        <v>0</v>
      </c>
    </row>
    <row r="129" spans="1:65" s="2" customFormat="1" ht="24.2" customHeight="1">
      <c r="A129" s="33"/>
      <c r="B129" s="34"/>
      <c r="C129" s="186" t="s">
        <v>126</v>
      </c>
      <c r="D129" s="186" t="s">
        <v>127</v>
      </c>
      <c r="E129" s="187" t="s">
        <v>128</v>
      </c>
      <c r="F129" s="188" t="s">
        <v>129</v>
      </c>
      <c r="G129" s="189" t="s">
        <v>130</v>
      </c>
      <c r="H129" s="190">
        <v>33.75</v>
      </c>
      <c r="I129" s="191"/>
      <c r="J129" s="192">
        <f>ROUND(I129*H129,2)</f>
        <v>0</v>
      </c>
      <c r="K129" s="193"/>
      <c r="L129" s="38"/>
      <c r="M129" s="194" t="s">
        <v>1</v>
      </c>
      <c r="N129" s="195" t="s">
        <v>38</v>
      </c>
      <c r="O129" s="70"/>
      <c r="P129" s="196">
        <f>O129*H129</f>
        <v>0</v>
      </c>
      <c r="Q129" s="196">
        <v>0</v>
      </c>
      <c r="R129" s="196">
        <f>Q129*H129</f>
        <v>0</v>
      </c>
      <c r="S129" s="196">
        <v>0</v>
      </c>
      <c r="T129" s="197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98" t="s">
        <v>126</v>
      </c>
      <c r="AT129" s="198" t="s">
        <v>127</v>
      </c>
      <c r="AU129" s="198" t="s">
        <v>83</v>
      </c>
      <c r="AY129" s="16" t="s">
        <v>124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6" t="s">
        <v>81</v>
      </c>
      <c r="BK129" s="199">
        <f>ROUND(I129*H129,2)</f>
        <v>0</v>
      </c>
      <c r="BL129" s="16" t="s">
        <v>126</v>
      </c>
      <c r="BM129" s="198" t="s">
        <v>131</v>
      </c>
    </row>
    <row r="130" spans="2:51" s="13" customFormat="1" ht="12">
      <c r="B130" s="200"/>
      <c r="C130" s="201"/>
      <c r="D130" s="202" t="s">
        <v>132</v>
      </c>
      <c r="E130" s="203" t="s">
        <v>1</v>
      </c>
      <c r="F130" s="204" t="s">
        <v>133</v>
      </c>
      <c r="G130" s="201"/>
      <c r="H130" s="205">
        <v>33.75</v>
      </c>
      <c r="I130" s="206"/>
      <c r="J130" s="201"/>
      <c r="K130" s="201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132</v>
      </c>
      <c r="AU130" s="211" t="s">
        <v>83</v>
      </c>
      <c r="AV130" s="13" t="s">
        <v>83</v>
      </c>
      <c r="AW130" s="13" t="s">
        <v>30</v>
      </c>
      <c r="AX130" s="13" t="s">
        <v>73</v>
      </c>
      <c r="AY130" s="211" t="s">
        <v>124</v>
      </c>
    </row>
    <row r="131" spans="2:51" s="14" customFormat="1" ht="12">
      <c r="B131" s="212"/>
      <c r="C131" s="213"/>
      <c r="D131" s="202" t="s">
        <v>132</v>
      </c>
      <c r="E131" s="214" t="s">
        <v>1</v>
      </c>
      <c r="F131" s="215" t="s">
        <v>134</v>
      </c>
      <c r="G131" s="213"/>
      <c r="H131" s="216">
        <v>33.75</v>
      </c>
      <c r="I131" s="217"/>
      <c r="J131" s="213"/>
      <c r="K131" s="213"/>
      <c r="L131" s="218"/>
      <c r="M131" s="219"/>
      <c r="N131" s="220"/>
      <c r="O131" s="220"/>
      <c r="P131" s="220"/>
      <c r="Q131" s="220"/>
      <c r="R131" s="220"/>
      <c r="S131" s="220"/>
      <c r="T131" s="221"/>
      <c r="AT131" s="222" t="s">
        <v>132</v>
      </c>
      <c r="AU131" s="222" t="s">
        <v>83</v>
      </c>
      <c r="AV131" s="14" t="s">
        <v>126</v>
      </c>
      <c r="AW131" s="14" t="s">
        <v>30</v>
      </c>
      <c r="AX131" s="14" t="s">
        <v>81</v>
      </c>
      <c r="AY131" s="222" t="s">
        <v>124</v>
      </c>
    </row>
    <row r="132" spans="1:65" s="2" customFormat="1" ht="24.2" customHeight="1">
      <c r="A132" s="33"/>
      <c r="B132" s="34"/>
      <c r="C132" s="186" t="s">
        <v>135</v>
      </c>
      <c r="D132" s="186" t="s">
        <v>127</v>
      </c>
      <c r="E132" s="187" t="s">
        <v>136</v>
      </c>
      <c r="F132" s="188" t="s">
        <v>137</v>
      </c>
      <c r="G132" s="189" t="s">
        <v>138</v>
      </c>
      <c r="H132" s="190">
        <v>10.125</v>
      </c>
      <c r="I132" s="191"/>
      <c r="J132" s="192">
        <f>ROUND(I132*H132,2)</f>
        <v>0</v>
      </c>
      <c r="K132" s="193"/>
      <c r="L132" s="38"/>
      <c r="M132" s="194" t="s">
        <v>1</v>
      </c>
      <c r="N132" s="195" t="s">
        <v>38</v>
      </c>
      <c r="O132" s="70"/>
      <c r="P132" s="196">
        <f>O132*H132</f>
        <v>0</v>
      </c>
      <c r="Q132" s="196">
        <v>0</v>
      </c>
      <c r="R132" s="196">
        <f>Q132*H132</f>
        <v>0</v>
      </c>
      <c r="S132" s="196">
        <v>0</v>
      </c>
      <c r="T132" s="197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98" t="s">
        <v>126</v>
      </c>
      <c r="AT132" s="198" t="s">
        <v>127</v>
      </c>
      <c r="AU132" s="198" t="s">
        <v>83</v>
      </c>
      <c r="AY132" s="16" t="s">
        <v>124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6" t="s">
        <v>81</v>
      </c>
      <c r="BK132" s="199">
        <f>ROUND(I132*H132,2)</f>
        <v>0</v>
      </c>
      <c r="BL132" s="16" t="s">
        <v>126</v>
      </c>
      <c r="BM132" s="198" t="s">
        <v>139</v>
      </c>
    </row>
    <row r="133" spans="2:51" s="13" customFormat="1" ht="12">
      <c r="B133" s="200"/>
      <c r="C133" s="201"/>
      <c r="D133" s="202" t="s">
        <v>132</v>
      </c>
      <c r="E133" s="203" t="s">
        <v>1</v>
      </c>
      <c r="F133" s="204" t="s">
        <v>140</v>
      </c>
      <c r="G133" s="201"/>
      <c r="H133" s="205">
        <v>10.125</v>
      </c>
      <c r="I133" s="206"/>
      <c r="J133" s="201"/>
      <c r="K133" s="201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132</v>
      </c>
      <c r="AU133" s="211" t="s">
        <v>83</v>
      </c>
      <c r="AV133" s="13" t="s">
        <v>83</v>
      </c>
      <c r="AW133" s="13" t="s">
        <v>30</v>
      </c>
      <c r="AX133" s="13" t="s">
        <v>73</v>
      </c>
      <c r="AY133" s="211" t="s">
        <v>124</v>
      </c>
    </row>
    <row r="134" spans="2:51" s="14" customFormat="1" ht="12">
      <c r="B134" s="212"/>
      <c r="C134" s="213"/>
      <c r="D134" s="202" t="s">
        <v>132</v>
      </c>
      <c r="E134" s="214" t="s">
        <v>1</v>
      </c>
      <c r="F134" s="215" t="s">
        <v>134</v>
      </c>
      <c r="G134" s="213"/>
      <c r="H134" s="216">
        <v>10.125</v>
      </c>
      <c r="I134" s="217"/>
      <c r="J134" s="213"/>
      <c r="K134" s="213"/>
      <c r="L134" s="218"/>
      <c r="M134" s="219"/>
      <c r="N134" s="220"/>
      <c r="O134" s="220"/>
      <c r="P134" s="220"/>
      <c r="Q134" s="220"/>
      <c r="R134" s="220"/>
      <c r="S134" s="220"/>
      <c r="T134" s="221"/>
      <c r="AT134" s="222" t="s">
        <v>132</v>
      </c>
      <c r="AU134" s="222" t="s">
        <v>83</v>
      </c>
      <c r="AV134" s="14" t="s">
        <v>126</v>
      </c>
      <c r="AW134" s="14" t="s">
        <v>30</v>
      </c>
      <c r="AX134" s="14" t="s">
        <v>81</v>
      </c>
      <c r="AY134" s="222" t="s">
        <v>124</v>
      </c>
    </row>
    <row r="135" spans="1:65" s="2" customFormat="1" ht="44.25" customHeight="1">
      <c r="A135" s="33"/>
      <c r="B135" s="34"/>
      <c r="C135" s="186" t="s">
        <v>141</v>
      </c>
      <c r="D135" s="186" t="s">
        <v>127</v>
      </c>
      <c r="E135" s="187" t="s">
        <v>142</v>
      </c>
      <c r="F135" s="188" t="s">
        <v>143</v>
      </c>
      <c r="G135" s="189" t="s">
        <v>138</v>
      </c>
      <c r="H135" s="190">
        <v>4.28</v>
      </c>
      <c r="I135" s="191"/>
      <c r="J135" s="192">
        <f>ROUND(I135*H135,2)</f>
        <v>0</v>
      </c>
      <c r="K135" s="193"/>
      <c r="L135" s="38"/>
      <c r="M135" s="194" t="s">
        <v>1</v>
      </c>
      <c r="N135" s="195" t="s">
        <v>38</v>
      </c>
      <c r="O135" s="70"/>
      <c r="P135" s="196">
        <f>O135*H135</f>
        <v>0</v>
      </c>
      <c r="Q135" s="196">
        <v>0</v>
      </c>
      <c r="R135" s="196">
        <f>Q135*H135</f>
        <v>0</v>
      </c>
      <c r="S135" s="196">
        <v>0</v>
      </c>
      <c r="T135" s="197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98" t="s">
        <v>126</v>
      </c>
      <c r="AT135" s="198" t="s">
        <v>127</v>
      </c>
      <c r="AU135" s="198" t="s">
        <v>83</v>
      </c>
      <c r="AY135" s="16" t="s">
        <v>124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6" t="s">
        <v>81</v>
      </c>
      <c r="BK135" s="199">
        <f>ROUND(I135*H135,2)</f>
        <v>0</v>
      </c>
      <c r="BL135" s="16" t="s">
        <v>126</v>
      </c>
      <c r="BM135" s="198" t="s">
        <v>144</v>
      </c>
    </row>
    <row r="136" spans="2:51" s="13" customFormat="1" ht="12">
      <c r="B136" s="200"/>
      <c r="C136" s="201"/>
      <c r="D136" s="202" t="s">
        <v>132</v>
      </c>
      <c r="E136" s="203" t="s">
        <v>1</v>
      </c>
      <c r="F136" s="204" t="s">
        <v>145</v>
      </c>
      <c r="G136" s="201"/>
      <c r="H136" s="205">
        <v>4.28</v>
      </c>
      <c r="I136" s="206"/>
      <c r="J136" s="201"/>
      <c r="K136" s="201"/>
      <c r="L136" s="207"/>
      <c r="M136" s="208"/>
      <c r="N136" s="209"/>
      <c r="O136" s="209"/>
      <c r="P136" s="209"/>
      <c r="Q136" s="209"/>
      <c r="R136" s="209"/>
      <c r="S136" s="209"/>
      <c r="T136" s="210"/>
      <c r="AT136" s="211" t="s">
        <v>132</v>
      </c>
      <c r="AU136" s="211" t="s">
        <v>83</v>
      </c>
      <c r="AV136" s="13" t="s">
        <v>83</v>
      </c>
      <c r="AW136" s="13" t="s">
        <v>30</v>
      </c>
      <c r="AX136" s="13" t="s">
        <v>73</v>
      </c>
      <c r="AY136" s="211" t="s">
        <v>124</v>
      </c>
    </row>
    <row r="137" spans="2:51" s="14" customFormat="1" ht="12">
      <c r="B137" s="212"/>
      <c r="C137" s="213"/>
      <c r="D137" s="202" t="s">
        <v>132</v>
      </c>
      <c r="E137" s="214" t="s">
        <v>1</v>
      </c>
      <c r="F137" s="215" t="s">
        <v>134</v>
      </c>
      <c r="G137" s="213"/>
      <c r="H137" s="216">
        <v>4.28</v>
      </c>
      <c r="I137" s="217"/>
      <c r="J137" s="213"/>
      <c r="K137" s="213"/>
      <c r="L137" s="218"/>
      <c r="M137" s="219"/>
      <c r="N137" s="220"/>
      <c r="O137" s="220"/>
      <c r="P137" s="220"/>
      <c r="Q137" s="220"/>
      <c r="R137" s="220"/>
      <c r="S137" s="220"/>
      <c r="T137" s="221"/>
      <c r="AT137" s="222" t="s">
        <v>132</v>
      </c>
      <c r="AU137" s="222" t="s">
        <v>83</v>
      </c>
      <c r="AV137" s="14" t="s">
        <v>126</v>
      </c>
      <c r="AW137" s="14" t="s">
        <v>30</v>
      </c>
      <c r="AX137" s="14" t="s">
        <v>81</v>
      </c>
      <c r="AY137" s="222" t="s">
        <v>124</v>
      </c>
    </row>
    <row r="138" spans="1:65" s="2" customFormat="1" ht="66.75" customHeight="1">
      <c r="A138" s="33"/>
      <c r="B138" s="34"/>
      <c r="C138" s="186" t="s">
        <v>146</v>
      </c>
      <c r="D138" s="186" t="s">
        <v>127</v>
      </c>
      <c r="E138" s="187" t="s">
        <v>147</v>
      </c>
      <c r="F138" s="188" t="s">
        <v>148</v>
      </c>
      <c r="G138" s="189" t="s">
        <v>138</v>
      </c>
      <c r="H138" s="190">
        <v>14.405</v>
      </c>
      <c r="I138" s="191"/>
      <c r="J138" s="192">
        <f>ROUND(I138*H138,2)</f>
        <v>0</v>
      </c>
      <c r="K138" s="193"/>
      <c r="L138" s="38"/>
      <c r="M138" s="194" t="s">
        <v>1</v>
      </c>
      <c r="N138" s="195" t="s">
        <v>38</v>
      </c>
      <c r="O138" s="70"/>
      <c r="P138" s="196">
        <f>O138*H138</f>
        <v>0</v>
      </c>
      <c r="Q138" s="196">
        <v>0</v>
      </c>
      <c r="R138" s="196">
        <f>Q138*H138</f>
        <v>0</v>
      </c>
      <c r="S138" s="196">
        <v>0</v>
      </c>
      <c r="T138" s="197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98" t="s">
        <v>126</v>
      </c>
      <c r="AT138" s="198" t="s">
        <v>127</v>
      </c>
      <c r="AU138" s="198" t="s">
        <v>83</v>
      </c>
      <c r="AY138" s="16" t="s">
        <v>124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6" t="s">
        <v>81</v>
      </c>
      <c r="BK138" s="199">
        <f>ROUND(I138*H138,2)</f>
        <v>0</v>
      </c>
      <c r="BL138" s="16" t="s">
        <v>126</v>
      </c>
      <c r="BM138" s="198" t="s">
        <v>149</v>
      </c>
    </row>
    <row r="139" spans="2:51" s="13" customFormat="1" ht="12">
      <c r="B139" s="200"/>
      <c r="C139" s="201"/>
      <c r="D139" s="202" t="s">
        <v>132</v>
      </c>
      <c r="E139" s="203" t="s">
        <v>1</v>
      </c>
      <c r="F139" s="204" t="s">
        <v>150</v>
      </c>
      <c r="G139" s="201"/>
      <c r="H139" s="205">
        <v>14.405</v>
      </c>
      <c r="I139" s="206"/>
      <c r="J139" s="201"/>
      <c r="K139" s="201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132</v>
      </c>
      <c r="AU139" s="211" t="s">
        <v>83</v>
      </c>
      <c r="AV139" s="13" t="s">
        <v>83</v>
      </c>
      <c r="AW139" s="13" t="s">
        <v>30</v>
      </c>
      <c r="AX139" s="13" t="s">
        <v>73</v>
      </c>
      <c r="AY139" s="211" t="s">
        <v>124</v>
      </c>
    </row>
    <row r="140" spans="2:51" s="14" customFormat="1" ht="12">
      <c r="B140" s="212"/>
      <c r="C140" s="213"/>
      <c r="D140" s="202" t="s">
        <v>132</v>
      </c>
      <c r="E140" s="214" t="s">
        <v>1</v>
      </c>
      <c r="F140" s="215" t="s">
        <v>134</v>
      </c>
      <c r="G140" s="213"/>
      <c r="H140" s="216">
        <v>14.405</v>
      </c>
      <c r="I140" s="217"/>
      <c r="J140" s="213"/>
      <c r="K140" s="213"/>
      <c r="L140" s="218"/>
      <c r="M140" s="219"/>
      <c r="N140" s="220"/>
      <c r="O140" s="220"/>
      <c r="P140" s="220"/>
      <c r="Q140" s="220"/>
      <c r="R140" s="220"/>
      <c r="S140" s="220"/>
      <c r="T140" s="221"/>
      <c r="AT140" s="222" t="s">
        <v>132</v>
      </c>
      <c r="AU140" s="222" t="s">
        <v>83</v>
      </c>
      <c r="AV140" s="14" t="s">
        <v>126</v>
      </c>
      <c r="AW140" s="14" t="s">
        <v>30</v>
      </c>
      <c r="AX140" s="14" t="s">
        <v>81</v>
      </c>
      <c r="AY140" s="222" t="s">
        <v>124</v>
      </c>
    </row>
    <row r="141" spans="1:65" s="2" customFormat="1" ht="62.65" customHeight="1">
      <c r="A141" s="33"/>
      <c r="B141" s="34"/>
      <c r="C141" s="186" t="s">
        <v>151</v>
      </c>
      <c r="D141" s="186" t="s">
        <v>127</v>
      </c>
      <c r="E141" s="187" t="s">
        <v>152</v>
      </c>
      <c r="F141" s="188" t="s">
        <v>153</v>
      </c>
      <c r="G141" s="189" t="s">
        <v>138</v>
      </c>
      <c r="H141" s="190">
        <v>14.405</v>
      </c>
      <c r="I141" s="191"/>
      <c r="J141" s="192">
        <f>ROUND(I141*H141,2)</f>
        <v>0</v>
      </c>
      <c r="K141" s="193"/>
      <c r="L141" s="38"/>
      <c r="M141" s="194" t="s">
        <v>1</v>
      </c>
      <c r="N141" s="195" t="s">
        <v>38</v>
      </c>
      <c r="O141" s="70"/>
      <c r="P141" s="196">
        <f>O141*H141</f>
        <v>0</v>
      </c>
      <c r="Q141" s="196">
        <v>0</v>
      </c>
      <c r="R141" s="196">
        <f>Q141*H141</f>
        <v>0</v>
      </c>
      <c r="S141" s="196">
        <v>0</v>
      </c>
      <c r="T141" s="197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98" t="s">
        <v>126</v>
      </c>
      <c r="AT141" s="198" t="s">
        <v>127</v>
      </c>
      <c r="AU141" s="198" t="s">
        <v>83</v>
      </c>
      <c r="AY141" s="16" t="s">
        <v>124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6" t="s">
        <v>81</v>
      </c>
      <c r="BK141" s="199">
        <f>ROUND(I141*H141,2)</f>
        <v>0</v>
      </c>
      <c r="BL141" s="16" t="s">
        <v>126</v>
      </c>
      <c r="BM141" s="198" t="s">
        <v>154</v>
      </c>
    </row>
    <row r="142" spans="2:51" s="13" customFormat="1" ht="12">
      <c r="B142" s="200"/>
      <c r="C142" s="201"/>
      <c r="D142" s="202" t="s">
        <v>132</v>
      </c>
      <c r="E142" s="203" t="s">
        <v>1</v>
      </c>
      <c r="F142" s="204" t="s">
        <v>150</v>
      </c>
      <c r="G142" s="201"/>
      <c r="H142" s="205">
        <v>14.405</v>
      </c>
      <c r="I142" s="206"/>
      <c r="J142" s="201"/>
      <c r="K142" s="201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132</v>
      </c>
      <c r="AU142" s="211" t="s">
        <v>83</v>
      </c>
      <c r="AV142" s="13" t="s">
        <v>83</v>
      </c>
      <c r="AW142" s="13" t="s">
        <v>30</v>
      </c>
      <c r="AX142" s="13" t="s">
        <v>73</v>
      </c>
      <c r="AY142" s="211" t="s">
        <v>124</v>
      </c>
    </row>
    <row r="143" spans="2:51" s="14" customFormat="1" ht="12">
      <c r="B143" s="212"/>
      <c r="C143" s="213"/>
      <c r="D143" s="202" t="s">
        <v>132</v>
      </c>
      <c r="E143" s="214" t="s">
        <v>1</v>
      </c>
      <c r="F143" s="215" t="s">
        <v>134</v>
      </c>
      <c r="G143" s="213"/>
      <c r="H143" s="216">
        <v>14.405</v>
      </c>
      <c r="I143" s="217"/>
      <c r="J143" s="213"/>
      <c r="K143" s="213"/>
      <c r="L143" s="218"/>
      <c r="M143" s="219"/>
      <c r="N143" s="220"/>
      <c r="O143" s="220"/>
      <c r="P143" s="220"/>
      <c r="Q143" s="220"/>
      <c r="R143" s="220"/>
      <c r="S143" s="220"/>
      <c r="T143" s="221"/>
      <c r="AT143" s="222" t="s">
        <v>132</v>
      </c>
      <c r="AU143" s="222" t="s">
        <v>83</v>
      </c>
      <c r="AV143" s="14" t="s">
        <v>126</v>
      </c>
      <c r="AW143" s="14" t="s">
        <v>30</v>
      </c>
      <c r="AX143" s="14" t="s">
        <v>81</v>
      </c>
      <c r="AY143" s="222" t="s">
        <v>124</v>
      </c>
    </row>
    <row r="144" spans="1:65" s="2" customFormat="1" ht="44.25" customHeight="1">
      <c r="A144" s="33"/>
      <c r="B144" s="34"/>
      <c r="C144" s="186" t="s">
        <v>155</v>
      </c>
      <c r="D144" s="186" t="s">
        <v>127</v>
      </c>
      <c r="E144" s="187" t="s">
        <v>156</v>
      </c>
      <c r="F144" s="188" t="s">
        <v>157</v>
      </c>
      <c r="G144" s="189" t="s">
        <v>138</v>
      </c>
      <c r="H144" s="190">
        <v>14.405</v>
      </c>
      <c r="I144" s="191"/>
      <c r="J144" s="192">
        <f>ROUND(I144*H144,2)</f>
        <v>0</v>
      </c>
      <c r="K144" s="193"/>
      <c r="L144" s="38"/>
      <c r="M144" s="194" t="s">
        <v>1</v>
      </c>
      <c r="N144" s="195" t="s">
        <v>38</v>
      </c>
      <c r="O144" s="70"/>
      <c r="P144" s="196">
        <f>O144*H144</f>
        <v>0</v>
      </c>
      <c r="Q144" s="196">
        <v>0</v>
      </c>
      <c r="R144" s="196">
        <f>Q144*H144</f>
        <v>0</v>
      </c>
      <c r="S144" s="196">
        <v>0</v>
      </c>
      <c r="T144" s="197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98" t="s">
        <v>126</v>
      </c>
      <c r="AT144" s="198" t="s">
        <v>127</v>
      </c>
      <c r="AU144" s="198" t="s">
        <v>83</v>
      </c>
      <c r="AY144" s="16" t="s">
        <v>124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6" t="s">
        <v>81</v>
      </c>
      <c r="BK144" s="199">
        <f>ROUND(I144*H144,2)</f>
        <v>0</v>
      </c>
      <c r="BL144" s="16" t="s">
        <v>126</v>
      </c>
      <c r="BM144" s="198" t="s">
        <v>158</v>
      </c>
    </row>
    <row r="145" spans="2:51" s="13" customFormat="1" ht="12">
      <c r="B145" s="200"/>
      <c r="C145" s="201"/>
      <c r="D145" s="202" t="s">
        <v>132</v>
      </c>
      <c r="E145" s="203" t="s">
        <v>1</v>
      </c>
      <c r="F145" s="204" t="s">
        <v>150</v>
      </c>
      <c r="G145" s="201"/>
      <c r="H145" s="205">
        <v>14.405</v>
      </c>
      <c r="I145" s="206"/>
      <c r="J145" s="201"/>
      <c r="K145" s="201"/>
      <c r="L145" s="207"/>
      <c r="M145" s="208"/>
      <c r="N145" s="209"/>
      <c r="O145" s="209"/>
      <c r="P145" s="209"/>
      <c r="Q145" s="209"/>
      <c r="R145" s="209"/>
      <c r="S145" s="209"/>
      <c r="T145" s="210"/>
      <c r="AT145" s="211" t="s">
        <v>132</v>
      </c>
      <c r="AU145" s="211" t="s">
        <v>83</v>
      </c>
      <c r="AV145" s="13" t="s">
        <v>83</v>
      </c>
      <c r="AW145" s="13" t="s">
        <v>30</v>
      </c>
      <c r="AX145" s="13" t="s">
        <v>73</v>
      </c>
      <c r="AY145" s="211" t="s">
        <v>124</v>
      </c>
    </row>
    <row r="146" spans="2:51" s="14" customFormat="1" ht="12">
      <c r="B146" s="212"/>
      <c r="C146" s="213"/>
      <c r="D146" s="202" t="s">
        <v>132</v>
      </c>
      <c r="E146" s="214" t="s">
        <v>1</v>
      </c>
      <c r="F146" s="215" t="s">
        <v>134</v>
      </c>
      <c r="G146" s="213"/>
      <c r="H146" s="216">
        <v>14.405</v>
      </c>
      <c r="I146" s="217"/>
      <c r="J146" s="213"/>
      <c r="K146" s="213"/>
      <c r="L146" s="218"/>
      <c r="M146" s="219"/>
      <c r="N146" s="220"/>
      <c r="O146" s="220"/>
      <c r="P146" s="220"/>
      <c r="Q146" s="220"/>
      <c r="R146" s="220"/>
      <c r="S146" s="220"/>
      <c r="T146" s="221"/>
      <c r="AT146" s="222" t="s">
        <v>132</v>
      </c>
      <c r="AU146" s="222" t="s">
        <v>83</v>
      </c>
      <c r="AV146" s="14" t="s">
        <v>126</v>
      </c>
      <c r="AW146" s="14" t="s">
        <v>30</v>
      </c>
      <c r="AX146" s="14" t="s">
        <v>81</v>
      </c>
      <c r="AY146" s="222" t="s">
        <v>124</v>
      </c>
    </row>
    <row r="147" spans="1:65" s="2" customFormat="1" ht="44.25" customHeight="1">
      <c r="A147" s="33"/>
      <c r="B147" s="34"/>
      <c r="C147" s="186" t="s">
        <v>159</v>
      </c>
      <c r="D147" s="186" t="s">
        <v>127</v>
      </c>
      <c r="E147" s="187" t="s">
        <v>160</v>
      </c>
      <c r="F147" s="188" t="s">
        <v>161</v>
      </c>
      <c r="G147" s="189" t="s">
        <v>162</v>
      </c>
      <c r="H147" s="190">
        <v>23.048</v>
      </c>
      <c r="I147" s="191"/>
      <c r="J147" s="192">
        <f>ROUND(I147*H147,2)</f>
        <v>0</v>
      </c>
      <c r="K147" s="193"/>
      <c r="L147" s="38"/>
      <c r="M147" s="194" t="s">
        <v>1</v>
      </c>
      <c r="N147" s="195" t="s">
        <v>38</v>
      </c>
      <c r="O147" s="70"/>
      <c r="P147" s="196">
        <f>O147*H147</f>
        <v>0</v>
      </c>
      <c r="Q147" s="196">
        <v>0</v>
      </c>
      <c r="R147" s="196">
        <f>Q147*H147</f>
        <v>0</v>
      </c>
      <c r="S147" s="196">
        <v>0</v>
      </c>
      <c r="T147" s="197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98" t="s">
        <v>126</v>
      </c>
      <c r="AT147" s="198" t="s">
        <v>127</v>
      </c>
      <c r="AU147" s="198" t="s">
        <v>83</v>
      </c>
      <c r="AY147" s="16" t="s">
        <v>124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16" t="s">
        <v>81</v>
      </c>
      <c r="BK147" s="199">
        <f>ROUND(I147*H147,2)</f>
        <v>0</v>
      </c>
      <c r="BL147" s="16" t="s">
        <v>126</v>
      </c>
      <c r="BM147" s="198" t="s">
        <v>163</v>
      </c>
    </row>
    <row r="148" spans="2:51" s="13" customFormat="1" ht="12">
      <c r="B148" s="200"/>
      <c r="C148" s="201"/>
      <c r="D148" s="202" t="s">
        <v>132</v>
      </c>
      <c r="E148" s="203" t="s">
        <v>1</v>
      </c>
      <c r="F148" s="204" t="s">
        <v>164</v>
      </c>
      <c r="G148" s="201"/>
      <c r="H148" s="205">
        <v>23.048</v>
      </c>
      <c r="I148" s="206"/>
      <c r="J148" s="201"/>
      <c r="K148" s="201"/>
      <c r="L148" s="207"/>
      <c r="M148" s="208"/>
      <c r="N148" s="209"/>
      <c r="O148" s="209"/>
      <c r="P148" s="209"/>
      <c r="Q148" s="209"/>
      <c r="R148" s="209"/>
      <c r="S148" s="209"/>
      <c r="T148" s="210"/>
      <c r="AT148" s="211" t="s">
        <v>132</v>
      </c>
      <c r="AU148" s="211" t="s">
        <v>83</v>
      </c>
      <c r="AV148" s="13" t="s">
        <v>83</v>
      </c>
      <c r="AW148" s="13" t="s">
        <v>30</v>
      </c>
      <c r="AX148" s="13" t="s">
        <v>73</v>
      </c>
      <c r="AY148" s="211" t="s">
        <v>124</v>
      </c>
    </row>
    <row r="149" spans="2:51" s="14" customFormat="1" ht="12">
      <c r="B149" s="212"/>
      <c r="C149" s="213"/>
      <c r="D149" s="202" t="s">
        <v>132</v>
      </c>
      <c r="E149" s="214" t="s">
        <v>1</v>
      </c>
      <c r="F149" s="215" t="s">
        <v>134</v>
      </c>
      <c r="G149" s="213"/>
      <c r="H149" s="216">
        <v>23.048</v>
      </c>
      <c r="I149" s="217"/>
      <c r="J149" s="213"/>
      <c r="K149" s="213"/>
      <c r="L149" s="218"/>
      <c r="M149" s="219"/>
      <c r="N149" s="220"/>
      <c r="O149" s="220"/>
      <c r="P149" s="220"/>
      <c r="Q149" s="220"/>
      <c r="R149" s="220"/>
      <c r="S149" s="220"/>
      <c r="T149" s="221"/>
      <c r="AT149" s="222" t="s">
        <v>132</v>
      </c>
      <c r="AU149" s="222" t="s">
        <v>83</v>
      </c>
      <c r="AV149" s="14" t="s">
        <v>126</v>
      </c>
      <c r="AW149" s="14" t="s">
        <v>30</v>
      </c>
      <c r="AX149" s="14" t="s">
        <v>81</v>
      </c>
      <c r="AY149" s="222" t="s">
        <v>124</v>
      </c>
    </row>
    <row r="150" spans="1:65" s="2" customFormat="1" ht="37.9" customHeight="1">
      <c r="A150" s="33"/>
      <c r="B150" s="34"/>
      <c r="C150" s="186" t="s">
        <v>165</v>
      </c>
      <c r="D150" s="186" t="s">
        <v>127</v>
      </c>
      <c r="E150" s="187" t="s">
        <v>166</v>
      </c>
      <c r="F150" s="188" t="s">
        <v>167</v>
      </c>
      <c r="G150" s="189" t="s">
        <v>138</v>
      </c>
      <c r="H150" s="190">
        <v>14.405</v>
      </c>
      <c r="I150" s="191"/>
      <c r="J150" s="192">
        <f>ROUND(I150*H150,2)</f>
        <v>0</v>
      </c>
      <c r="K150" s="193"/>
      <c r="L150" s="38"/>
      <c r="M150" s="194" t="s">
        <v>1</v>
      </c>
      <c r="N150" s="195" t="s">
        <v>38</v>
      </c>
      <c r="O150" s="70"/>
      <c r="P150" s="196">
        <f>O150*H150</f>
        <v>0</v>
      </c>
      <c r="Q150" s="196">
        <v>0</v>
      </c>
      <c r="R150" s="196">
        <f>Q150*H150</f>
        <v>0</v>
      </c>
      <c r="S150" s="196">
        <v>0</v>
      </c>
      <c r="T150" s="197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98" t="s">
        <v>126</v>
      </c>
      <c r="AT150" s="198" t="s">
        <v>127</v>
      </c>
      <c r="AU150" s="198" t="s">
        <v>83</v>
      </c>
      <c r="AY150" s="16" t="s">
        <v>124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16" t="s">
        <v>81</v>
      </c>
      <c r="BK150" s="199">
        <f>ROUND(I150*H150,2)</f>
        <v>0</v>
      </c>
      <c r="BL150" s="16" t="s">
        <v>126</v>
      </c>
      <c r="BM150" s="198" t="s">
        <v>168</v>
      </c>
    </row>
    <row r="151" spans="2:51" s="13" customFormat="1" ht="12">
      <c r="B151" s="200"/>
      <c r="C151" s="201"/>
      <c r="D151" s="202" t="s">
        <v>132</v>
      </c>
      <c r="E151" s="203" t="s">
        <v>1</v>
      </c>
      <c r="F151" s="204" t="s">
        <v>150</v>
      </c>
      <c r="G151" s="201"/>
      <c r="H151" s="205">
        <v>14.405</v>
      </c>
      <c r="I151" s="206"/>
      <c r="J151" s="201"/>
      <c r="K151" s="201"/>
      <c r="L151" s="207"/>
      <c r="M151" s="208"/>
      <c r="N151" s="209"/>
      <c r="O151" s="209"/>
      <c r="P151" s="209"/>
      <c r="Q151" s="209"/>
      <c r="R151" s="209"/>
      <c r="S151" s="209"/>
      <c r="T151" s="210"/>
      <c r="AT151" s="211" t="s">
        <v>132</v>
      </c>
      <c r="AU151" s="211" t="s">
        <v>83</v>
      </c>
      <c r="AV151" s="13" t="s">
        <v>83</v>
      </c>
      <c r="AW151" s="13" t="s">
        <v>30</v>
      </c>
      <c r="AX151" s="13" t="s">
        <v>73</v>
      </c>
      <c r="AY151" s="211" t="s">
        <v>124</v>
      </c>
    </row>
    <row r="152" spans="2:51" s="14" customFormat="1" ht="12">
      <c r="B152" s="212"/>
      <c r="C152" s="213"/>
      <c r="D152" s="202" t="s">
        <v>132</v>
      </c>
      <c r="E152" s="214" t="s">
        <v>1</v>
      </c>
      <c r="F152" s="215" t="s">
        <v>134</v>
      </c>
      <c r="G152" s="213"/>
      <c r="H152" s="216">
        <v>14.405</v>
      </c>
      <c r="I152" s="217"/>
      <c r="J152" s="213"/>
      <c r="K152" s="213"/>
      <c r="L152" s="218"/>
      <c r="M152" s="219"/>
      <c r="N152" s="220"/>
      <c r="O152" s="220"/>
      <c r="P152" s="220"/>
      <c r="Q152" s="220"/>
      <c r="R152" s="220"/>
      <c r="S152" s="220"/>
      <c r="T152" s="221"/>
      <c r="AT152" s="222" t="s">
        <v>132</v>
      </c>
      <c r="AU152" s="222" t="s">
        <v>83</v>
      </c>
      <c r="AV152" s="14" t="s">
        <v>126</v>
      </c>
      <c r="AW152" s="14" t="s">
        <v>30</v>
      </c>
      <c r="AX152" s="14" t="s">
        <v>81</v>
      </c>
      <c r="AY152" s="222" t="s">
        <v>124</v>
      </c>
    </row>
    <row r="153" spans="1:65" s="2" customFormat="1" ht="37.9" customHeight="1">
      <c r="A153" s="33"/>
      <c r="B153" s="34"/>
      <c r="C153" s="186" t="s">
        <v>169</v>
      </c>
      <c r="D153" s="186" t="s">
        <v>127</v>
      </c>
      <c r="E153" s="187" t="s">
        <v>170</v>
      </c>
      <c r="F153" s="188" t="s">
        <v>171</v>
      </c>
      <c r="G153" s="189" t="s">
        <v>130</v>
      </c>
      <c r="H153" s="190">
        <v>21</v>
      </c>
      <c r="I153" s="191"/>
      <c r="J153" s="192">
        <f>ROUND(I153*H153,2)</f>
        <v>0</v>
      </c>
      <c r="K153" s="193"/>
      <c r="L153" s="38"/>
      <c r="M153" s="194" t="s">
        <v>1</v>
      </c>
      <c r="N153" s="195" t="s">
        <v>38</v>
      </c>
      <c r="O153" s="70"/>
      <c r="P153" s="196">
        <f>O153*H153</f>
        <v>0</v>
      </c>
      <c r="Q153" s="196">
        <v>0</v>
      </c>
      <c r="R153" s="196">
        <f>Q153*H153</f>
        <v>0</v>
      </c>
      <c r="S153" s="196">
        <v>0</v>
      </c>
      <c r="T153" s="197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98" t="s">
        <v>126</v>
      </c>
      <c r="AT153" s="198" t="s">
        <v>127</v>
      </c>
      <c r="AU153" s="198" t="s">
        <v>83</v>
      </c>
      <c r="AY153" s="16" t="s">
        <v>124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6" t="s">
        <v>81</v>
      </c>
      <c r="BK153" s="199">
        <f>ROUND(I153*H153,2)</f>
        <v>0</v>
      </c>
      <c r="BL153" s="16" t="s">
        <v>126</v>
      </c>
      <c r="BM153" s="198" t="s">
        <v>172</v>
      </c>
    </row>
    <row r="154" spans="2:51" s="13" customFormat="1" ht="12">
      <c r="B154" s="200"/>
      <c r="C154" s="201"/>
      <c r="D154" s="202" t="s">
        <v>132</v>
      </c>
      <c r="E154" s="203" t="s">
        <v>1</v>
      </c>
      <c r="F154" s="204" t="s">
        <v>173</v>
      </c>
      <c r="G154" s="201"/>
      <c r="H154" s="205">
        <v>21</v>
      </c>
      <c r="I154" s="206"/>
      <c r="J154" s="201"/>
      <c r="K154" s="201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132</v>
      </c>
      <c r="AU154" s="211" t="s">
        <v>83</v>
      </c>
      <c r="AV154" s="13" t="s">
        <v>83</v>
      </c>
      <c r="AW154" s="13" t="s">
        <v>30</v>
      </c>
      <c r="AX154" s="13" t="s">
        <v>73</v>
      </c>
      <c r="AY154" s="211" t="s">
        <v>124</v>
      </c>
    </row>
    <row r="155" spans="2:51" s="14" customFormat="1" ht="12">
      <c r="B155" s="212"/>
      <c r="C155" s="213"/>
      <c r="D155" s="202" t="s">
        <v>132</v>
      </c>
      <c r="E155" s="214" t="s">
        <v>1</v>
      </c>
      <c r="F155" s="215" t="s">
        <v>134</v>
      </c>
      <c r="G155" s="213"/>
      <c r="H155" s="216">
        <v>21</v>
      </c>
      <c r="I155" s="217"/>
      <c r="J155" s="213"/>
      <c r="K155" s="213"/>
      <c r="L155" s="218"/>
      <c r="M155" s="219"/>
      <c r="N155" s="220"/>
      <c r="O155" s="220"/>
      <c r="P155" s="220"/>
      <c r="Q155" s="220"/>
      <c r="R155" s="220"/>
      <c r="S155" s="220"/>
      <c r="T155" s="221"/>
      <c r="AT155" s="222" t="s">
        <v>132</v>
      </c>
      <c r="AU155" s="222" t="s">
        <v>83</v>
      </c>
      <c r="AV155" s="14" t="s">
        <v>126</v>
      </c>
      <c r="AW155" s="14" t="s">
        <v>30</v>
      </c>
      <c r="AX155" s="14" t="s">
        <v>81</v>
      </c>
      <c r="AY155" s="222" t="s">
        <v>124</v>
      </c>
    </row>
    <row r="156" spans="1:65" s="2" customFormat="1" ht="16.5" customHeight="1">
      <c r="A156" s="33"/>
      <c r="B156" s="34"/>
      <c r="C156" s="223" t="s">
        <v>174</v>
      </c>
      <c r="D156" s="223" t="s">
        <v>175</v>
      </c>
      <c r="E156" s="224" t="s">
        <v>176</v>
      </c>
      <c r="F156" s="225" t="s">
        <v>177</v>
      </c>
      <c r="G156" s="226" t="s">
        <v>138</v>
      </c>
      <c r="H156" s="227">
        <v>2.4</v>
      </c>
      <c r="I156" s="228"/>
      <c r="J156" s="229">
        <f>ROUND(I156*H156,2)</f>
        <v>0</v>
      </c>
      <c r="K156" s="230"/>
      <c r="L156" s="231"/>
      <c r="M156" s="232" t="s">
        <v>1</v>
      </c>
      <c r="N156" s="233" t="s">
        <v>38</v>
      </c>
      <c r="O156" s="70"/>
      <c r="P156" s="196">
        <f>O156*H156</f>
        <v>0</v>
      </c>
      <c r="Q156" s="196">
        <v>0.21</v>
      </c>
      <c r="R156" s="196">
        <f>Q156*H156</f>
        <v>0.504</v>
      </c>
      <c r="S156" s="196">
        <v>0</v>
      </c>
      <c r="T156" s="197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98" t="s">
        <v>155</v>
      </c>
      <c r="AT156" s="198" t="s">
        <v>175</v>
      </c>
      <c r="AU156" s="198" t="s">
        <v>83</v>
      </c>
      <c r="AY156" s="16" t="s">
        <v>124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6" t="s">
        <v>81</v>
      </c>
      <c r="BK156" s="199">
        <f>ROUND(I156*H156,2)</f>
        <v>0</v>
      </c>
      <c r="BL156" s="16" t="s">
        <v>126</v>
      </c>
      <c r="BM156" s="198" t="s">
        <v>178</v>
      </c>
    </row>
    <row r="157" spans="2:51" s="13" customFormat="1" ht="12">
      <c r="B157" s="200"/>
      <c r="C157" s="201"/>
      <c r="D157" s="202" t="s">
        <v>132</v>
      </c>
      <c r="E157" s="203" t="s">
        <v>1</v>
      </c>
      <c r="F157" s="204" t="s">
        <v>179</v>
      </c>
      <c r="G157" s="201"/>
      <c r="H157" s="205">
        <v>2.4</v>
      </c>
      <c r="I157" s="206"/>
      <c r="J157" s="201"/>
      <c r="K157" s="201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132</v>
      </c>
      <c r="AU157" s="211" t="s">
        <v>83</v>
      </c>
      <c r="AV157" s="13" t="s">
        <v>83</v>
      </c>
      <c r="AW157" s="13" t="s">
        <v>30</v>
      </c>
      <c r="AX157" s="13" t="s">
        <v>73</v>
      </c>
      <c r="AY157" s="211" t="s">
        <v>124</v>
      </c>
    </row>
    <row r="158" spans="2:51" s="14" customFormat="1" ht="12">
      <c r="B158" s="212"/>
      <c r="C158" s="213"/>
      <c r="D158" s="202" t="s">
        <v>132</v>
      </c>
      <c r="E158" s="214" t="s">
        <v>1</v>
      </c>
      <c r="F158" s="215" t="s">
        <v>134</v>
      </c>
      <c r="G158" s="213"/>
      <c r="H158" s="216">
        <v>2.4</v>
      </c>
      <c r="I158" s="217"/>
      <c r="J158" s="213"/>
      <c r="K158" s="213"/>
      <c r="L158" s="218"/>
      <c r="M158" s="219"/>
      <c r="N158" s="220"/>
      <c r="O158" s="220"/>
      <c r="P158" s="220"/>
      <c r="Q158" s="220"/>
      <c r="R158" s="220"/>
      <c r="S158" s="220"/>
      <c r="T158" s="221"/>
      <c r="AT158" s="222" t="s">
        <v>132</v>
      </c>
      <c r="AU158" s="222" t="s">
        <v>83</v>
      </c>
      <c r="AV158" s="14" t="s">
        <v>126</v>
      </c>
      <c r="AW158" s="14" t="s">
        <v>30</v>
      </c>
      <c r="AX158" s="14" t="s">
        <v>81</v>
      </c>
      <c r="AY158" s="222" t="s">
        <v>124</v>
      </c>
    </row>
    <row r="159" spans="1:65" s="2" customFormat="1" ht="33" customHeight="1">
      <c r="A159" s="33"/>
      <c r="B159" s="34"/>
      <c r="C159" s="186" t="s">
        <v>180</v>
      </c>
      <c r="D159" s="186" t="s">
        <v>127</v>
      </c>
      <c r="E159" s="187" t="s">
        <v>181</v>
      </c>
      <c r="F159" s="188" t="s">
        <v>182</v>
      </c>
      <c r="G159" s="189" t="s">
        <v>130</v>
      </c>
      <c r="H159" s="190">
        <v>33.75</v>
      </c>
      <c r="I159" s="191"/>
      <c r="J159" s="192">
        <f>ROUND(I159*H159,2)</f>
        <v>0</v>
      </c>
      <c r="K159" s="193"/>
      <c r="L159" s="38"/>
      <c r="M159" s="194" t="s">
        <v>1</v>
      </c>
      <c r="N159" s="195" t="s">
        <v>38</v>
      </c>
      <c r="O159" s="70"/>
      <c r="P159" s="196">
        <f>O159*H159</f>
        <v>0</v>
      </c>
      <c r="Q159" s="196">
        <v>0</v>
      </c>
      <c r="R159" s="196">
        <f>Q159*H159</f>
        <v>0</v>
      </c>
      <c r="S159" s="196">
        <v>0</v>
      </c>
      <c r="T159" s="197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98" t="s">
        <v>126</v>
      </c>
      <c r="AT159" s="198" t="s">
        <v>127</v>
      </c>
      <c r="AU159" s="198" t="s">
        <v>83</v>
      </c>
      <c r="AY159" s="16" t="s">
        <v>124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6" t="s">
        <v>81</v>
      </c>
      <c r="BK159" s="199">
        <f>ROUND(I159*H159,2)</f>
        <v>0</v>
      </c>
      <c r="BL159" s="16" t="s">
        <v>126</v>
      </c>
      <c r="BM159" s="198" t="s">
        <v>183</v>
      </c>
    </row>
    <row r="160" spans="2:51" s="13" customFormat="1" ht="12">
      <c r="B160" s="200"/>
      <c r="C160" s="201"/>
      <c r="D160" s="202" t="s">
        <v>132</v>
      </c>
      <c r="E160" s="203" t="s">
        <v>1</v>
      </c>
      <c r="F160" s="204" t="s">
        <v>133</v>
      </c>
      <c r="G160" s="201"/>
      <c r="H160" s="205">
        <v>33.75</v>
      </c>
      <c r="I160" s="206"/>
      <c r="J160" s="201"/>
      <c r="K160" s="201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132</v>
      </c>
      <c r="AU160" s="211" t="s">
        <v>83</v>
      </c>
      <c r="AV160" s="13" t="s">
        <v>83</v>
      </c>
      <c r="AW160" s="13" t="s">
        <v>30</v>
      </c>
      <c r="AX160" s="13" t="s">
        <v>73</v>
      </c>
      <c r="AY160" s="211" t="s">
        <v>124</v>
      </c>
    </row>
    <row r="161" spans="2:51" s="14" customFormat="1" ht="12">
      <c r="B161" s="212"/>
      <c r="C161" s="213"/>
      <c r="D161" s="202" t="s">
        <v>132</v>
      </c>
      <c r="E161" s="214" t="s">
        <v>1</v>
      </c>
      <c r="F161" s="215" t="s">
        <v>134</v>
      </c>
      <c r="G161" s="213"/>
      <c r="H161" s="216">
        <v>33.75</v>
      </c>
      <c r="I161" s="217"/>
      <c r="J161" s="213"/>
      <c r="K161" s="213"/>
      <c r="L161" s="218"/>
      <c r="M161" s="219"/>
      <c r="N161" s="220"/>
      <c r="O161" s="220"/>
      <c r="P161" s="220"/>
      <c r="Q161" s="220"/>
      <c r="R161" s="220"/>
      <c r="S161" s="220"/>
      <c r="T161" s="221"/>
      <c r="AT161" s="222" t="s">
        <v>132</v>
      </c>
      <c r="AU161" s="222" t="s">
        <v>83</v>
      </c>
      <c r="AV161" s="14" t="s">
        <v>126</v>
      </c>
      <c r="AW161" s="14" t="s">
        <v>30</v>
      </c>
      <c r="AX161" s="14" t="s">
        <v>81</v>
      </c>
      <c r="AY161" s="222" t="s">
        <v>124</v>
      </c>
    </row>
    <row r="162" spans="2:63" s="12" customFormat="1" ht="22.9" customHeight="1">
      <c r="B162" s="170"/>
      <c r="C162" s="171"/>
      <c r="D162" s="172" t="s">
        <v>72</v>
      </c>
      <c r="E162" s="184" t="s">
        <v>83</v>
      </c>
      <c r="F162" s="184" t="s">
        <v>184</v>
      </c>
      <c r="G162" s="171"/>
      <c r="H162" s="171"/>
      <c r="I162" s="174"/>
      <c r="J162" s="185">
        <f>BK162</f>
        <v>0</v>
      </c>
      <c r="K162" s="171"/>
      <c r="L162" s="176"/>
      <c r="M162" s="177"/>
      <c r="N162" s="178"/>
      <c r="O162" s="178"/>
      <c r="P162" s="179">
        <f>SUM(P163:P172)</f>
        <v>0</v>
      </c>
      <c r="Q162" s="178"/>
      <c r="R162" s="179">
        <f>SUM(R163:R172)</f>
        <v>17.3831915</v>
      </c>
      <c r="S162" s="178"/>
      <c r="T162" s="180">
        <f>SUM(T163:T172)</f>
        <v>0</v>
      </c>
      <c r="AR162" s="181" t="s">
        <v>81</v>
      </c>
      <c r="AT162" s="182" t="s">
        <v>72</v>
      </c>
      <c r="AU162" s="182" t="s">
        <v>81</v>
      </c>
      <c r="AY162" s="181" t="s">
        <v>124</v>
      </c>
      <c r="BK162" s="183">
        <f>SUM(BK163:BK172)</f>
        <v>0</v>
      </c>
    </row>
    <row r="163" spans="1:65" s="2" customFormat="1" ht="37.9" customHeight="1">
      <c r="A163" s="33"/>
      <c r="B163" s="34"/>
      <c r="C163" s="186" t="s">
        <v>8</v>
      </c>
      <c r="D163" s="186" t="s">
        <v>127</v>
      </c>
      <c r="E163" s="187" t="s">
        <v>185</v>
      </c>
      <c r="F163" s="188" t="s">
        <v>186</v>
      </c>
      <c r="G163" s="189" t="s">
        <v>138</v>
      </c>
      <c r="H163" s="190">
        <v>0.428</v>
      </c>
      <c r="I163" s="191"/>
      <c r="J163" s="192">
        <f>ROUND(I163*H163,2)</f>
        <v>0</v>
      </c>
      <c r="K163" s="193"/>
      <c r="L163" s="38"/>
      <c r="M163" s="194" t="s">
        <v>1</v>
      </c>
      <c r="N163" s="195" t="s">
        <v>38</v>
      </c>
      <c r="O163" s="70"/>
      <c r="P163" s="196">
        <f>O163*H163</f>
        <v>0</v>
      </c>
      <c r="Q163" s="196">
        <v>2.16</v>
      </c>
      <c r="R163" s="196">
        <f>Q163*H163</f>
        <v>0.9244800000000001</v>
      </c>
      <c r="S163" s="196">
        <v>0</v>
      </c>
      <c r="T163" s="197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98" t="s">
        <v>126</v>
      </c>
      <c r="AT163" s="198" t="s">
        <v>127</v>
      </c>
      <c r="AU163" s="198" t="s">
        <v>83</v>
      </c>
      <c r="AY163" s="16" t="s">
        <v>124</v>
      </c>
      <c r="BE163" s="199">
        <f>IF(N163="základní",J163,0)</f>
        <v>0</v>
      </c>
      <c r="BF163" s="199">
        <f>IF(N163="snížená",J163,0)</f>
        <v>0</v>
      </c>
      <c r="BG163" s="199">
        <f>IF(N163="zákl. přenesená",J163,0)</f>
        <v>0</v>
      </c>
      <c r="BH163" s="199">
        <f>IF(N163="sníž. přenesená",J163,0)</f>
        <v>0</v>
      </c>
      <c r="BI163" s="199">
        <f>IF(N163="nulová",J163,0)</f>
        <v>0</v>
      </c>
      <c r="BJ163" s="16" t="s">
        <v>81</v>
      </c>
      <c r="BK163" s="199">
        <f>ROUND(I163*H163,2)</f>
        <v>0</v>
      </c>
      <c r="BL163" s="16" t="s">
        <v>126</v>
      </c>
      <c r="BM163" s="198" t="s">
        <v>187</v>
      </c>
    </row>
    <row r="164" spans="2:51" s="13" customFormat="1" ht="12">
      <c r="B164" s="200"/>
      <c r="C164" s="201"/>
      <c r="D164" s="202" t="s">
        <v>132</v>
      </c>
      <c r="E164" s="203" t="s">
        <v>1</v>
      </c>
      <c r="F164" s="204" t="s">
        <v>188</v>
      </c>
      <c r="G164" s="201"/>
      <c r="H164" s="205">
        <v>0.428</v>
      </c>
      <c r="I164" s="206"/>
      <c r="J164" s="201"/>
      <c r="K164" s="201"/>
      <c r="L164" s="207"/>
      <c r="M164" s="208"/>
      <c r="N164" s="209"/>
      <c r="O164" s="209"/>
      <c r="P164" s="209"/>
      <c r="Q164" s="209"/>
      <c r="R164" s="209"/>
      <c r="S164" s="209"/>
      <c r="T164" s="210"/>
      <c r="AT164" s="211" t="s">
        <v>132</v>
      </c>
      <c r="AU164" s="211" t="s">
        <v>83</v>
      </c>
      <c r="AV164" s="13" t="s">
        <v>83</v>
      </c>
      <c r="AW164" s="13" t="s">
        <v>30</v>
      </c>
      <c r="AX164" s="13" t="s">
        <v>73</v>
      </c>
      <c r="AY164" s="211" t="s">
        <v>124</v>
      </c>
    </row>
    <row r="165" spans="2:51" s="14" customFormat="1" ht="12">
      <c r="B165" s="212"/>
      <c r="C165" s="213"/>
      <c r="D165" s="202" t="s">
        <v>132</v>
      </c>
      <c r="E165" s="214" t="s">
        <v>1</v>
      </c>
      <c r="F165" s="215" t="s">
        <v>134</v>
      </c>
      <c r="G165" s="213"/>
      <c r="H165" s="216">
        <v>0.428</v>
      </c>
      <c r="I165" s="217"/>
      <c r="J165" s="213"/>
      <c r="K165" s="213"/>
      <c r="L165" s="218"/>
      <c r="M165" s="219"/>
      <c r="N165" s="220"/>
      <c r="O165" s="220"/>
      <c r="P165" s="220"/>
      <c r="Q165" s="220"/>
      <c r="R165" s="220"/>
      <c r="S165" s="220"/>
      <c r="T165" s="221"/>
      <c r="AT165" s="222" t="s">
        <v>132</v>
      </c>
      <c r="AU165" s="222" t="s">
        <v>83</v>
      </c>
      <c r="AV165" s="14" t="s">
        <v>126</v>
      </c>
      <c r="AW165" s="14" t="s">
        <v>30</v>
      </c>
      <c r="AX165" s="14" t="s">
        <v>81</v>
      </c>
      <c r="AY165" s="222" t="s">
        <v>124</v>
      </c>
    </row>
    <row r="166" spans="1:65" s="2" customFormat="1" ht="24.2" customHeight="1">
      <c r="A166" s="33"/>
      <c r="B166" s="34"/>
      <c r="C166" s="186" t="s">
        <v>189</v>
      </c>
      <c r="D166" s="186" t="s">
        <v>127</v>
      </c>
      <c r="E166" s="187" t="s">
        <v>190</v>
      </c>
      <c r="F166" s="188" t="s">
        <v>191</v>
      </c>
      <c r="G166" s="189" t="s">
        <v>162</v>
      </c>
      <c r="H166" s="190">
        <v>0.1</v>
      </c>
      <c r="I166" s="191"/>
      <c r="J166" s="192">
        <f>ROUND(I166*H166,2)</f>
        <v>0</v>
      </c>
      <c r="K166" s="193"/>
      <c r="L166" s="38"/>
      <c r="M166" s="194" t="s">
        <v>1</v>
      </c>
      <c r="N166" s="195" t="s">
        <v>38</v>
      </c>
      <c r="O166" s="70"/>
      <c r="P166" s="196">
        <f>O166*H166</f>
        <v>0</v>
      </c>
      <c r="Q166" s="196">
        <v>1.06062</v>
      </c>
      <c r="R166" s="196">
        <f>Q166*H166</f>
        <v>0.10606199999999999</v>
      </c>
      <c r="S166" s="196">
        <v>0</v>
      </c>
      <c r="T166" s="197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98" t="s">
        <v>126</v>
      </c>
      <c r="AT166" s="198" t="s">
        <v>127</v>
      </c>
      <c r="AU166" s="198" t="s">
        <v>83</v>
      </c>
      <c r="AY166" s="16" t="s">
        <v>124</v>
      </c>
      <c r="BE166" s="199">
        <f>IF(N166="základní",J166,0)</f>
        <v>0</v>
      </c>
      <c r="BF166" s="199">
        <f>IF(N166="snížená",J166,0)</f>
        <v>0</v>
      </c>
      <c r="BG166" s="199">
        <f>IF(N166="zákl. přenesená",J166,0)</f>
        <v>0</v>
      </c>
      <c r="BH166" s="199">
        <f>IF(N166="sníž. přenesená",J166,0)</f>
        <v>0</v>
      </c>
      <c r="BI166" s="199">
        <f>IF(N166="nulová",J166,0)</f>
        <v>0</v>
      </c>
      <c r="BJ166" s="16" t="s">
        <v>81</v>
      </c>
      <c r="BK166" s="199">
        <f>ROUND(I166*H166,2)</f>
        <v>0</v>
      </c>
      <c r="BL166" s="16" t="s">
        <v>126</v>
      </c>
      <c r="BM166" s="198" t="s">
        <v>192</v>
      </c>
    </row>
    <row r="167" spans="1:65" s="2" customFormat="1" ht="24.2" customHeight="1">
      <c r="A167" s="33"/>
      <c r="B167" s="34"/>
      <c r="C167" s="186" t="s">
        <v>193</v>
      </c>
      <c r="D167" s="186" t="s">
        <v>127</v>
      </c>
      <c r="E167" s="187" t="s">
        <v>194</v>
      </c>
      <c r="F167" s="188" t="s">
        <v>195</v>
      </c>
      <c r="G167" s="189" t="s">
        <v>138</v>
      </c>
      <c r="H167" s="190">
        <v>5.35</v>
      </c>
      <c r="I167" s="191"/>
      <c r="J167" s="192">
        <f>ROUND(I167*H167,2)</f>
        <v>0</v>
      </c>
      <c r="K167" s="193"/>
      <c r="L167" s="38"/>
      <c r="M167" s="194" t="s">
        <v>1</v>
      </c>
      <c r="N167" s="195" t="s">
        <v>38</v>
      </c>
      <c r="O167" s="70"/>
      <c r="P167" s="196">
        <f>O167*H167</f>
        <v>0</v>
      </c>
      <c r="Q167" s="196">
        <v>2.47214</v>
      </c>
      <c r="R167" s="196">
        <f>Q167*H167</f>
        <v>13.225949</v>
      </c>
      <c r="S167" s="196">
        <v>0</v>
      </c>
      <c r="T167" s="197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98" t="s">
        <v>126</v>
      </c>
      <c r="AT167" s="198" t="s">
        <v>127</v>
      </c>
      <c r="AU167" s="198" t="s">
        <v>83</v>
      </c>
      <c r="AY167" s="16" t="s">
        <v>124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16" t="s">
        <v>81</v>
      </c>
      <c r="BK167" s="199">
        <f>ROUND(I167*H167,2)</f>
        <v>0</v>
      </c>
      <c r="BL167" s="16" t="s">
        <v>126</v>
      </c>
      <c r="BM167" s="198" t="s">
        <v>196</v>
      </c>
    </row>
    <row r="168" spans="2:51" s="13" customFormat="1" ht="12">
      <c r="B168" s="200"/>
      <c r="C168" s="201"/>
      <c r="D168" s="202" t="s">
        <v>132</v>
      </c>
      <c r="E168" s="203" t="s">
        <v>1</v>
      </c>
      <c r="F168" s="204" t="s">
        <v>197</v>
      </c>
      <c r="G168" s="201"/>
      <c r="H168" s="205">
        <v>5.35</v>
      </c>
      <c r="I168" s="206"/>
      <c r="J168" s="201"/>
      <c r="K168" s="201"/>
      <c r="L168" s="207"/>
      <c r="M168" s="208"/>
      <c r="N168" s="209"/>
      <c r="O168" s="209"/>
      <c r="P168" s="209"/>
      <c r="Q168" s="209"/>
      <c r="R168" s="209"/>
      <c r="S168" s="209"/>
      <c r="T168" s="210"/>
      <c r="AT168" s="211" t="s">
        <v>132</v>
      </c>
      <c r="AU168" s="211" t="s">
        <v>83</v>
      </c>
      <c r="AV168" s="13" t="s">
        <v>83</v>
      </c>
      <c r="AW168" s="13" t="s">
        <v>30</v>
      </c>
      <c r="AX168" s="13" t="s">
        <v>73</v>
      </c>
      <c r="AY168" s="211" t="s">
        <v>124</v>
      </c>
    </row>
    <row r="169" spans="2:51" s="14" customFormat="1" ht="12">
      <c r="B169" s="212"/>
      <c r="C169" s="213"/>
      <c r="D169" s="202" t="s">
        <v>132</v>
      </c>
      <c r="E169" s="214" t="s">
        <v>1</v>
      </c>
      <c r="F169" s="215" t="s">
        <v>134</v>
      </c>
      <c r="G169" s="213"/>
      <c r="H169" s="216">
        <v>5.35</v>
      </c>
      <c r="I169" s="217"/>
      <c r="J169" s="213"/>
      <c r="K169" s="213"/>
      <c r="L169" s="218"/>
      <c r="M169" s="219"/>
      <c r="N169" s="220"/>
      <c r="O169" s="220"/>
      <c r="P169" s="220"/>
      <c r="Q169" s="220"/>
      <c r="R169" s="220"/>
      <c r="S169" s="220"/>
      <c r="T169" s="221"/>
      <c r="AT169" s="222" t="s">
        <v>132</v>
      </c>
      <c r="AU169" s="222" t="s">
        <v>83</v>
      </c>
      <c r="AV169" s="14" t="s">
        <v>126</v>
      </c>
      <c r="AW169" s="14" t="s">
        <v>30</v>
      </c>
      <c r="AX169" s="14" t="s">
        <v>81</v>
      </c>
      <c r="AY169" s="222" t="s">
        <v>124</v>
      </c>
    </row>
    <row r="170" spans="1:65" s="2" customFormat="1" ht="44.25" customHeight="1">
      <c r="A170" s="33"/>
      <c r="B170" s="34"/>
      <c r="C170" s="186" t="s">
        <v>198</v>
      </c>
      <c r="D170" s="186" t="s">
        <v>127</v>
      </c>
      <c r="E170" s="187" t="s">
        <v>199</v>
      </c>
      <c r="F170" s="188" t="s">
        <v>200</v>
      </c>
      <c r="G170" s="189" t="s">
        <v>130</v>
      </c>
      <c r="H170" s="190">
        <v>5.35</v>
      </c>
      <c r="I170" s="191"/>
      <c r="J170" s="192">
        <f>ROUND(I170*H170,2)</f>
        <v>0</v>
      </c>
      <c r="K170" s="193"/>
      <c r="L170" s="38"/>
      <c r="M170" s="194" t="s">
        <v>1</v>
      </c>
      <c r="N170" s="195" t="s">
        <v>38</v>
      </c>
      <c r="O170" s="70"/>
      <c r="P170" s="196">
        <f>O170*H170</f>
        <v>0</v>
      </c>
      <c r="Q170" s="196">
        <v>0.58443</v>
      </c>
      <c r="R170" s="196">
        <f>Q170*H170</f>
        <v>3.1267004999999997</v>
      </c>
      <c r="S170" s="196">
        <v>0</v>
      </c>
      <c r="T170" s="197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98" t="s">
        <v>126</v>
      </c>
      <c r="AT170" s="198" t="s">
        <v>127</v>
      </c>
      <c r="AU170" s="198" t="s">
        <v>83</v>
      </c>
      <c r="AY170" s="16" t="s">
        <v>124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6" t="s">
        <v>81</v>
      </c>
      <c r="BK170" s="199">
        <f>ROUND(I170*H170,2)</f>
        <v>0</v>
      </c>
      <c r="BL170" s="16" t="s">
        <v>126</v>
      </c>
      <c r="BM170" s="198" t="s">
        <v>201</v>
      </c>
    </row>
    <row r="171" spans="2:51" s="13" customFormat="1" ht="12">
      <c r="B171" s="200"/>
      <c r="C171" s="201"/>
      <c r="D171" s="202" t="s">
        <v>132</v>
      </c>
      <c r="E171" s="203" t="s">
        <v>1</v>
      </c>
      <c r="F171" s="204" t="s">
        <v>202</v>
      </c>
      <c r="G171" s="201"/>
      <c r="H171" s="205">
        <v>5.35</v>
      </c>
      <c r="I171" s="206"/>
      <c r="J171" s="201"/>
      <c r="K171" s="201"/>
      <c r="L171" s="207"/>
      <c r="M171" s="208"/>
      <c r="N171" s="209"/>
      <c r="O171" s="209"/>
      <c r="P171" s="209"/>
      <c r="Q171" s="209"/>
      <c r="R171" s="209"/>
      <c r="S171" s="209"/>
      <c r="T171" s="210"/>
      <c r="AT171" s="211" t="s">
        <v>132</v>
      </c>
      <c r="AU171" s="211" t="s">
        <v>83</v>
      </c>
      <c r="AV171" s="13" t="s">
        <v>83</v>
      </c>
      <c r="AW171" s="13" t="s">
        <v>30</v>
      </c>
      <c r="AX171" s="13" t="s">
        <v>73</v>
      </c>
      <c r="AY171" s="211" t="s">
        <v>124</v>
      </c>
    </row>
    <row r="172" spans="2:51" s="14" customFormat="1" ht="12">
      <c r="B172" s="212"/>
      <c r="C172" s="213"/>
      <c r="D172" s="202" t="s">
        <v>132</v>
      </c>
      <c r="E172" s="214" t="s">
        <v>1</v>
      </c>
      <c r="F172" s="215" t="s">
        <v>134</v>
      </c>
      <c r="G172" s="213"/>
      <c r="H172" s="216">
        <v>5.35</v>
      </c>
      <c r="I172" s="217"/>
      <c r="J172" s="213"/>
      <c r="K172" s="213"/>
      <c r="L172" s="218"/>
      <c r="M172" s="219"/>
      <c r="N172" s="220"/>
      <c r="O172" s="220"/>
      <c r="P172" s="220"/>
      <c r="Q172" s="220"/>
      <c r="R172" s="220"/>
      <c r="S172" s="220"/>
      <c r="T172" s="221"/>
      <c r="AT172" s="222" t="s">
        <v>132</v>
      </c>
      <c r="AU172" s="222" t="s">
        <v>83</v>
      </c>
      <c r="AV172" s="14" t="s">
        <v>126</v>
      </c>
      <c r="AW172" s="14" t="s">
        <v>30</v>
      </c>
      <c r="AX172" s="14" t="s">
        <v>81</v>
      </c>
      <c r="AY172" s="222" t="s">
        <v>124</v>
      </c>
    </row>
    <row r="173" spans="2:63" s="12" customFormat="1" ht="22.9" customHeight="1">
      <c r="B173" s="170"/>
      <c r="C173" s="171"/>
      <c r="D173" s="172" t="s">
        <v>72</v>
      </c>
      <c r="E173" s="184" t="s">
        <v>203</v>
      </c>
      <c r="F173" s="184" t="s">
        <v>204</v>
      </c>
      <c r="G173" s="171"/>
      <c r="H173" s="171"/>
      <c r="I173" s="174"/>
      <c r="J173" s="185">
        <f>BK173</f>
        <v>0</v>
      </c>
      <c r="K173" s="171"/>
      <c r="L173" s="176"/>
      <c r="M173" s="177"/>
      <c r="N173" s="178"/>
      <c r="O173" s="178"/>
      <c r="P173" s="179">
        <f>SUM(P174:P181)</f>
        <v>0</v>
      </c>
      <c r="Q173" s="178"/>
      <c r="R173" s="179">
        <f>SUM(R174:R181)</f>
        <v>39.729600000000005</v>
      </c>
      <c r="S173" s="178"/>
      <c r="T173" s="180">
        <f>SUM(T174:T181)</f>
        <v>0</v>
      </c>
      <c r="AR173" s="181" t="s">
        <v>81</v>
      </c>
      <c r="AT173" s="182" t="s">
        <v>72</v>
      </c>
      <c r="AU173" s="182" t="s">
        <v>81</v>
      </c>
      <c r="AY173" s="181" t="s">
        <v>124</v>
      </c>
      <c r="BK173" s="183">
        <f>SUM(BK174:BK181)</f>
        <v>0</v>
      </c>
    </row>
    <row r="174" spans="1:65" s="2" customFormat="1" ht="37.9" customHeight="1">
      <c r="A174" s="33"/>
      <c r="B174" s="34"/>
      <c r="C174" s="186" t="s">
        <v>205</v>
      </c>
      <c r="D174" s="186" t="s">
        <v>127</v>
      </c>
      <c r="E174" s="187" t="s">
        <v>206</v>
      </c>
      <c r="F174" s="188" t="s">
        <v>207</v>
      </c>
      <c r="G174" s="189" t="s">
        <v>208</v>
      </c>
      <c r="H174" s="190">
        <v>7</v>
      </c>
      <c r="I174" s="191"/>
      <c r="J174" s="192">
        <f>ROUND(I174*H174,2)</f>
        <v>0</v>
      </c>
      <c r="K174" s="193"/>
      <c r="L174" s="38"/>
      <c r="M174" s="194" t="s">
        <v>1</v>
      </c>
      <c r="N174" s="195" t="s">
        <v>38</v>
      </c>
      <c r="O174" s="70"/>
      <c r="P174" s="196">
        <f>O174*H174</f>
        <v>0</v>
      </c>
      <c r="Q174" s="196">
        <v>0.4858</v>
      </c>
      <c r="R174" s="196">
        <f>Q174*H174</f>
        <v>3.4006</v>
      </c>
      <c r="S174" s="196">
        <v>0</v>
      </c>
      <c r="T174" s="197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98" t="s">
        <v>126</v>
      </c>
      <c r="AT174" s="198" t="s">
        <v>127</v>
      </c>
      <c r="AU174" s="198" t="s">
        <v>83</v>
      </c>
      <c r="AY174" s="16" t="s">
        <v>124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16" t="s">
        <v>81</v>
      </c>
      <c r="BK174" s="199">
        <f>ROUND(I174*H174,2)</f>
        <v>0</v>
      </c>
      <c r="BL174" s="16" t="s">
        <v>126</v>
      </c>
      <c r="BM174" s="198" t="s">
        <v>209</v>
      </c>
    </row>
    <row r="175" spans="1:65" s="2" customFormat="1" ht="24.2" customHeight="1">
      <c r="A175" s="33"/>
      <c r="B175" s="34"/>
      <c r="C175" s="223" t="s">
        <v>210</v>
      </c>
      <c r="D175" s="223" t="s">
        <v>175</v>
      </c>
      <c r="E175" s="224" t="s">
        <v>211</v>
      </c>
      <c r="F175" s="225" t="s">
        <v>212</v>
      </c>
      <c r="G175" s="226" t="s">
        <v>208</v>
      </c>
      <c r="H175" s="227">
        <v>7</v>
      </c>
      <c r="I175" s="228"/>
      <c r="J175" s="229">
        <f>ROUND(I175*H175,2)</f>
        <v>0</v>
      </c>
      <c r="K175" s="230"/>
      <c r="L175" s="231"/>
      <c r="M175" s="232" t="s">
        <v>1</v>
      </c>
      <c r="N175" s="233" t="s">
        <v>38</v>
      </c>
      <c r="O175" s="70"/>
      <c r="P175" s="196">
        <f>O175*H175</f>
        <v>0</v>
      </c>
      <c r="Q175" s="196">
        <v>0</v>
      </c>
      <c r="R175" s="196">
        <f>Q175*H175</f>
        <v>0</v>
      </c>
      <c r="S175" s="196">
        <v>0</v>
      </c>
      <c r="T175" s="197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98" t="s">
        <v>155</v>
      </c>
      <c r="AT175" s="198" t="s">
        <v>175</v>
      </c>
      <c r="AU175" s="198" t="s">
        <v>83</v>
      </c>
      <c r="AY175" s="16" t="s">
        <v>124</v>
      </c>
      <c r="BE175" s="199">
        <f>IF(N175="základní",J175,0)</f>
        <v>0</v>
      </c>
      <c r="BF175" s="199">
        <f>IF(N175="snížená",J175,0)</f>
        <v>0</v>
      </c>
      <c r="BG175" s="199">
        <f>IF(N175="zákl. přenesená",J175,0)</f>
        <v>0</v>
      </c>
      <c r="BH175" s="199">
        <f>IF(N175="sníž. přenesená",J175,0)</f>
        <v>0</v>
      </c>
      <c r="BI175" s="199">
        <f>IF(N175="nulová",J175,0)</f>
        <v>0</v>
      </c>
      <c r="BJ175" s="16" t="s">
        <v>81</v>
      </c>
      <c r="BK175" s="199">
        <f>ROUND(I175*H175,2)</f>
        <v>0</v>
      </c>
      <c r="BL175" s="16" t="s">
        <v>126</v>
      </c>
      <c r="BM175" s="198" t="s">
        <v>213</v>
      </c>
    </row>
    <row r="176" spans="1:65" s="2" customFormat="1" ht="24.2" customHeight="1">
      <c r="A176" s="33"/>
      <c r="B176" s="34"/>
      <c r="C176" s="223" t="s">
        <v>214</v>
      </c>
      <c r="D176" s="223" t="s">
        <v>175</v>
      </c>
      <c r="E176" s="224" t="s">
        <v>215</v>
      </c>
      <c r="F176" s="225" t="s">
        <v>216</v>
      </c>
      <c r="G176" s="226" t="s">
        <v>162</v>
      </c>
      <c r="H176" s="227">
        <v>0.029</v>
      </c>
      <c r="I176" s="228"/>
      <c r="J176" s="229">
        <f>ROUND(I176*H176,2)</f>
        <v>0</v>
      </c>
      <c r="K176" s="230"/>
      <c r="L176" s="231"/>
      <c r="M176" s="232" t="s">
        <v>1</v>
      </c>
      <c r="N176" s="233" t="s">
        <v>38</v>
      </c>
      <c r="O176" s="70"/>
      <c r="P176" s="196">
        <f>O176*H176</f>
        <v>0</v>
      </c>
      <c r="Q176" s="196">
        <v>1</v>
      </c>
      <c r="R176" s="196">
        <f>Q176*H176</f>
        <v>0.029</v>
      </c>
      <c r="S176" s="196">
        <v>0</v>
      </c>
      <c r="T176" s="197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98" t="s">
        <v>155</v>
      </c>
      <c r="AT176" s="198" t="s">
        <v>175</v>
      </c>
      <c r="AU176" s="198" t="s">
        <v>83</v>
      </c>
      <c r="AY176" s="16" t="s">
        <v>124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16" t="s">
        <v>81</v>
      </c>
      <c r="BK176" s="199">
        <f>ROUND(I176*H176,2)</f>
        <v>0</v>
      </c>
      <c r="BL176" s="16" t="s">
        <v>126</v>
      </c>
      <c r="BM176" s="198" t="s">
        <v>217</v>
      </c>
    </row>
    <row r="177" spans="2:51" s="13" customFormat="1" ht="12">
      <c r="B177" s="200"/>
      <c r="C177" s="201"/>
      <c r="D177" s="202" t="s">
        <v>132</v>
      </c>
      <c r="E177" s="203" t="s">
        <v>1</v>
      </c>
      <c r="F177" s="204" t="s">
        <v>218</v>
      </c>
      <c r="G177" s="201"/>
      <c r="H177" s="205">
        <v>0.029</v>
      </c>
      <c r="I177" s="206"/>
      <c r="J177" s="201"/>
      <c r="K177" s="201"/>
      <c r="L177" s="207"/>
      <c r="M177" s="208"/>
      <c r="N177" s="209"/>
      <c r="O177" s="209"/>
      <c r="P177" s="209"/>
      <c r="Q177" s="209"/>
      <c r="R177" s="209"/>
      <c r="S177" s="209"/>
      <c r="T177" s="210"/>
      <c r="AT177" s="211" t="s">
        <v>132</v>
      </c>
      <c r="AU177" s="211" t="s">
        <v>83</v>
      </c>
      <c r="AV177" s="13" t="s">
        <v>83</v>
      </c>
      <c r="AW177" s="13" t="s">
        <v>30</v>
      </c>
      <c r="AX177" s="13" t="s">
        <v>73</v>
      </c>
      <c r="AY177" s="211" t="s">
        <v>124</v>
      </c>
    </row>
    <row r="178" spans="2:51" s="14" customFormat="1" ht="12">
      <c r="B178" s="212"/>
      <c r="C178" s="213"/>
      <c r="D178" s="202" t="s">
        <v>132</v>
      </c>
      <c r="E178" s="214" t="s">
        <v>1</v>
      </c>
      <c r="F178" s="215" t="s">
        <v>134</v>
      </c>
      <c r="G178" s="213"/>
      <c r="H178" s="216">
        <v>0.029</v>
      </c>
      <c r="I178" s="217"/>
      <c r="J178" s="213"/>
      <c r="K178" s="213"/>
      <c r="L178" s="218"/>
      <c r="M178" s="219"/>
      <c r="N178" s="220"/>
      <c r="O178" s="220"/>
      <c r="P178" s="220"/>
      <c r="Q178" s="220"/>
      <c r="R178" s="220"/>
      <c r="S178" s="220"/>
      <c r="T178" s="221"/>
      <c r="AT178" s="222" t="s">
        <v>132</v>
      </c>
      <c r="AU178" s="222" t="s">
        <v>83</v>
      </c>
      <c r="AV178" s="14" t="s">
        <v>126</v>
      </c>
      <c r="AW178" s="14" t="s">
        <v>30</v>
      </c>
      <c r="AX178" s="14" t="s">
        <v>81</v>
      </c>
      <c r="AY178" s="222" t="s">
        <v>124</v>
      </c>
    </row>
    <row r="179" spans="1:65" s="2" customFormat="1" ht="24.2" customHeight="1">
      <c r="A179" s="33"/>
      <c r="B179" s="34"/>
      <c r="C179" s="223" t="s">
        <v>219</v>
      </c>
      <c r="D179" s="223" t="s">
        <v>175</v>
      </c>
      <c r="E179" s="224" t="s">
        <v>220</v>
      </c>
      <c r="F179" s="225" t="s">
        <v>221</v>
      </c>
      <c r="G179" s="226" t="s">
        <v>222</v>
      </c>
      <c r="H179" s="227">
        <v>66</v>
      </c>
      <c r="I179" s="228"/>
      <c r="J179" s="229">
        <f>ROUND(I179*H179,2)</f>
        <v>0</v>
      </c>
      <c r="K179" s="230"/>
      <c r="L179" s="231"/>
      <c r="M179" s="232" t="s">
        <v>1</v>
      </c>
      <c r="N179" s="233" t="s">
        <v>38</v>
      </c>
      <c r="O179" s="70"/>
      <c r="P179" s="196">
        <f>O179*H179</f>
        <v>0</v>
      </c>
      <c r="Q179" s="196">
        <v>0.55</v>
      </c>
      <c r="R179" s="196">
        <f>Q179*H179</f>
        <v>36.300000000000004</v>
      </c>
      <c r="S179" s="196">
        <v>0</v>
      </c>
      <c r="T179" s="197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98" t="s">
        <v>155</v>
      </c>
      <c r="AT179" s="198" t="s">
        <v>175</v>
      </c>
      <c r="AU179" s="198" t="s">
        <v>83</v>
      </c>
      <c r="AY179" s="16" t="s">
        <v>124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16" t="s">
        <v>81</v>
      </c>
      <c r="BK179" s="199">
        <f>ROUND(I179*H179,2)</f>
        <v>0</v>
      </c>
      <c r="BL179" s="16" t="s">
        <v>126</v>
      </c>
      <c r="BM179" s="198" t="s">
        <v>223</v>
      </c>
    </row>
    <row r="180" spans="2:51" s="13" customFormat="1" ht="12">
      <c r="B180" s="200"/>
      <c r="C180" s="201"/>
      <c r="D180" s="202" t="s">
        <v>132</v>
      </c>
      <c r="E180" s="203" t="s">
        <v>1</v>
      </c>
      <c r="F180" s="204" t="s">
        <v>224</v>
      </c>
      <c r="G180" s="201"/>
      <c r="H180" s="205">
        <v>66</v>
      </c>
      <c r="I180" s="206"/>
      <c r="J180" s="201"/>
      <c r="K180" s="201"/>
      <c r="L180" s="207"/>
      <c r="M180" s="208"/>
      <c r="N180" s="209"/>
      <c r="O180" s="209"/>
      <c r="P180" s="209"/>
      <c r="Q180" s="209"/>
      <c r="R180" s="209"/>
      <c r="S180" s="209"/>
      <c r="T180" s="210"/>
      <c r="AT180" s="211" t="s">
        <v>132</v>
      </c>
      <c r="AU180" s="211" t="s">
        <v>83</v>
      </c>
      <c r="AV180" s="13" t="s">
        <v>83</v>
      </c>
      <c r="AW180" s="13" t="s">
        <v>30</v>
      </c>
      <c r="AX180" s="13" t="s">
        <v>73</v>
      </c>
      <c r="AY180" s="211" t="s">
        <v>124</v>
      </c>
    </row>
    <row r="181" spans="2:51" s="14" customFormat="1" ht="12">
      <c r="B181" s="212"/>
      <c r="C181" s="213"/>
      <c r="D181" s="202" t="s">
        <v>132</v>
      </c>
      <c r="E181" s="214" t="s">
        <v>1</v>
      </c>
      <c r="F181" s="215" t="s">
        <v>134</v>
      </c>
      <c r="G181" s="213"/>
      <c r="H181" s="216">
        <v>66</v>
      </c>
      <c r="I181" s="217"/>
      <c r="J181" s="213"/>
      <c r="K181" s="213"/>
      <c r="L181" s="218"/>
      <c r="M181" s="219"/>
      <c r="N181" s="220"/>
      <c r="O181" s="220"/>
      <c r="P181" s="220"/>
      <c r="Q181" s="220"/>
      <c r="R181" s="220"/>
      <c r="S181" s="220"/>
      <c r="T181" s="221"/>
      <c r="AT181" s="222" t="s">
        <v>132</v>
      </c>
      <c r="AU181" s="222" t="s">
        <v>83</v>
      </c>
      <c r="AV181" s="14" t="s">
        <v>126</v>
      </c>
      <c r="AW181" s="14" t="s">
        <v>30</v>
      </c>
      <c r="AX181" s="14" t="s">
        <v>81</v>
      </c>
      <c r="AY181" s="222" t="s">
        <v>124</v>
      </c>
    </row>
    <row r="182" spans="2:63" s="12" customFormat="1" ht="22.9" customHeight="1">
      <c r="B182" s="170"/>
      <c r="C182" s="171"/>
      <c r="D182" s="172" t="s">
        <v>72</v>
      </c>
      <c r="E182" s="184" t="s">
        <v>135</v>
      </c>
      <c r="F182" s="184" t="s">
        <v>225</v>
      </c>
      <c r="G182" s="171"/>
      <c r="H182" s="171"/>
      <c r="I182" s="174"/>
      <c r="J182" s="185">
        <f>BK182</f>
        <v>0</v>
      </c>
      <c r="K182" s="171"/>
      <c r="L182" s="176"/>
      <c r="M182" s="177"/>
      <c r="N182" s="178"/>
      <c r="O182" s="178"/>
      <c r="P182" s="179">
        <f>SUM(P183:P190)</f>
        <v>0</v>
      </c>
      <c r="Q182" s="178"/>
      <c r="R182" s="179">
        <f>SUM(R183:R190)</f>
        <v>8.2012</v>
      </c>
      <c r="S182" s="178"/>
      <c r="T182" s="180">
        <f>SUM(T183:T190)</f>
        <v>0</v>
      </c>
      <c r="AR182" s="181" t="s">
        <v>81</v>
      </c>
      <c r="AT182" s="182" t="s">
        <v>72</v>
      </c>
      <c r="AU182" s="182" t="s">
        <v>81</v>
      </c>
      <c r="AY182" s="181" t="s">
        <v>124</v>
      </c>
      <c r="BK182" s="183">
        <f>SUM(BK183:BK190)</f>
        <v>0</v>
      </c>
    </row>
    <row r="183" spans="1:65" s="2" customFormat="1" ht="33" customHeight="1">
      <c r="A183" s="33"/>
      <c r="B183" s="34"/>
      <c r="C183" s="186" t="s">
        <v>226</v>
      </c>
      <c r="D183" s="186" t="s">
        <v>127</v>
      </c>
      <c r="E183" s="187" t="s">
        <v>227</v>
      </c>
      <c r="F183" s="188" t="s">
        <v>228</v>
      </c>
      <c r="G183" s="189" t="s">
        <v>130</v>
      </c>
      <c r="H183" s="190">
        <v>33.75</v>
      </c>
      <c r="I183" s="191"/>
      <c r="J183" s="192">
        <f>ROUND(I183*H183,2)</f>
        <v>0</v>
      </c>
      <c r="K183" s="193"/>
      <c r="L183" s="38"/>
      <c r="M183" s="194" t="s">
        <v>1</v>
      </c>
      <c r="N183" s="195" t="s">
        <v>38</v>
      </c>
      <c r="O183" s="70"/>
      <c r="P183" s="196">
        <f>O183*H183</f>
        <v>0</v>
      </c>
      <c r="Q183" s="196">
        <v>0</v>
      </c>
      <c r="R183" s="196">
        <f>Q183*H183</f>
        <v>0</v>
      </c>
      <c r="S183" s="196">
        <v>0</v>
      </c>
      <c r="T183" s="197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98" t="s">
        <v>126</v>
      </c>
      <c r="AT183" s="198" t="s">
        <v>127</v>
      </c>
      <c r="AU183" s="198" t="s">
        <v>83</v>
      </c>
      <c r="AY183" s="16" t="s">
        <v>124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16" t="s">
        <v>81</v>
      </c>
      <c r="BK183" s="199">
        <f>ROUND(I183*H183,2)</f>
        <v>0</v>
      </c>
      <c r="BL183" s="16" t="s">
        <v>126</v>
      </c>
      <c r="BM183" s="198" t="s">
        <v>229</v>
      </c>
    </row>
    <row r="184" spans="2:51" s="13" customFormat="1" ht="12">
      <c r="B184" s="200"/>
      <c r="C184" s="201"/>
      <c r="D184" s="202" t="s">
        <v>132</v>
      </c>
      <c r="E184" s="203" t="s">
        <v>1</v>
      </c>
      <c r="F184" s="204" t="s">
        <v>133</v>
      </c>
      <c r="G184" s="201"/>
      <c r="H184" s="205">
        <v>33.75</v>
      </c>
      <c r="I184" s="206"/>
      <c r="J184" s="201"/>
      <c r="K184" s="201"/>
      <c r="L184" s="207"/>
      <c r="M184" s="208"/>
      <c r="N184" s="209"/>
      <c r="O184" s="209"/>
      <c r="P184" s="209"/>
      <c r="Q184" s="209"/>
      <c r="R184" s="209"/>
      <c r="S184" s="209"/>
      <c r="T184" s="210"/>
      <c r="AT184" s="211" t="s">
        <v>132</v>
      </c>
      <c r="AU184" s="211" t="s">
        <v>83</v>
      </c>
      <c r="AV184" s="13" t="s">
        <v>83</v>
      </c>
      <c r="AW184" s="13" t="s">
        <v>30</v>
      </c>
      <c r="AX184" s="13" t="s">
        <v>73</v>
      </c>
      <c r="AY184" s="211" t="s">
        <v>124</v>
      </c>
    </row>
    <row r="185" spans="2:51" s="14" customFormat="1" ht="12">
      <c r="B185" s="212"/>
      <c r="C185" s="213"/>
      <c r="D185" s="202" t="s">
        <v>132</v>
      </c>
      <c r="E185" s="214" t="s">
        <v>1</v>
      </c>
      <c r="F185" s="215" t="s">
        <v>134</v>
      </c>
      <c r="G185" s="213"/>
      <c r="H185" s="216">
        <v>33.75</v>
      </c>
      <c r="I185" s="217"/>
      <c r="J185" s="213"/>
      <c r="K185" s="213"/>
      <c r="L185" s="218"/>
      <c r="M185" s="219"/>
      <c r="N185" s="220"/>
      <c r="O185" s="220"/>
      <c r="P185" s="220"/>
      <c r="Q185" s="220"/>
      <c r="R185" s="220"/>
      <c r="S185" s="220"/>
      <c r="T185" s="221"/>
      <c r="AT185" s="222" t="s">
        <v>132</v>
      </c>
      <c r="AU185" s="222" t="s">
        <v>83</v>
      </c>
      <c r="AV185" s="14" t="s">
        <v>126</v>
      </c>
      <c r="AW185" s="14" t="s">
        <v>30</v>
      </c>
      <c r="AX185" s="14" t="s">
        <v>81</v>
      </c>
      <c r="AY185" s="222" t="s">
        <v>124</v>
      </c>
    </row>
    <row r="186" spans="1:65" s="2" customFormat="1" ht="78" customHeight="1">
      <c r="A186" s="33"/>
      <c r="B186" s="34"/>
      <c r="C186" s="186" t="s">
        <v>230</v>
      </c>
      <c r="D186" s="186" t="s">
        <v>127</v>
      </c>
      <c r="E186" s="187" t="s">
        <v>231</v>
      </c>
      <c r="F186" s="188" t="s">
        <v>232</v>
      </c>
      <c r="G186" s="189" t="s">
        <v>130</v>
      </c>
      <c r="H186" s="190">
        <v>28</v>
      </c>
      <c r="I186" s="191"/>
      <c r="J186" s="192">
        <f>ROUND(I186*H186,2)</f>
        <v>0</v>
      </c>
      <c r="K186" s="193"/>
      <c r="L186" s="38"/>
      <c r="M186" s="194" t="s">
        <v>1</v>
      </c>
      <c r="N186" s="195" t="s">
        <v>38</v>
      </c>
      <c r="O186" s="70"/>
      <c r="P186" s="196">
        <f>O186*H186</f>
        <v>0</v>
      </c>
      <c r="Q186" s="196">
        <v>0.11162</v>
      </c>
      <c r="R186" s="196">
        <f>Q186*H186</f>
        <v>3.1253599999999997</v>
      </c>
      <c r="S186" s="196">
        <v>0</v>
      </c>
      <c r="T186" s="197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98" t="s">
        <v>126</v>
      </c>
      <c r="AT186" s="198" t="s">
        <v>127</v>
      </c>
      <c r="AU186" s="198" t="s">
        <v>83</v>
      </c>
      <c r="AY186" s="16" t="s">
        <v>124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16" t="s">
        <v>81</v>
      </c>
      <c r="BK186" s="199">
        <f>ROUND(I186*H186,2)</f>
        <v>0</v>
      </c>
      <c r="BL186" s="16" t="s">
        <v>126</v>
      </c>
      <c r="BM186" s="198" t="s">
        <v>233</v>
      </c>
    </row>
    <row r="187" spans="2:51" s="13" customFormat="1" ht="12">
      <c r="B187" s="200"/>
      <c r="C187" s="201"/>
      <c r="D187" s="202" t="s">
        <v>132</v>
      </c>
      <c r="E187" s="203" t="s">
        <v>1</v>
      </c>
      <c r="F187" s="204" t="s">
        <v>234</v>
      </c>
      <c r="G187" s="201"/>
      <c r="H187" s="205">
        <v>28</v>
      </c>
      <c r="I187" s="206"/>
      <c r="J187" s="201"/>
      <c r="K187" s="201"/>
      <c r="L187" s="207"/>
      <c r="M187" s="208"/>
      <c r="N187" s="209"/>
      <c r="O187" s="209"/>
      <c r="P187" s="209"/>
      <c r="Q187" s="209"/>
      <c r="R187" s="209"/>
      <c r="S187" s="209"/>
      <c r="T187" s="210"/>
      <c r="AT187" s="211" t="s">
        <v>132</v>
      </c>
      <c r="AU187" s="211" t="s">
        <v>83</v>
      </c>
      <c r="AV187" s="13" t="s">
        <v>83</v>
      </c>
      <c r="AW187" s="13" t="s">
        <v>30</v>
      </c>
      <c r="AX187" s="13" t="s">
        <v>73</v>
      </c>
      <c r="AY187" s="211" t="s">
        <v>124</v>
      </c>
    </row>
    <row r="188" spans="2:51" s="14" customFormat="1" ht="12">
      <c r="B188" s="212"/>
      <c r="C188" s="213"/>
      <c r="D188" s="202" t="s">
        <v>132</v>
      </c>
      <c r="E188" s="214" t="s">
        <v>1</v>
      </c>
      <c r="F188" s="215" t="s">
        <v>134</v>
      </c>
      <c r="G188" s="213"/>
      <c r="H188" s="216">
        <v>28</v>
      </c>
      <c r="I188" s="217"/>
      <c r="J188" s="213"/>
      <c r="K188" s="213"/>
      <c r="L188" s="218"/>
      <c r="M188" s="219"/>
      <c r="N188" s="220"/>
      <c r="O188" s="220"/>
      <c r="P188" s="220"/>
      <c r="Q188" s="220"/>
      <c r="R188" s="220"/>
      <c r="S188" s="220"/>
      <c r="T188" s="221"/>
      <c r="AT188" s="222" t="s">
        <v>132</v>
      </c>
      <c r="AU188" s="222" t="s">
        <v>83</v>
      </c>
      <c r="AV188" s="14" t="s">
        <v>126</v>
      </c>
      <c r="AW188" s="14" t="s">
        <v>30</v>
      </c>
      <c r="AX188" s="14" t="s">
        <v>81</v>
      </c>
      <c r="AY188" s="222" t="s">
        <v>124</v>
      </c>
    </row>
    <row r="189" spans="1:65" s="2" customFormat="1" ht="16.5" customHeight="1">
      <c r="A189" s="33"/>
      <c r="B189" s="34"/>
      <c r="C189" s="223" t="s">
        <v>7</v>
      </c>
      <c r="D189" s="223" t="s">
        <v>175</v>
      </c>
      <c r="E189" s="224" t="s">
        <v>235</v>
      </c>
      <c r="F189" s="225" t="s">
        <v>236</v>
      </c>
      <c r="G189" s="226" t="s">
        <v>130</v>
      </c>
      <c r="H189" s="227">
        <v>28.84</v>
      </c>
      <c r="I189" s="228"/>
      <c r="J189" s="229">
        <f>ROUND(I189*H189,2)</f>
        <v>0</v>
      </c>
      <c r="K189" s="230"/>
      <c r="L189" s="231"/>
      <c r="M189" s="232" t="s">
        <v>1</v>
      </c>
      <c r="N189" s="233" t="s">
        <v>38</v>
      </c>
      <c r="O189" s="70"/>
      <c r="P189" s="196">
        <f>O189*H189</f>
        <v>0</v>
      </c>
      <c r="Q189" s="196">
        <v>0.176</v>
      </c>
      <c r="R189" s="196">
        <f>Q189*H189</f>
        <v>5.0758399999999995</v>
      </c>
      <c r="S189" s="196">
        <v>0</v>
      </c>
      <c r="T189" s="197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98" t="s">
        <v>155</v>
      </c>
      <c r="AT189" s="198" t="s">
        <v>175</v>
      </c>
      <c r="AU189" s="198" t="s">
        <v>83</v>
      </c>
      <c r="AY189" s="16" t="s">
        <v>124</v>
      </c>
      <c r="BE189" s="199">
        <f>IF(N189="základní",J189,0)</f>
        <v>0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16" t="s">
        <v>81</v>
      </c>
      <c r="BK189" s="199">
        <f>ROUND(I189*H189,2)</f>
        <v>0</v>
      </c>
      <c r="BL189" s="16" t="s">
        <v>126</v>
      </c>
      <c r="BM189" s="198" t="s">
        <v>237</v>
      </c>
    </row>
    <row r="190" spans="2:51" s="13" customFormat="1" ht="12">
      <c r="B190" s="200"/>
      <c r="C190" s="201"/>
      <c r="D190" s="202" t="s">
        <v>132</v>
      </c>
      <c r="E190" s="201"/>
      <c r="F190" s="204" t="s">
        <v>238</v>
      </c>
      <c r="G190" s="201"/>
      <c r="H190" s="205">
        <v>28.84</v>
      </c>
      <c r="I190" s="206"/>
      <c r="J190" s="201"/>
      <c r="K190" s="201"/>
      <c r="L190" s="207"/>
      <c r="M190" s="208"/>
      <c r="N190" s="209"/>
      <c r="O190" s="209"/>
      <c r="P190" s="209"/>
      <c r="Q190" s="209"/>
      <c r="R190" s="209"/>
      <c r="S190" s="209"/>
      <c r="T190" s="210"/>
      <c r="AT190" s="211" t="s">
        <v>132</v>
      </c>
      <c r="AU190" s="211" t="s">
        <v>83</v>
      </c>
      <c r="AV190" s="13" t="s">
        <v>83</v>
      </c>
      <c r="AW190" s="13" t="s">
        <v>4</v>
      </c>
      <c r="AX190" s="13" t="s">
        <v>81</v>
      </c>
      <c r="AY190" s="211" t="s">
        <v>124</v>
      </c>
    </row>
    <row r="191" spans="2:63" s="12" customFormat="1" ht="22.9" customHeight="1">
      <c r="B191" s="170"/>
      <c r="C191" s="171"/>
      <c r="D191" s="172" t="s">
        <v>72</v>
      </c>
      <c r="E191" s="184" t="s">
        <v>165</v>
      </c>
      <c r="F191" s="184" t="s">
        <v>239</v>
      </c>
      <c r="G191" s="171"/>
      <c r="H191" s="171"/>
      <c r="I191" s="174"/>
      <c r="J191" s="185">
        <f>BK191</f>
        <v>0</v>
      </c>
      <c r="K191" s="171"/>
      <c r="L191" s="176"/>
      <c r="M191" s="177"/>
      <c r="N191" s="178"/>
      <c r="O191" s="178"/>
      <c r="P191" s="179">
        <f>SUM(P192:P195)</f>
        <v>0</v>
      </c>
      <c r="Q191" s="178"/>
      <c r="R191" s="179">
        <f>SUM(R192:R195)</f>
        <v>2.8414099999999998</v>
      </c>
      <c r="S191" s="178"/>
      <c r="T191" s="180">
        <f>SUM(T192:T195)</f>
        <v>0</v>
      </c>
      <c r="AR191" s="181" t="s">
        <v>81</v>
      </c>
      <c r="AT191" s="182" t="s">
        <v>72</v>
      </c>
      <c r="AU191" s="182" t="s">
        <v>81</v>
      </c>
      <c r="AY191" s="181" t="s">
        <v>124</v>
      </c>
      <c r="BK191" s="183">
        <f>SUM(BK192:BK195)</f>
        <v>0</v>
      </c>
    </row>
    <row r="192" spans="1:65" s="2" customFormat="1" ht="49.15" customHeight="1">
      <c r="A192" s="33"/>
      <c r="B192" s="34"/>
      <c r="C192" s="186" t="s">
        <v>240</v>
      </c>
      <c r="D192" s="186" t="s">
        <v>127</v>
      </c>
      <c r="E192" s="187" t="s">
        <v>241</v>
      </c>
      <c r="F192" s="188" t="s">
        <v>242</v>
      </c>
      <c r="G192" s="189" t="s">
        <v>243</v>
      </c>
      <c r="H192" s="190">
        <v>11</v>
      </c>
      <c r="I192" s="191"/>
      <c r="J192" s="192">
        <f>ROUND(I192*H192,2)</f>
        <v>0</v>
      </c>
      <c r="K192" s="193"/>
      <c r="L192" s="38"/>
      <c r="M192" s="194" t="s">
        <v>1</v>
      </c>
      <c r="N192" s="195" t="s">
        <v>38</v>
      </c>
      <c r="O192" s="70"/>
      <c r="P192" s="196">
        <f>O192*H192</f>
        <v>0</v>
      </c>
      <c r="Q192" s="196">
        <v>0.20219</v>
      </c>
      <c r="R192" s="196">
        <f>Q192*H192</f>
        <v>2.22409</v>
      </c>
      <c r="S192" s="196">
        <v>0</v>
      </c>
      <c r="T192" s="197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98" t="s">
        <v>126</v>
      </c>
      <c r="AT192" s="198" t="s">
        <v>127</v>
      </c>
      <c r="AU192" s="198" t="s">
        <v>83</v>
      </c>
      <c r="AY192" s="16" t="s">
        <v>124</v>
      </c>
      <c r="BE192" s="199">
        <f>IF(N192="základní",J192,0)</f>
        <v>0</v>
      </c>
      <c r="BF192" s="199">
        <f>IF(N192="snížená",J192,0)</f>
        <v>0</v>
      </c>
      <c r="BG192" s="199">
        <f>IF(N192="zákl. přenesená",J192,0)</f>
        <v>0</v>
      </c>
      <c r="BH192" s="199">
        <f>IF(N192="sníž. přenesená",J192,0)</f>
        <v>0</v>
      </c>
      <c r="BI192" s="199">
        <f>IF(N192="nulová",J192,0)</f>
        <v>0</v>
      </c>
      <c r="BJ192" s="16" t="s">
        <v>81</v>
      </c>
      <c r="BK192" s="199">
        <f>ROUND(I192*H192,2)</f>
        <v>0</v>
      </c>
      <c r="BL192" s="16" t="s">
        <v>126</v>
      </c>
      <c r="BM192" s="198" t="s">
        <v>244</v>
      </c>
    </row>
    <row r="193" spans="2:51" s="13" customFormat="1" ht="12">
      <c r="B193" s="200"/>
      <c r="C193" s="201"/>
      <c r="D193" s="202" t="s">
        <v>132</v>
      </c>
      <c r="E193" s="203" t="s">
        <v>1</v>
      </c>
      <c r="F193" s="204" t="s">
        <v>245</v>
      </c>
      <c r="G193" s="201"/>
      <c r="H193" s="205">
        <v>11</v>
      </c>
      <c r="I193" s="206"/>
      <c r="J193" s="201"/>
      <c r="K193" s="201"/>
      <c r="L193" s="207"/>
      <c r="M193" s="208"/>
      <c r="N193" s="209"/>
      <c r="O193" s="209"/>
      <c r="P193" s="209"/>
      <c r="Q193" s="209"/>
      <c r="R193" s="209"/>
      <c r="S193" s="209"/>
      <c r="T193" s="210"/>
      <c r="AT193" s="211" t="s">
        <v>132</v>
      </c>
      <c r="AU193" s="211" t="s">
        <v>83</v>
      </c>
      <c r="AV193" s="13" t="s">
        <v>83</v>
      </c>
      <c r="AW193" s="13" t="s">
        <v>30</v>
      </c>
      <c r="AX193" s="13" t="s">
        <v>73</v>
      </c>
      <c r="AY193" s="211" t="s">
        <v>124</v>
      </c>
    </row>
    <row r="194" spans="2:51" s="14" customFormat="1" ht="12">
      <c r="B194" s="212"/>
      <c r="C194" s="213"/>
      <c r="D194" s="202" t="s">
        <v>132</v>
      </c>
      <c r="E194" s="214" t="s">
        <v>1</v>
      </c>
      <c r="F194" s="215" t="s">
        <v>134</v>
      </c>
      <c r="G194" s="213"/>
      <c r="H194" s="216">
        <v>11</v>
      </c>
      <c r="I194" s="217"/>
      <c r="J194" s="213"/>
      <c r="K194" s="213"/>
      <c r="L194" s="218"/>
      <c r="M194" s="219"/>
      <c r="N194" s="220"/>
      <c r="O194" s="220"/>
      <c r="P194" s="220"/>
      <c r="Q194" s="220"/>
      <c r="R194" s="220"/>
      <c r="S194" s="220"/>
      <c r="T194" s="221"/>
      <c r="AT194" s="222" t="s">
        <v>132</v>
      </c>
      <c r="AU194" s="222" t="s">
        <v>83</v>
      </c>
      <c r="AV194" s="14" t="s">
        <v>126</v>
      </c>
      <c r="AW194" s="14" t="s">
        <v>30</v>
      </c>
      <c r="AX194" s="14" t="s">
        <v>81</v>
      </c>
      <c r="AY194" s="222" t="s">
        <v>124</v>
      </c>
    </row>
    <row r="195" spans="1:65" s="2" customFormat="1" ht="21.75" customHeight="1">
      <c r="A195" s="33"/>
      <c r="B195" s="34"/>
      <c r="C195" s="223" t="s">
        <v>246</v>
      </c>
      <c r="D195" s="223" t="s">
        <v>175</v>
      </c>
      <c r="E195" s="224" t="s">
        <v>247</v>
      </c>
      <c r="F195" s="225" t="s">
        <v>248</v>
      </c>
      <c r="G195" s="226" t="s">
        <v>208</v>
      </c>
      <c r="H195" s="227">
        <v>11</v>
      </c>
      <c r="I195" s="228"/>
      <c r="J195" s="229">
        <f>ROUND(I195*H195,2)</f>
        <v>0</v>
      </c>
      <c r="K195" s="230"/>
      <c r="L195" s="231"/>
      <c r="M195" s="232" t="s">
        <v>1</v>
      </c>
      <c r="N195" s="233" t="s">
        <v>38</v>
      </c>
      <c r="O195" s="70"/>
      <c r="P195" s="196">
        <f>O195*H195</f>
        <v>0</v>
      </c>
      <c r="Q195" s="196">
        <v>0.05612</v>
      </c>
      <c r="R195" s="196">
        <f>Q195*H195</f>
        <v>0.6173200000000001</v>
      </c>
      <c r="S195" s="196">
        <v>0</v>
      </c>
      <c r="T195" s="197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98" t="s">
        <v>155</v>
      </c>
      <c r="AT195" s="198" t="s">
        <v>175</v>
      </c>
      <c r="AU195" s="198" t="s">
        <v>83</v>
      </c>
      <c r="AY195" s="16" t="s">
        <v>124</v>
      </c>
      <c r="BE195" s="199">
        <f>IF(N195="základní",J195,0)</f>
        <v>0</v>
      </c>
      <c r="BF195" s="199">
        <f>IF(N195="snížená",J195,0)</f>
        <v>0</v>
      </c>
      <c r="BG195" s="199">
        <f>IF(N195="zákl. přenesená",J195,0)</f>
        <v>0</v>
      </c>
      <c r="BH195" s="199">
        <f>IF(N195="sníž. přenesená",J195,0)</f>
        <v>0</v>
      </c>
      <c r="BI195" s="199">
        <f>IF(N195="nulová",J195,0)</f>
        <v>0</v>
      </c>
      <c r="BJ195" s="16" t="s">
        <v>81</v>
      </c>
      <c r="BK195" s="199">
        <f>ROUND(I195*H195,2)</f>
        <v>0</v>
      </c>
      <c r="BL195" s="16" t="s">
        <v>126</v>
      </c>
      <c r="BM195" s="198" t="s">
        <v>249</v>
      </c>
    </row>
    <row r="196" spans="2:63" s="12" customFormat="1" ht="25.9" customHeight="1">
      <c r="B196" s="170"/>
      <c r="C196" s="171"/>
      <c r="D196" s="172" t="s">
        <v>72</v>
      </c>
      <c r="E196" s="173" t="s">
        <v>250</v>
      </c>
      <c r="F196" s="173" t="s">
        <v>251</v>
      </c>
      <c r="G196" s="171"/>
      <c r="H196" s="171"/>
      <c r="I196" s="174"/>
      <c r="J196" s="175">
        <f>BK196</f>
        <v>0</v>
      </c>
      <c r="K196" s="171"/>
      <c r="L196" s="176"/>
      <c r="M196" s="177"/>
      <c r="N196" s="178"/>
      <c r="O196" s="178"/>
      <c r="P196" s="179">
        <f>P197+P199+P201</f>
        <v>0</v>
      </c>
      <c r="Q196" s="178"/>
      <c r="R196" s="179">
        <f>R197+R199+R201</f>
        <v>0</v>
      </c>
      <c r="S196" s="178"/>
      <c r="T196" s="180">
        <f>T197+T199+T201</f>
        <v>0</v>
      </c>
      <c r="AR196" s="181" t="s">
        <v>135</v>
      </c>
      <c r="AT196" s="182" t="s">
        <v>72</v>
      </c>
      <c r="AU196" s="182" t="s">
        <v>73</v>
      </c>
      <c r="AY196" s="181" t="s">
        <v>124</v>
      </c>
      <c r="BK196" s="183">
        <f>BK197+BK199+BK201</f>
        <v>0</v>
      </c>
    </row>
    <row r="197" spans="2:63" s="12" customFormat="1" ht="22.9" customHeight="1">
      <c r="B197" s="170"/>
      <c r="C197" s="171"/>
      <c r="D197" s="172" t="s">
        <v>72</v>
      </c>
      <c r="E197" s="184" t="s">
        <v>252</v>
      </c>
      <c r="F197" s="184" t="s">
        <v>253</v>
      </c>
      <c r="G197" s="171"/>
      <c r="H197" s="171"/>
      <c r="I197" s="174"/>
      <c r="J197" s="185">
        <f>BK197</f>
        <v>0</v>
      </c>
      <c r="K197" s="171"/>
      <c r="L197" s="176"/>
      <c r="M197" s="177"/>
      <c r="N197" s="178"/>
      <c r="O197" s="178"/>
      <c r="P197" s="179">
        <f>P198</f>
        <v>0</v>
      </c>
      <c r="Q197" s="178"/>
      <c r="R197" s="179">
        <f>R198</f>
        <v>0</v>
      </c>
      <c r="S197" s="178"/>
      <c r="T197" s="180">
        <f>T198</f>
        <v>0</v>
      </c>
      <c r="AR197" s="181" t="s">
        <v>135</v>
      </c>
      <c r="AT197" s="182" t="s">
        <v>72</v>
      </c>
      <c r="AU197" s="182" t="s">
        <v>81</v>
      </c>
      <c r="AY197" s="181" t="s">
        <v>124</v>
      </c>
      <c r="BK197" s="183">
        <f>BK198</f>
        <v>0</v>
      </c>
    </row>
    <row r="198" spans="1:65" s="2" customFormat="1" ht="16.5" customHeight="1">
      <c r="A198" s="33"/>
      <c r="B198" s="34"/>
      <c r="C198" s="186" t="s">
        <v>81</v>
      </c>
      <c r="D198" s="186" t="s">
        <v>127</v>
      </c>
      <c r="E198" s="187" t="s">
        <v>254</v>
      </c>
      <c r="F198" s="188" t="s">
        <v>253</v>
      </c>
      <c r="G198" s="189" t="s">
        <v>255</v>
      </c>
      <c r="H198" s="190">
        <v>1</v>
      </c>
      <c r="I198" s="191"/>
      <c r="J198" s="192">
        <f>ROUND(I198*H198,2)</f>
        <v>0</v>
      </c>
      <c r="K198" s="193"/>
      <c r="L198" s="38"/>
      <c r="M198" s="194" t="s">
        <v>1</v>
      </c>
      <c r="N198" s="195" t="s">
        <v>38</v>
      </c>
      <c r="O198" s="70"/>
      <c r="P198" s="196">
        <f>O198*H198</f>
        <v>0</v>
      </c>
      <c r="Q198" s="196">
        <v>0</v>
      </c>
      <c r="R198" s="196">
        <f>Q198*H198</f>
        <v>0</v>
      </c>
      <c r="S198" s="196">
        <v>0</v>
      </c>
      <c r="T198" s="197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98" t="s">
        <v>256</v>
      </c>
      <c r="AT198" s="198" t="s">
        <v>127</v>
      </c>
      <c r="AU198" s="198" t="s">
        <v>83</v>
      </c>
      <c r="AY198" s="16" t="s">
        <v>124</v>
      </c>
      <c r="BE198" s="199">
        <f>IF(N198="základní",J198,0)</f>
        <v>0</v>
      </c>
      <c r="BF198" s="199">
        <f>IF(N198="snížená",J198,0)</f>
        <v>0</v>
      </c>
      <c r="BG198" s="199">
        <f>IF(N198="zákl. přenesená",J198,0)</f>
        <v>0</v>
      </c>
      <c r="BH198" s="199">
        <f>IF(N198="sníž. přenesená",J198,0)</f>
        <v>0</v>
      </c>
      <c r="BI198" s="199">
        <f>IF(N198="nulová",J198,0)</f>
        <v>0</v>
      </c>
      <c r="BJ198" s="16" t="s">
        <v>81</v>
      </c>
      <c r="BK198" s="199">
        <f>ROUND(I198*H198,2)</f>
        <v>0</v>
      </c>
      <c r="BL198" s="16" t="s">
        <v>256</v>
      </c>
      <c r="BM198" s="198" t="s">
        <v>257</v>
      </c>
    </row>
    <row r="199" spans="2:63" s="12" customFormat="1" ht="22.9" customHeight="1">
      <c r="B199" s="170"/>
      <c r="C199" s="171"/>
      <c r="D199" s="172" t="s">
        <v>72</v>
      </c>
      <c r="E199" s="184" t="s">
        <v>258</v>
      </c>
      <c r="F199" s="184" t="s">
        <v>259</v>
      </c>
      <c r="G199" s="171"/>
      <c r="H199" s="171"/>
      <c r="I199" s="174"/>
      <c r="J199" s="185">
        <f>BK199</f>
        <v>0</v>
      </c>
      <c r="K199" s="171"/>
      <c r="L199" s="176"/>
      <c r="M199" s="177"/>
      <c r="N199" s="178"/>
      <c r="O199" s="178"/>
      <c r="P199" s="179">
        <f>P200</f>
        <v>0</v>
      </c>
      <c r="Q199" s="178"/>
      <c r="R199" s="179">
        <f>R200</f>
        <v>0</v>
      </c>
      <c r="S199" s="178"/>
      <c r="T199" s="180">
        <f>T200</f>
        <v>0</v>
      </c>
      <c r="AR199" s="181" t="s">
        <v>135</v>
      </c>
      <c r="AT199" s="182" t="s">
        <v>72</v>
      </c>
      <c r="AU199" s="182" t="s">
        <v>81</v>
      </c>
      <c r="AY199" s="181" t="s">
        <v>124</v>
      </c>
      <c r="BK199" s="183">
        <f>BK200</f>
        <v>0</v>
      </c>
    </row>
    <row r="200" spans="1:65" s="2" customFormat="1" ht="16.5" customHeight="1">
      <c r="A200" s="33"/>
      <c r="B200" s="34"/>
      <c r="C200" s="186" t="s">
        <v>83</v>
      </c>
      <c r="D200" s="186" t="s">
        <v>127</v>
      </c>
      <c r="E200" s="187" t="s">
        <v>260</v>
      </c>
      <c r="F200" s="188" t="s">
        <v>259</v>
      </c>
      <c r="G200" s="189" t="s">
        <v>255</v>
      </c>
      <c r="H200" s="190">
        <v>1</v>
      </c>
      <c r="I200" s="191"/>
      <c r="J200" s="192">
        <f>ROUND(I200*H200,2)</f>
        <v>0</v>
      </c>
      <c r="K200" s="193"/>
      <c r="L200" s="38"/>
      <c r="M200" s="194" t="s">
        <v>1</v>
      </c>
      <c r="N200" s="195" t="s">
        <v>38</v>
      </c>
      <c r="O200" s="70"/>
      <c r="P200" s="196">
        <f>O200*H200</f>
        <v>0</v>
      </c>
      <c r="Q200" s="196">
        <v>0</v>
      </c>
      <c r="R200" s="196">
        <f>Q200*H200</f>
        <v>0</v>
      </c>
      <c r="S200" s="196">
        <v>0</v>
      </c>
      <c r="T200" s="197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98" t="s">
        <v>256</v>
      </c>
      <c r="AT200" s="198" t="s">
        <v>127</v>
      </c>
      <c r="AU200" s="198" t="s">
        <v>83</v>
      </c>
      <c r="AY200" s="16" t="s">
        <v>124</v>
      </c>
      <c r="BE200" s="199">
        <f>IF(N200="základní",J200,0)</f>
        <v>0</v>
      </c>
      <c r="BF200" s="199">
        <f>IF(N200="snížená",J200,0)</f>
        <v>0</v>
      </c>
      <c r="BG200" s="199">
        <f>IF(N200="zákl. přenesená",J200,0)</f>
        <v>0</v>
      </c>
      <c r="BH200" s="199">
        <f>IF(N200="sníž. přenesená",J200,0)</f>
        <v>0</v>
      </c>
      <c r="BI200" s="199">
        <f>IF(N200="nulová",J200,0)</f>
        <v>0</v>
      </c>
      <c r="BJ200" s="16" t="s">
        <v>81</v>
      </c>
      <c r="BK200" s="199">
        <f>ROUND(I200*H200,2)</f>
        <v>0</v>
      </c>
      <c r="BL200" s="16" t="s">
        <v>256</v>
      </c>
      <c r="BM200" s="198" t="s">
        <v>261</v>
      </c>
    </row>
    <row r="201" spans="2:63" s="12" customFormat="1" ht="22.9" customHeight="1">
      <c r="B201" s="170"/>
      <c r="C201" s="171"/>
      <c r="D201" s="172" t="s">
        <v>72</v>
      </c>
      <c r="E201" s="184" t="s">
        <v>262</v>
      </c>
      <c r="F201" s="184" t="s">
        <v>263</v>
      </c>
      <c r="G201" s="171"/>
      <c r="H201" s="171"/>
      <c r="I201" s="174"/>
      <c r="J201" s="185">
        <f>BK201</f>
        <v>0</v>
      </c>
      <c r="K201" s="171"/>
      <c r="L201" s="176"/>
      <c r="M201" s="177"/>
      <c r="N201" s="178"/>
      <c r="O201" s="178"/>
      <c r="P201" s="179">
        <f>P202</f>
        <v>0</v>
      </c>
      <c r="Q201" s="178"/>
      <c r="R201" s="179">
        <f>R202</f>
        <v>0</v>
      </c>
      <c r="S201" s="178"/>
      <c r="T201" s="180">
        <f>T202</f>
        <v>0</v>
      </c>
      <c r="AR201" s="181" t="s">
        <v>135</v>
      </c>
      <c r="AT201" s="182" t="s">
        <v>72</v>
      </c>
      <c r="AU201" s="182" t="s">
        <v>81</v>
      </c>
      <c r="AY201" s="181" t="s">
        <v>124</v>
      </c>
      <c r="BK201" s="183">
        <f>BK202</f>
        <v>0</v>
      </c>
    </row>
    <row r="202" spans="1:65" s="2" customFormat="1" ht="16.5" customHeight="1">
      <c r="A202" s="33"/>
      <c r="B202" s="34"/>
      <c r="C202" s="186" t="s">
        <v>203</v>
      </c>
      <c r="D202" s="186" t="s">
        <v>127</v>
      </c>
      <c r="E202" s="187" t="s">
        <v>264</v>
      </c>
      <c r="F202" s="188" t="s">
        <v>263</v>
      </c>
      <c r="G202" s="189" t="s">
        <v>255</v>
      </c>
      <c r="H202" s="190">
        <v>1</v>
      </c>
      <c r="I202" s="191"/>
      <c r="J202" s="192">
        <f>ROUND(I202*H202,2)</f>
        <v>0</v>
      </c>
      <c r="K202" s="193"/>
      <c r="L202" s="38"/>
      <c r="M202" s="234" t="s">
        <v>1</v>
      </c>
      <c r="N202" s="235" t="s">
        <v>38</v>
      </c>
      <c r="O202" s="236"/>
      <c r="P202" s="237">
        <f>O202*H202</f>
        <v>0</v>
      </c>
      <c r="Q202" s="237">
        <v>0</v>
      </c>
      <c r="R202" s="237">
        <f>Q202*H202</f>
        <v>0</v>
      </c>
      <c r="S202" s="237">
        <v>0</v>
      </c>
      <c r="T202" s="238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98" t="s">
        <v>256</v>
      </c>
      <c r="AT202" s="198" t="s">
        <v>127</v>
      </c>
      <c r="AU202" s="198" t="s">
        <v>83</v>
      </c>
      <c r="AY202" s="16" t="s">
        <v>124</v>
      </c>
      <c r="BE202" s="199">
        <f>IF(N202="základní",J202,0)</f>
        <v>0</v>
      </c>
      <c r="BF202" s="199">
        <f>IF(N202="snížená",J202,0)</f>
        <v>0</v>
      </c>
      <c r="BG202" s="199">
        <f>IF(N202="zákl. přenesená",J202,0)</f>
        <v>0</v>
      </c>
      <c r="BH202" s="199">
        <f>IF(N202="sníž. přenesená",J202,0)</f>
        <v>0</v>
      </c>
      <c r="BI202" s="199">
        <f>IF(N202="nulová",J202,0)</f>
        <v>0</v>
      </c>
      <c r="BJ202" s="16" t="s">
        <v>81</v>
      </c>
      <c r="BK202" s="199">
        <f>ROUND(I202*H202,2)</f>
        <v>0</v>
      </c>
      <c r="BL202" s="16" t="s">
        <v>256</v>
      </c>
      <c r="BM202" s="198" t="s">
        <v>265</v>
      </c>
    </row>
    <row r="203" spans="1:31" s="2" customFormat="1" ht="6.95" customHeight="1">
      <c r="A203" s="33"/>
      <c r="B203" s="53"/>
      <c r="C203" s="54"/>
      <c r="D203" s="54"/>
      <c r="E203" s="54"/>
      <c r="F203" s="54"/>
      <c r="G203" s="54"/>
      <c r="H203" s="54"/>
      <c r="I203" s="54"/>
      <c r="J203" s="54"/>
      <c r="K203" s="54"/>
      <c r="L203" s="38"/>
      <c r="M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</row>
  </sheetData>
  <sheetProtection algorithmName="SHA-512" hashValue="6A1rwfeX/xFFV5Y9FWBrC5l6ElDkgSpXJ1Tm5QzyWRBxrhXK0/F3GDBoaEBYEO1ndhD9pq9tX6odNSBJSiCy4w==" saltValue="rz/x9XV4PtC4Ahs29nnBPOz0TwxPH+VuJrvaaJeznV/y8t9VWNxTLWJOgkXYNXarHbVzo002pbUPaVZx7SFupA==" spinCount="100000" sheet="1" objects="1" scenarios="1" formatColumns="0" formatRows="0" autoFilter="0"/>
  <autoFilter ref="C125:K202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6" t="s">
        <v>86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83</v>
      </c>
    </row>
    <row r="4" spans="2:46" s="1" customFormat="1" ht="24.95" customHeight="1">
      <c r="B4" s="19"/>
      <c r="D4" s="109" t="s">
        <v>90</v>
      </c>
      <c r="L4" s="19"/>
      <c r="M4" s="11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11" t="s">
        <v>16</v>
      </c>
      <c r="L6" s="19"/>
    </row>
    <row r="7" spans="2:12" s="1" customFormat="1" ht="16.5" customHeight="1">
      <c r="B7" s="19"/>
      <c r="E7" s="283" t="str">
        <f>'Rekapitulace stavby'!K6</f>
        <v>Stání pro kontejnéry komunálního odpadu - v lokalitě Cheb</v>
      </c>
      <c r="F7" s="284"/>
      <c r="G7" s="284"/>
      <c r="H7" s="284"/>
      <c r="L7" s="19"/>
    </row>
    <row r="8" spans="1:31" s="2" customFormat="1" ht="12" customHeight="1">
      <c r="A8" s="33"/>
      <c r="B8" s="38"/>
      <c r="C8" s="33"/>
      <c r="D8" s="111" t="s">
        <v>91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30" customHeight="1">
      <c r="A9" s="33"/>
      <c r="B9" s="38"/>
      <c r="C9" s="33"/>
      <c r="D9" s="33"/>
      <c r="E9" s="285" t="s">
        <v>266</v>
      </c>
      <c r="F9" s="286"/>
      <c r="G9" s="286"/>
      <c r="H9" s="286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1" t="s">
        <v>20</v>
      </c>
      <c r="E12" s="33"/>
      <c r="F12" s="112" t="s">
        <v>267</v>
      </c>
      <c r="G12" s="33"/>
      <c r="H12" s="33"/>
      <c r="I12" s="111" t="s">
        <v>22</v>
      </c>
      <c r="J12" s="113">
        <f>'Rekapitulace stavby'!AN8</f>
        <v>44799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1" t="s">
        <v>23</v>
      </c>
      <c r="E14" s="33"/>
      <c r="F14" s="33"/>
      <c r="G14" s="33"/>
      <c r="H14" s="33"/>
      <c r="I14" s="111" t="s">
        <v>24</v>
      </c>
      <c r="J14" s="112" t="str">
        <f>IF('Rekapitulace stavby'!AN10="","",'Rekapitulace stavby'!AN10)</f>
        <v/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2" t="str">
        <f>IF('Rekapitulace stavby'!E11="","",'Rekapitulace stavby'!E11)</f>
        <v xml:space="preserve"> </v>
      </c>
      <c r="F15" s="33"/>
      <c r="G15" s="33"/>
      <c r="H15" s="33"/>
      <c r="I15" s="111" t="s">
        <v>26</v>
      </c>
      <c r="J15" s="112" t="str">
        <f>IF('Rekapitulace stavby'!AN11="","",'Rekapitulace stavby'!AN11)</f>
        <v/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1" t="s">
        <v>27</v>
      </c>
      <c r="E17" s="33"/>
      <c r="F17" s="33"/>
      <c r="G17" s="33"/>
      <c r="H17" s="33"/>
      <c r="I17" s="111" t="s">
        <v>24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87" t="str">
        <f>'Rekapitulace stavby'!E14</f>
        <v>Vyplň údaj</v>
      </c>
      <c r="F18" s="288"/>
      <c r="G18" s="288"/>
      <c r="H18" s="288"/>
      <c r="I18" s="111" t="s">
        <v>26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1" t="s">
        <v>29</v>
      </c>
      <c r="E20" s="33"/>
      <c r="F20" s="33"/>
      <c r="G20" s="33"/>
      <c r="H20" s="33"/>
      <c r="I20" s="111" t="s">
        <v>24</v>
      </c>
      <c r="J20" s="112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2" t="str">
        <f>IF('Rekapitulace stavby'!E17="","",'Rekapitulace stavby'!E17)</f>
        <v xml:space="preserve"> </v>
      </c>
      <c r="F21" s="33"/>
      <c r="G21" s="33"/>
      <c r="H21" s="33"/>
      <c r="I21" s="111" t="s">
        <v>26</v>
      </c>
      <c r="J21" s="112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1" t="s">
        <v>31</v>
      </c>
      <c r="E23" s="33"/>
      <c r="F23" s="33"/>
      <c r="G23" s="33"/>
      <c r="H23" s="33"/>
      <c r="I23" s="111" t="s">
        <v>24</v>
      </c>
      <c r="J23" s="112" t="str">
        <f>IF('Rekapitulace stavby'!AN19="","",'Rekapitulace stavby'!AN19)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2" t="str">
        <f>IF('Rekapitulace stavby'!E20="","",'Rekapitulace stavby'!E20)</f>
        <v xml:space="preserve"> </v>
      </c>
      <c r="F24" s="33"/>
      <c r="G24" s="33"/>
      <c r="H24" s="33"/>
      <c r="I24" s="111" t="s">
        <v>26</v>
      </c>
      <c r="J24" s="112" t="str">
        <f>IF('Rekapitulace stavby'!AN20="","",'Rekapitulace stavby'!AN20)</f>
        <v/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1" t="s">
        <v>32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4"/>
      <c r="B27" s="115"/>
      <c r="C27" s="114"/>
      <c r="D27" s="114"/>
      <c r="E27" s="289" t="s">
        <v>1</v>
      </c>
      <c r="F27" s="289"/>
      <c r="G27" s="289"/>
      <c r="H27" s="289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8" t="s">
        <v>33</v>
      </c>
      <c r="E30" s="33"/>
      <c r="F30" s="33"/>
      <c r="G30" s="33"/>
      <c r="H30" s="33"/>
      <c r="I30" s="33"/>
      <c r="J30" s="119">
        <f>ROUND(J125,2)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20" t="s">
        <v>35</v>
      </c>
      <c r="G32" s="33"/>
      <c r="H32" s="33"/>
      <c r="I32" s="120" t="s">
        <v>34</v>
      </c>
      <c r="J32" s="120" t="s">
        <v>36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1" t="s">
        <v>37</v>
      </c>
      <c r="E33" s="111" t="s">
        <v>38</v>
      </c>
      <c r="F33" s="122">
        <f>ROUND((SUM(BE125:BE197)),2)</f>
        <v>0</v>
      </c>
      <c r="G33" s="33"/>
      <c r="H33" s="33"/>
      <c r="I33" s="123">
        <v>0.21</v>
      </c>
      <c r="J33" s="122">
        <f>ROUND(((SUM(BE125:BE197))*I33),2)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11" t="s">
        <v>39</v>
      </c>
      <c r="F34" s="122">
        <f>ROUND((SUM(BF125:BF197)),2)</f>
        <v>0</v>
      </c>
      <c r="G34" s="33"/>
      <c r="H34" s="33"/>
      <c r="I34" s="123">
        <v>0.15</v>
      </c>
      <c r="J34" s="122">
        <f>ROUND(((SUM(BF125:BF197))*I34),2)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1" t="s">
        <v>40</v>
      </c>
      <c r="F35" s="122">
        <f>ROUND((SUM(BG125:BG197)),2)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1" t="s">
        <v>41</v>
      </c>
      <c r="F36" s="122">
        <f>ROUND((SUM(BH125:BH197)),2)</f>
        <v>0</v>
      </c>
      <c r="G36" s="33"/>
      <c r="H36" s="33"/>
      <c r="I36" s="123">
        <v>0.15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1" t="s">
        <v>42</v>
      </c>
      <c r="F37" s="122">
        <f>ROUND((SUM(BI125:BI197)),2)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4"/>
      <c r="D39" s="125" t="s">
        <v>43</v>
      </c>
      <c r="E39" s="126"/>
      <c r="F39" s="126"/>
      <c r="G39" s="127" t="s">
        <v>44</v>
      </c>
      <c r="H39" s="128" t="s">
        <v>45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50"/>
      <c r="D50" s="131" t="s">
        <v>46</v>
      </c>
      <c r="E50" s="132"/>
      <c r="F50" s="132"/>
      <c r="G50" s="131" t="s">
        <v>47</v>
      </c>
      <c r="H50" s="132"/>
      <c r="I50" s="132"/>
      <c r="J50" s="132"/>
      <c r="K50" s="132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3"/>
      <c r="B61" s="38"/>
      <c r="C61" s="33"/>
      <c r="D61" s="133" t="s">
        <v>48</v>
      </c>
      <c r="E61" s="134"/>
      <c r="F61" s="135" t="s">
        <v>49</v>
      </c>
      <c r="G61" s="133" t="s">
        <v>48</v>
      </c>
      <c r="H61" s="134"/>
      <c r="I61" s="134"/>
      <c r="J61" s="136" t="s">
        <v>49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3"/>
      <c r="B65" s="38"/>
      <c r="C65" s="33"/>
      <c r="D65" s="131" t="s">
        <v>50</v>
      </c>
      <c r="E65" s="137"/>
      <c r="F65" s="137"/>
      <c r="G65" s="131" t="s">
        <v>51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3"/>
      <c r="B76" s="38"/>
      <c r="C76" s="33"/>
      <c r="D76" s="133" t="s">
        <v>48</v>
      </c>
      <c r="E76" s="134"/>
      <c r="F76" s="135" t="s">
        <v>49</v>
      </c>
      <c r="G76" s="133" t="s">
        <v>48</v>
      </c>
      <c r="H76" s="134"/>
      <c r="I76" s="134"/>
      <c r="J76" s="136" t="s">
        <v>49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94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81" t="str">
        <f>E7</f>
        <v>Stání pro kontejnéry komunálního odpadu - v lokalitě Cheb</v>
      </c>
      <c r="F85" s="282"/>
      <c r="G85" s="282"/>
      <c r="H85" s="282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91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30" customHeight="1">
      <c r="A87" s="33"/>
      <c r="B87" s="34"/>
      <c r="C87" s="35"/>
      <c r="D87" s="35"/>
      <c r="E87" s="250" t="str">
        <f>E9</f>
        <v>09b-2022 - Stavební úpravy popelnicobého stání před objektem Dyleňská 24,Cheb</v>
      </c>
      <c r="F87" s="280"/>
      <c r="G87" s="280"/>
      <c r="H87" s="280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5"/>
      <c r="E89" s="35"/>
      <c r="F89" s="26" t="str">
        <f>F12</f>
        <v>Cheb</v>
      </c>
      <c r="G89" s="35"/>
      <c r="H89" s="35"/>
      <c r="I89" s="28" t="s">
        <v>22</v>
      </c>
      <c r="J89" s="65">
        <f>IF(J12="","",J12)</f>
        <v>44799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23</v>
      </c>
      <c r="D91" s="35"/>
      <c r="E91" s="35"/>
      <c r="F91" s="26" t="str">
        <f>E15</f>
        <v xml:space="preserve"> </v>
      </c>
      <c r="G91" s="35"/>
      <c r="H91" s="35"/>
      <c r="I91" s="28" t="s">
        <v>29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27</v>
      </c>
      <c r="D92" s="35"/>
      <c r="E92" s="35"/>
      <c r="F92" s="26" t="str">
        <f>IF(E18="","",E18)</f>
        <v>Vyplň údaj</v>
      </c>
      <c r="G92" s="35"/>
      <c r="H92" s="35"/>
      <c r="I92" s="28" t="s">
        <v>31</v>
      </c>
      <c r="J92" s="31" t="str">
        <f>E24</f>
        <v xml:space="preserve"> 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2" t="s">
        <v>95</v>
      </c>
      <c r="D94" s="143"/>
      <c r="E94" s="143"/>
      <c r="F94" s="143"/>
      <c r="G94" s="143"/>
      <c r="H94" s="143"/>
      <c r="I94" s="143"/>
      <c r="J94" s="144" t="s">
        <v>96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45" t="s">
        <v>97</v>
      </c>
      <c r="D96" s="35"/>
      <c r="E96" s="35"/>
      <c r="F96" s="35"/>
      <c r="G96" s="35"/>
      <c r="H96" s="35"/>
      <c r="I96" s="35"/>
      <c r="J96" s="83">
        <f>J125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98</v>
      </c>
    </row>
    <row r="97" spans="2:12" s="9" customFormat="1" ht="24.95" customHeight="1">
      <c r="B97" s="146"/>
      <c r="C97" s="147"/>
      <c r="D97" s="148" t="s">
        <v>99</v>
      </c>
      <c r="E97" s="149"/>
      <c r="F97" s="149"/>
      <c r="G97" s="149"/>
      <c r="H97" s="149"/>
      <c r="I97" s="149"/>
      <c r="J97" s="150">
        <f>J126</f>
        <v>0</v>
      </c>
      <c r="K97" s="147"/>
      <c r="L97" s="151"/>
    </row>
    <row r="98" spans="2:12" s="10" customFormat="1" ht="19.9" customHeight="1">
      <c r="B98" s="152"/>
      <c r="C98" s="153"/>
      <c r="D98" s="154" t="s">
        <v>100</v>
      </c>
      <c r="E98" s="155"/>
      <c r="F98" s="155"/>
      <c r="G98" s="155"/>
      <c r="H98" s="155"/>
      <c r="I98" s="155"/>
      <c r="J98" s="156">
        <f>J127</f>
        <v>0</v>
      </c>
      <c r="K98" s="153"/>
      <c r="L98" s="157"/>
    </row>
    <row r="99" spans="2:12" s="10" customFormat="1" ht="19.9" customHeight="1">
      <c r="B99" s="152"/>
      <c r="C99" s="153"/>
      <c r="D99" s="154" t="s">
        <v>103</v>
      </c>
      <c r="E99" s="155"/>
      <c r="F99" s="155"/>
      <c r="G99" s="155"/>
      <c r="H99" s="155"/>
      <c r="I99" s="155"/>
      <c r="J99" s="156">
        <f>J153</f>
        <v>0</v>
      </c>
      <c r="K99" s="153"/>
      <c r="L99" s="157"/>
    </row>
    <row r="100" spans="2:12" s="10" customFormat="1" ht="19.9" customHeight="1">
      <c r="B100" s="152"/>
      <c r="C100" s="153"/>
      <c r="D100" s="154" t="s">
        <v>104</v>
      </c>
      <c r="E100" s="155"/>
      <c r="F100" s="155"/>
      <c r="G100" s="155"/>
      <c r="H100" s="155"/>
      <c r="I100" s="155"/>
      <c r="J100" s="156">
        <f>J163</f>
        <v>0</v>
      </c>
      <c r="K100" s="153"/>
      <c r="L100" s="157"/>
    </row>
    <row r="101" spans="2:12" s="10" customFormat="1" ht="19.9" customHeight="1">
      <c r="B101" s="152"/>
      <c r="C101" s="153"/>
      <c r="D101" s="154" t="s">
        <v>268</v>
      </c>
      <c r="E101" s="155"/>
      <c r="F101" s="155"/>
      <c r="G101" s="155"/>
      <c r="H101" s="155"/>
      <c r="I101" s="155"/>
      <c r="J101" s="156">
        <f>J175</f>
        <v>0</v>
      </c>
      <c r="K101" s="153"/>
      <c r="L101" s="157"/>
    </row>
    <row r="102" spans="2:12" s="9" customFormat="1" ht="24.95" customHeight="1">
      <c r="B102" s="146"/>
      <c r="C102" s="147"/>
      <c r="D102" s="148" t="s">
        <v>105</v>
      </c>
      <c r="E102" s="149"/>
      <c r="F102" s="149"/>
      <c r="G102" s="149"/>
      <c r="H102" s="149"/>
      <c r="I102" s="149"/>
      <c r="J102" s="150">
        <f>J191</f>
        <v>0</v>
      </c>
      <c r="K102" s="147"/>
      <c r="L102" s="151"/>
    </row>
    <row r="103" spans="2:12" s="10" customFormat="1" ht="19.9" customHeight="1">
      <c r="B103" s="152"/>
      <c r="C103" s="153"/>
      <c r="D103" s="154" t="s">
        <v>106</v>
      </c>
      <c r="E103" s="155"/>
      <c r="F103" s="155"/>
      <c r="G103" s="155"/>
      <c r="H103" s="155"/>
      <c r="I103" s="155"/>
      <c r="J103" s="156">
        <f>J192</f>
        <v>0</v>
      </c>
      <c r="K103" s="153"/>
      <c r="L103" s="157"/>
    </row>
    <row r="104" spans="2:12" s="10" customFormat="1" ht="19.9" customHeight="1">
      <c r="B104" s="152"/>
      <c r="C104" s="153"/>
      <c r="D104" s="154" t="s">
        <v>107</v>
      </c>
      <c r="E104" s="155"/>
      <c r="F104" s="155"/>
      <c r="G104" s="155"/>
      <c r="H104" s="155"/>
      <c r="I104" s="155"/>
      <c r="J104" s="156">
        <f>J194</f>
        <v>0</v>
      </c>
      <c r="K104" s="153"/>
      <c r="L104" s="157"/>
    </row>
    <row r="105" spans="2:12" s="10" customFormat="1" ht="19.9" customHeight="1">
      <c r="B105" s="152"/>
      <c r="C105" s="153"/>
      <c r="D105" s="154" t="s">
        <v>108</v>
      </c>
      <c r="E105" s="155"/>
      <c r="F105" s="155"/>
      <c r="G105" s="155"/>
      <c r="H105" s="155"/>
      <c r="I105" s="155"/>
      <c r="J105" s="156">
        <f>J196</f>
        <v>0</v>
      </c>
      <c r="K105" s="153"/>
      <c r="L105" s="157"/>
    </row>
    <row r="106" spans="1:31" s="2" customFormat="1" ht="21.75" customHeight="1">
      <c r="A106" s="33"/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5" customHeight="1">
      <c r="A107" s="33"/>
      <c r="B107" s="53"/>
      <c r="C107" s="54"/>
      <c r="D107" s="54"/>
      <c r="E107" s="54"/>
      <c r="F107" s="54"/>
      <c r="G107" s="54"/>
      <c r="H107" s="54"/>
      <c r="I107" s="54"/>
      <c r="J107" s="54"/>
      <c r="K107" s="54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31" s="2" customFormat="1" ht="6.95" customHeight="1">
      <c r="A111" s="33"/>
      <c r="B111" s="55"/>
      <c r="C111" s="56"/>
      <c r="D111" s="56"/>
      <c r="E111" s="56"/>
      <c r="F111" s="56"/>
      <c r="G111" s="56"/>
      <c r="H111" s="56"/>
      <c r="I111" s="56"/>
      <c r="J111" s="56"/>
      <c r="K111" s="56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24.95" customHeight="1">
      <c r="A112" s="33"/>
      <c r="B112" s="34"/>
      <c r="C112" s="22" t="s">
        <v>109</v>
      </c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16</v>
      </c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6.5" customHeight="1">
      <c r="A115" s="33"/>
      <c r="B115" s="34"/>
      <c r="C115" s="35"/>
      <c r="D115" s="35"/>
      <c r="E115" s="281" t="str">
        <f>E7</f>
        <v>Stání pro kontejnéry komunálního odpadu - v lokalitě Cheb</v>
      </c>
      <c r="F115" s="282"/>
      <c r="G115" s="282"/>
      <c r="H115" s="282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91</v>
      </c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30" customHeight="1">
      <c r="A117" s="33"/>
      <c r="B117" s="34"/>
      <c r="C117" s="35"/>
      <c r="D117" s="35"/>
      <c r="E117" s="250" t="str">
        <f>E9</f>
        <v>09b-2022 - Stavební úpravy popelnicobého stání před objektem Dyleňská 24,Cheb</v>
      </c>
      <c r="F117" s="280"/>
      <c r="G117" s="280"/>
      <c r="H117" s="280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20</v>
      </c>
      <c r="D119" s="35"/>
      <c r="E119" s="35"/>
      <c r="F119" s="26" t="str">
        <f>F12</f>
        <v>Cheb</v>
      </c>
      <c r="G119" s="35"/>
      <c r="H119" s="35"/>
      <c r="I119" s="28" t="s">
        <v>22</v>
      </c>
      <c r="J119" s="65">
        <f>IF(J12="","",J12)</f>
        <v>44799</v>
      </c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5.2" customHeight="1">
      <c r="A121" s="33"/>
      <c r="B121" s="34"/>
      <c r="C121" s="28" t="s">
        <v>23</v>
      </c>
      <c r="D121" s="35"/>
      <c r="E121" s="35"/>
      <c r="F121" s="26" t="str">
        <f>E15</f>
        <v xml:space="preserve"> </v>
      </c>
      <c r="G121" s="35"/>
      <c r="H121" s="35"/>
      <c r="I121" s="28" t="s">
        <v>29</v>
      </c>
      <c r="J121" s="31" t="str">
        <f>E21</f>
        <v xml:space="preserve"> </v>
      </c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5.2" customHeight="1">
      <c r="A122" s="33"/>
      <c r="B122" s="34"/>
      <c r="C122" s="28" t="s">
        <v>27</v>
      </c>
      <c r="D122" s="35"/>
      <c r="E122" s="35"/>
      <c r="F122" s="26" t="str">
        <f>IF(E18="","",E18)</f>
        <v>Vyplň údaj</v>
      </c>
      <c r="G122" s="35"/>
      <c r="H122" s="35"/>
      <c r="I122" s="28" t="s">
        <v>31</v>
      </c>
      <c r="J122" s="31" t="str">
        <f>E24</f>
        <v xml:space="preserve"> </v>
      </c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0.35" customHeight="1">
      <c r="A123" s="33"/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11" customFormat="1" ht="29.25" customHeight="1">
      <c r="A124" s="158"/>
      <c r="B124" s="159"/>
      <c r="C124" s="160" t="s">
        <v>110</v>
      </c>
      <c r="D124" s="161" t="s">
        <v>58</v>
      </c>
      <c r="E124" s="161" t="s">
        <v>54</v>
      </c>
      <c r="F124" s="161" t="s">
        <v>55</v>
      </c>
      <c r="G124" s="161" t="s">
        <v>111</v>
      </c>
      <c r="H124" s="161" t="s">
        <v>112</v>
      </c>
      <c r="I124" s="161" t="s">
        <v>113</v>
      </c>
      <c r="J124" s="162" t="s">
        <v>96</v>
      </c>
      <c r="K124" s="163" t="s">
        <v>114</v>
      </c>
      <c r="L124" s="164"/>
      <c r="M124" s="74" t="s">
        <v>1</v>
      </c>
      <c r="N124" s="75" t="s">
        <v>37</v>
      </c>
      <c r="O124" s="75" t="s">
        <v>115</v>
      </c>
      <c r="P124" s="75" t="s">
        <v>116</v>
      </c>
      <c r="Q124" s="75" t="s">
        <v>117</v>
      </c>
      <c r="R124" s="75" t="s">
        <v>118</v>
      </c>
      <c r="S124" s="75" t="s">
        <v>119</v>
      </c>
      <c r="T124" s="76" t="s">
        <v>120</v>
      </c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</row>
    <row r="125" spans="1:63" s="2" customFormat="1" ht="22.9" customHeight="1">
      <c r="A125" s="33"/>
      <c r="B125" s="34"/>
      <c r="C125" s="81" t="s">
        <v>121</v>
      </c>
      <c r="D125" s="35"/>
      <c r="E125" s="35"/>
      <c r="F125" s="35"/>
      <c r="G125" s="35"/>
      <c r="H125" s="35"/>
      <c r="I125" s="35"/>
      <c r="J125" s="165">
        <f>BK125</f>
        <v>0</v>
      </c>
      <c r="K125" s="35"/>
      <c r="L125" s="38"/>
      <c r="M125" s="77"/>
      <c r="N125" s="166"/>
      <c r="O125" s="78"/>
      <c r="P125" s="167">
        <f>P126+P191</f>
        <v>0</v>
      </c>
      <c r="Q125" s="78"/>
      <c r="R125" s="167">
        <f>R126+R191</f>
        <v>9.37723</v>
      </c>
      <c r="S125" s="78"/>
      <c r="T125" s="168">
        <f>T126+T191</f>
        <v>22.045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6" t="s">
        <v>72</v>
      </c>
      <c r="AU125" s="16" t="s">
        <v>98</v>
      </c>
      <c r="BK125" s="169">
        <f>BK126+BK191</f>
        <v>0</v>
      </c>
    </row>
    <row r="126" spans="2:63" s="12" customFormat="1" ht="25.9" customHeight="1">
      <c r="B126" s="170"/>
      <c r="C126" s="171"/>
      <c r="D126" s="172" t="s">
        <v>72</v>
      </c>
      <c r="E126" s="173" t="s">
        <v>122</v>
      </c>
      <c r="F126" s="173" t="s">
        <v>123</v>
      </c>
      <c r="G126" s="171"/>
      <c r="H126" s="171"/>
      <c r="I126" s="174"/>
      <c r="J126" s="175">
        <f>BK126</f>
        <v>0</v>
      </c>
      <c r="K126" s="171"/>
      <c r="L126" s="176"/>
      <c r="M126" s="177"/>
      <c r="N126" s="178"/>
      <c r="O126" s="178"/>
      <c r="P126" s="179">
        <f>P127+P153+P163+P175</f>
        <v>0</v>
      </c>
      <c r="Q126" s="178"/>
      <c r="R126" s="179">
        <f>R127+R153+R163+R175</f>
        <v>9.37723</v>
      </c>
      <c r="S126" s="178"/>
      <c r="T126" s="180">
        <f>T127+T153+T163+T175</f>
        <v>22.045</v>
      </c>
      <c r="AR126" s="181" t="s">
        <v>81</v>
      </c>
      <c r="AT126" s="182" t="s">
        <v>72</v>
      </c>
      <c r="AU126" s="182" t="s">
        <v>73</v>
      </c>
      <c r="AY126" s="181" t="s">
        <v>124</v>
      </c>
      <c r="BK126" s="183">
        <f>BK127+BK153+BK163+BK175</f>
        <v>0</v>
      </c>
    </row>
    <row r="127" spans="2:63" s="12" customFormat="1" ht="22.9" customHeight="1">
      <c r="B127" s="170"/>
      <c r="C127" s="171"/>
      <c r="D127" s="172" t="s">
        <v>72</v>
      </c>
      <c r="E127" s="184" t="s">
        <v>81</v>
      </c>
      <c r="F127" s="184" t="s">
        <v>125</v>
      </c>
      <c r="G127" s="171"/>
      <c r="H127" s="171"/>
      <c r="I127" s="174"/>
      <c r="J127" s="185">
        <f>BK127</f>
        <v>0</v>
      </c>
      <c r="K127" s="171"/>
      <c r="L127" s="176"/>
      <c r="M127" s="177"/>
      <c r="N127" s="178"/>
      <c r="O127" s="178"/>
      <c r="P127" s="179">
        <f>SUM(P128:P152)</f>
        <v>0</v>
      </c>
      <c r="Q127" s="178"/>
      <c r="R127" s="179">
        <f>SUM(R128:R152)</f>
        <v>0.24023</v>
      </c>
      <c r="S127" s="178"/>
      <c r="T127" s="180">
        <f>SUM(T128:T152)</f>
        <v>3.91</v>
      </c>
      <c r="AR127" s="181" t="s">
        <v>81</v>
      </c>
      <c r="AT127" s="182" t="s">
        <v>72</v>
      </c>
      <c r="AU127" s="182" t="s">
        <v>81</v>
      </c>
      <c r="AY127" s="181" t="s">
        <v>124</v>
      </c>
      <c r="BK127" s="183">
        <f>SUM(BK128:BK152)</f>
        <v>0</v>
      </c>
    </row>
    <row r="128" spans="1:65" s="2" customFormat="1" ht="44.25" customHeight="1">
      <c r="A128" s="33"/>
      <c r="B128" s="34"/>
      <c r="C128" s="186" t="s">
        <v>269</v>
      </c>
      <c r="D128" s="186" t="s">
        <v>127</v>
      </c>
      <c r="E128" s="187" t="s">
        <v>270</v>
      </c>
      <c r="F128" s="188" t="s">
        <v>271</v>
      </c>
      <c r="G128" s="189" t="s">
        <v>243</v>
      </c>
      <c r="H128" s="190">
        <v>17</v>
      </c>
      <c r="I128" s="191"/>
      <c r="J128" s="192">
        <f>ROUND(I128*H128,2)</f>
        <v>0</v>
      </c>
      <c r="K128" s="193"/>
      <c r="L128" s="38"/>
      <c r="M128" s="194" t="s">
        <v>1</v>
      </c>
      <c r="N128" s="195" t="s">
        <v>38</v>
      </c>
      <c r="O128" s="70"/>
      <c r="P128" s="196">
        <f>O128*H128</f>
        <v>0</v>
      </c>
      <c r="Q128" s="196">
        <v>0</v>
      </c>
      <c r="R128" s="196">
        <f>Q128*H128</f>
        <v>0</v>
      </c>
      <c r="S128" s="196">
        <v>0.23</v>
      </c>
      <c r="T128" s="197">
        <f>S128*H128</f>
        <v>3.91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98" t="s">
        <v>126</v>
      </c>
      <c r="AT128" s="198" t="s">
        <v>127</v>
      </c>
      <c r="AU128" s="198" t="s">
        <v>83</v>
      </c>
      <c r="AY128" s="16" t="s">
        <v>124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6" t="s">
        <v>81</v>
      </c>
      <c r="BK128" s="199">
        <f>ROUND(I128*H128,2)</f>
        <v>0</v>
      </c>
      <c r="BL128" s="16" t="s">
        <v>126</v>
      </c>
      <c r="BM128" s="198" t="s">
        <v>272</v>
      </c>
    </row>
    <row r="129" spans="2:51" s="13" customFormat="1" ht="12">
      <c r="B129" s="200"/>
      <c r="C129" s="201"/>
      <c r="D129" s="202" t="s">
        <v>132</v>
      </c>
      <c r="E129" s="203" t="s">
        <v>1</v>
      </c>
      <c r="F129" s="204" t="s">
        <v>189</v>
      </c>
      <c r="G129" s="201"/>
      <c r="H129" s="205">
        <v>17</v>
      </c>
      <c r="I129" s="206"/>
      <c r="J129" s="201"/>
      <c r="K129" s="201"/>
      <c r="L129" s="207"/>
      <c r="M129" s="208"/>
      <c r="N129" s="209"/>
      <c r="O129" s="209"/>
      <c r="P129" s="209"/>
      <c r="Q129" s="209"/>
      <c r="R129" s="209"/>
      <c r="S129" s="209"/>
      <c r="T129" s="210"/>
      <c r="AT129" s="211" t="s">
        <v>132</v>
      </c>
      <c r="AU129" s="211" t="s">
        <v>83</v>
      </c>
      <c r="AV129" s="13" t="s">
        <v>83</v>
      </c>
      <c r="AW129" s="13" t="s">
        <v>30</v>
      </c>
      <c r="AX129" s="13" t="s">
        <v>73</v>
      </c>
      <c r="AY129" s="211" t="s">
        <v>124</v>
      </c>
    </row>
    <row r="130" spans="2:51" s="14" customFormat="1" ht="12">
      <c r="B130" s="212"/>
      <c r="C130" s="213"/>
      <c r="D130" s="202" t="s">
        <v>132</v>
      </c>
      <c r="E130" s="214" t="s">
        <v>1</v>
      </c>
      <c r="F130" s="215" t="s">
        <v>134</v>
      </c>
      <c r="G130" s="213"/>
      <c r="H130" s="216">
        <v>17</v>
      </c>
      <c r="I130" s="217"/>
      <c r="J130" s="213"/>
      <c r="K130" s="213"/>
      <c r="L130" s="218"/>
      <c r="M130" s="219"/>
      <c r="N130" s="220"/>
      <c r="O130" s="220"/>
      <c r="P130" s="220"/>
      <c r="Q130" s="220"/>
      <c r="R130" s="220"/>
      <c r="S130" s="220"/>
      <c r="T130" s="221"/>
      <c r="AT130" s="222" t="s">
        <v>132</v>
      </c>
      <c r="AU130" s="222" t="s">
        <v>83</v>
      </c>
      <c r="AV130" s="14" t="s">
        <v>126</v>
      </c>
      <c r="AW130" s="14" t="s">
        <v>30</v>
      </c>
      <c r="AX130" s="14" t="s">
        <v>81</v>
      </c>
      <c r="AY130" s="222" t="s">
        <v>124</v>
      </c>
    </row>
    <row r="131" spans="1:65" s="2" customFormat="1" ht="33" customHeight="1">
      <c r="A131" s="33"/>
      <c r="B131" s="34"/>
      <c r="C131" s="186" t="s">
        <v>174</v>
      </c>
      <c r="D131" s="186" t="s">
        <v>127</v>
      </c>
      <c r="E131" s="187" t="s">
        <v>273</v>
      </c>
      <c r="F131" s="188" t="s">
        <v>274</v>
      </c>
      <c r="G131" s="189" t="s">
        <v>138</v>
      </c>
      <c r="H131" s="190">
        <v>4.2</v>
      </c>
      <c r="I131" s="191"/>
      <c r="J131" s="192">
        <f>ROUND(I131*H131,2)</f>
        <v>0</v>
      </c>
      <c r="K131" s="193"/>
      <c r="L131" s="38"/>
      <c r="M131" s="194" t="s">
        <v>1</v>
      </c>
      <c r="N131" s="195" t="s">
        <v>38</v>
      </c>
      <c r="O131" s="70"/>
      <c r="P131" s="196">
        <f>O131*H131</f>
        <v>0</v>
      </c>
      <c r="Q131" s="196">
        <v>0</v>
      </c>
      <c r="R131" s="196">
        <f>Q131*H131</f>
        <v>0</v>
      </c>
      <c r="S131" s="196">
        <v>0</v>
      </c>
      <c r="T131" s="197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98" t="s">
        <v>126</v>
      </c>
      <c r="AT131" s="198" t="s">
        <v>127</v>
      </c>
      <c r="AU131" s="198" t="s">
        <v>83</v>
      </c>
      <c r="AY131" s="16" t="s">
        <v>124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6" t="s">
        <v>81</v>
      </c>
      <c r="BK131" s="199">
        <f>ROUND(I131*H131,2)</f>
        <v>0</v>
      </c>
      <c r="BL131" s="16" t="s">
        <v>126</v>
      </c>
      <c r="BM131" s="198" t="s">
        <v>275</v>
      </c>
    </row>
    <row r="132" spans="2:51" s="13" customFormat="1" ht="12">
      <c r="B132" s="200"/>
      <c r="C132" s="201"/>
      <c r="D132" s="202" t="s">
        <v>132</v>
      </c>
      <c r="E132" s="203" t="s">
        <v>1</v>
      </c>
      <c r="F132" s="204" t="s">
        <v>276</v>
      </c>
      <c r="G132" s="201"/>
      <c r="H132" s="205">
        <v>4.2</v>
      </c>
      <c r="I132" s="206"/>
      <c r="J132" s="201"/>
      <c r="K132" s="201"/>
      <c r="L132" s="207"/>
      <c r="M132" s="208"/>
      <c r="N132" s="209"/>
      <c r="O132" s="209"/>
      <c r="P132" s="209"/>
      <c r="Q132" s="209"/>
      <c r="R132" s="209"/>
      <c r="S132" s="209"/>
      <c r="T132" s="210"/>
      <c r="AT132" s="211" t="s">
        <v>132</v>
      </c>
      <c r="AU132" s="211" t="s">
        <v>83</v>
      </c>
      <c r="AV132" s="13" t="s">
        <v>83</v>
      </c>
      <c r="AW132" s="13" t="s">
        <v>30</v>
      </c>
      <c r="AX132" s="13" t="s">
        <v>73</v>
      </c>
      <c r="AY132" s="211" t="s">
        <v>124</v>
      </c>
    </row>
    <row r="133" spans="2:51" s="14" customFormat="1" ht="12">
      <c r="B133" s="212"/>
      <c r="C133" s="213"/>
      <c r="D133" s="202" t="s">
        <v>132</v>
      </c>
      <c r="E133" s="214" t="s">
        <v>1</v>
      </c>
      <c r="F133" s="215" t="s">
        <v>134</v>
      </c>
      <c r="G133" s="213"/>
      <c r="H133" s="216">
        <v>4.2</v>
      </c>
      <c r="I133" s="217"/>
      <c r="J133" s="213"/>
      <c r="K133" s="213"/>
      <c r="L133" s="218"/>
      <c r="M133" s="219"/>
      <c r="N133" s="220"/>
      <c r="O133" s="220"/>
      <c r="P133" s="220"/>
      <c r="Q133" s="220"/>
      <c r="R133" s="220"/>
      <c r="S133" s="220"/>
      <c r="T133" s="221"/>
      <c r="AT133" s="222" t="s">
        <v>132</v>
      </c>
      <c r="AU133" s="222" t="s">
        <v>83</v>
      </c>
      <c r="AV133" s="14" t="s">
        <v>126</v>
      </c>
      <c r="AW133" s="14" t="s">
        <v>30</v>
      </c>
      <c r="AX133" s="14" t="s">
        <v>81</v>
      </c>
      <c r="AY133" s="222" t="s">
        <v>124</v>
      </c>
    </row>
    <row r="134" spans="1:65" s="2" customFormat="1" ht="55.5" customHeight="1">
      <c r="A134" s="33"/>
      <c r="B134" s="34"/>
      <c r="C134" s="186" t="s">
        <v>141</v>
      </c>
      <c r="D134" s="186" t="s">
        <v>127</v>
      </c>
      <c r="E134" s="187" t="s">
        <v>277</v>
      </c>
      <c r="F134" s="188" t="s">
        <v>278</v>
      </c>
      <c r="G134" s="189" t="s">
        <v>138</v>
      </c>
      <c r="H134" s="190">
        <v>4.2</v>
      </c>
      <c r="I134" s="191"/>
      <c r="J134" s="192">
        <f>ROUND(I134*H134,2)</f>
        <v>0</v>
      </c>
      <c r="K134" s="193"/>
      <c r="L134" s="38"/>
      <c r="M134" s="194" t="s">
        <v>1</v>
      </c>
      <c r="N134" s="195" t="s">
        <v>38</v>
      </c>
      <c r="O134" s="70"/>
      <c r="P134" s="196">
        <f>O134*H134</f>
        <v>0</v>
      </c>
      <c r="Q134" s="196">
        <v>0</v>
      </c>
      <c r="R134" s="196">
        <f>Q134*H134</f>
        <v>0</v>
      </c>
      <c r="S134" s="196">
        <v>0</v>
      </c>
      <c r="T134" s="197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98" t="s">
        <v>126</v>
      </c>
      <c r="AT134" s="198" t="s">
        <v>127</v>
      </c>
      <c r="AU134" s="198" t="s">
        <v>83</v>
      </c>
      <c r="AY134" s="16" t="s">
        <v>124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6" t="s">
        <v>81</v>
      </c>
      <c r="BK134" s="199">
        <f>ROUND(I134*H134,2)</f>
        <v>0</v>
      </c>
      <c r="BL134" s="16" t="s">
        <v>126</v>
      </c>
      <c r="BM134" s="198" t="s">
        <v>279</v>
      </c>
    </row>
    <row r="135" spans="1:65" s="2" customFormat="1" ht="62.65" customHeight="1">
      <c r="A135" s="33"/>
      <c r="B135" s="34"/>
      <c r="C135" s="186" t="s">
        <v>8</v>
      </c>
      <c r="D135" s="186" t="s">
        <v>127</v>
      </c>
      <c r="E135" s="187" t="s">
        <v>152</v>
      </c>
      <c r="F135" s="188" t="s">
        <v>153</v>
      </c>
      <c r="G135" s="189" t="s">
        <v>138</v>
      </c>
      <c r="H135" s="190">
        <v>4.2</v>
      </c>
      <c r="I135" s="191"/>
      <c r="J135" s="192">
        <f>ROUND(I135*H135,2)</f>
        <v>0</v>
      </c>
      <c r="K135" s="193"/>
      <c r="L135" s="38"/>
      <c r="M135" s="194" t="s">
        <v>1</v>
      </c>
      <c r="N135" s="195" t="s">
        <v>38</v>
      </c>
      <c r="O135" s="70"/>
      <c r="P135" s="196">
        <f>O135*H135</f>
        <v>0</v>
      </c>
      <c r="Q135" s="196">
        <v>0</v>
      </c>
      <c r="R135" s="196">
        <f>Q135*H135</f>
        <v>0</v>
      </c>
      <c r="S135" s="196">
        <v>0</v>
      </c>
      <c r="T135" s="197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98" t="s">
        <v>126</v>
      </c>
      <c r="AT135" s="198" t="s">
        <v>127</v>
      </c>
      <c r="AU135" s="198" t="s">
        <v>83</v>
      </c>
      <c r="AY135" s="16" t="s">
        <v>124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6" t="s">
        <v>81</v>
      </c>
      <c r="BK135" s="199">
        <f>ROUND(I135*H135,2)</f>
        <v>0</v>
      </c>
      <c r="BL135" s="16" t="s">
        <v>126</v>
      </c>
      <c r="BM135" s="198" t="s">
        <v>280</v>
      </c>
    </row>
    <row r="136" spans="1:65" s="2" customFormat="1" ht="37.9" customHeight="1">
      <c r="A136" s="33"/>
      <c r="B136" s="34"/>
      <c r="C136" s="186" t="s">
        <v>193</v>
      </c>
      <c r="D136" s="186" t="s">
        <v>127</v>
      </c>
      <c r="E136" s="187" t="s">
        <v>281</v>
      </c>
      <c r="F136" s="188" t="s">
        <v>282</v>
      </c>
      <c r="G136" s="189" t="s">
        <v>138</v>
      </c>
      <c r="H136" s="190">
        <v>4.2</v>
      </c>
      <c r="I136" s="191"/>
      <c r="J136" s="192">
        <f>ROUND(I136*H136,2)</f>
        <v>0</v>
      </c>
      <c r="K136" s="193"/>
      <c r="L136" s="38"/>
      <c r="M136" s="194" t="s">
        <v>1</v>
      </c>
      <c r="N136" s="195" t="s">
        <v>38</v>
      </c>
      <c r="O136" s="70"/>
      <c r="P136" s="196">
        <f>O136*H136</f>
        <v>0</v>
      </c>
      <c r="Q136" s="196">
        <v>0</v>
      </c>
      <c r="R136" s="196">
        <f>Q136*H136</f>
        <v>0</v>
      </c>
      <c r="S136" s="196">
        <v>0</v>
      </c>
      <c r="T136" s="197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98" t="s">
        <v>126</v>
      </c>
      <c r="AT136" s="198" t="s">
        <v>127</v>
      </c>
      <c r="AU136" s="198" t="s">
        <v>83</v>
      </c>
      <c r="AY136" s="16" t="s">
        <v>124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6" t="s">
        <v>81</v>
      </c>
      <c r="BK136" s="199">
        <f>ROUND(I136*H136,2)</f>
        <v>0</v>
      </c>
      <c r="BL136" s="16" t="s">
        <v>126</v>
      </c>
      <c r="BM136" s="198" t="s">
        <v>283</v>
      </c>
    </row>
    <row r="137" spans="1:65" s="2" customFormat="1" ht="44.25" customHeight="1">
      <c r="A137" s="33"/>
      <c r="B137" s="34"/>
      <c r="C137" s="186" t="s">
        <v>198</v>
      </c>
      <c r="D137" s="186" t="s">
        <v>127</v>
      </c>
      <c r="E137" s="187" t="s">
        <v>160</v>
      </c>
      <c r="F137" s="188" t="s">
        <v>161</v>
      </c>
      <c r="G137" s="189" t="s">
        <v>162</v>
      </c>
      <c r="H137" s="190">
        <v>6.72</v>
      </c>
      <c r="I137" s="191"/>
      <c r="J137" s="192">
        <f>ROUND(I137*H137,2)</f>
        <v>0</v>
      </c>
      <c r="K137" s="193"/>
      <c r="L137" s="38"/>
      <c r="M137" s="194" t="s">
        <v>1</v>
      </c>
      <c r="N137" s="195" t="s">
        <v>38</v>
      </c>
      <c r="O137" s="70"/>
      <c r="P137" s="196">
        <f>O137*H137</f>
        <v>0</v>
      </c>
      <c r="Q137" s="196">
        <v>0</v>
      </c>
      <c r="R137" s="196">
        <f>Q137*H137</f>
        <v>0</v>
      </c>
      <c r="S137" s="196">
        <v>0</v>
      </c>
      <c r="T137" s="197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98" t="s">
        <v>126</v>
      </c>
      <c r="AT137" s="198" t="s">
        <v>127</v>
      </c>
      <c r="AU137" s="198" t="s">
        <v>83</v>
      </c>
      <c r="AY137" s="16" t="s">
        <v>124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6" t="s">
        <v>81</v>
      </c>
      <c r="BK137" s="199">
        <f>ROUND(I137*H137,2)</f>
        <v>0</v>
      </c>
      <c r="BL137" s="16" t="s">
        <v>126</v>
      </c>
      <c r="BM137" s="198" t="s">
        <v>284</v>
      </c>
    </row>
    <row r="138" spans="2:51" s="13" customFormat="1" ht="12">
      <c r="B138" s="200"/>
      <c r="C138" s="201"/>
      <c r="D138" s="202" t="s">
        <v>132</v>
      </c>
      <c r="E138" s="203" t="s">
        <v>1</v>
      </c>
      <c r="F138" s="204" t="s">
        <v>285</v>
      </c>
      <c r="G138" s="201"/>
      <c r="H138" s="205">
        <v>6.72</v>
      </c>
      <c r="I138" s="206"/>
      <c r="J138" s="201"/>
      <c r="K138" s="201"/>
      <c r="L138" s="207"/>
      <c r="M138" s="208"/>
      <c r="N138" s="209"/>
      <c r="O138" s="209"/>
      <c r="P138" s="209"/>
      <c r="Q138" s="209"/>
      <c r="R138" s="209"/>
      <c r="S138" s="209"/>
      <c r="T138" s="210"/>
      <c r="AT138" s="211" t="s">
        <v>132</v>
      </c>
      <c r="AU138" s="211" t="s">
        <v>83</v>
      </c>
      <c r="AV138" s="13" t="s">
        <v>83</v>
      </c>
      <c r="AW138" s="13" t="s">
        <v>30</v>
      </c>
      <c r="AX138" s="13" t="s">
        <v>73</v>
      </c>
      <c r="AY138" s="211" t="s">
        <v>124</v>
      </c>
    </row>
    <row r="139" spans="2:51" s="14" customFormat="1" ht="12">
      <c r="B139" s="212"/>
      <c r="C139" s="213"/>
      <c r="D139" s="202" t="s">
        <v>132</v>
      </c>
      <c r="E139" s="214" t="s">
        <v>1</v>
      </c>
      <c r="F139" s="215" t="s">
        <v>134</v>
      </c>
      <c r="G139" s="213"/>
      <c r="H139" s="216">
        <v>6.72</v>
      </c>
      <c r="I139" s="217"/>
      <c r="J139" s="213"/>
      <c r="K139" s="213"/>
      <c r="L139" s="218"/>
      <c r="M139" s="219"/>
      <c r="N139" s="220"/>
      <c r="O139" s="220"/>
      <c r="P139" s="220"/>
      <c r="Q139" s="220"/>
      <c r="R139" s="220"/>
      <c r="S139" s="220"/>
      <c r="T139" s="221"/>
      <c r="AT139" s="222" t="s">
        <v>132</v>
      </c>
      <c r="AU139" s="222" t="s">
        <v>83</v>
      </c>
      <c r="AV139" s="14" t="s">
        <v>126</v>
      </c>
      <c r="AW139" s="14" t="s">
        <v>30</v>
      </c>
      <c r="AX139" s="14" t="s">
        <v>81</v>
      </c>
      <c r="AY139" s="222" t="s">
        <v>124</v>
      </c>
    </row>
    <row r="140" spans="1:65" s="2" customFormat="1" ht="37.9" customHeight="1">
      <c r="A140" s="33"/>
      <c r="B140" s="34"/>
      <c r="C140" s="186" t="s">
        <v>189</v>
      </c>
      <c r="D140" s="186" t="s">
        <v>127</v>
      </c>
      <c r="E140" s="187" t="s">
        <v>166</v>
      </c>
      <c r="F140" s="188" t="s">
        <v>167</v>
      </c>
      <c r="G140" s="189" t="s">
        <v>138</v>
      </c>
      <c r="H140" s="190">
        <v>4.2</v>
      </c>
      <c r="I140" s="191"/>
      <c r="J140" s="192">
        <f>ROUND(I140*H140,2)</f>
        <v>0</v>
      </c>
      <c r="K140" s="193"/>
      <c r="L140" s="38"/>
      <c r="M140" s="194" t="s">
        <v>1</v>
      </c>
      <c r="N140" s="195" t="s">
        <v>38</v>
      </c>
      <c r="O140" s="70"/>
      <c r="P140" s="196">
        <f>O140*H140</f>
        <v>0</v>
      </c>
      <c r="Q140" s="196">
        <v>0</v>
      </c>
      <c r="R140" s="196">
        <f>Q140*H140</f>
        <v>0</v>
      </c>
      <c r="S140" s="196">
        <v>0</v>
      </c>
      <c r="T140" s="197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98" t="s">
        <v>126</v>
      </c>
      <c r="AT140" s="198" t="s">
        <v>127</v>
      </c>
      <c r="AU140" s="198" t="s">
        <v>83</v>
      </c>
      <c r="AY140" s="16" t="s">
        <v>124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6" t="s">
        <v>81</v>
      </c>
      <c r="BK140" s="199">
        <f>ROUND(I140*H140,2)</f>
        <v>0</v>
      </c>
      <c r="BL140" s="16" t="s">
        <v>126</v>
      </c>
      <c r="BM140" s="198" t="s">
        <v>286</v>
      </c>
    </row>
    <row r="141" spans="1:65" s="2" customFormat="1" ht="37.9" customHeight="1">
      <c r="A141" s="33"/>
      <c r="B141" s="34"/>
      <c r="C141" s="186" t="s">
        <v>205</v>
      </c>
      <c r="D141" s="186" t="s">
        <v>127</v>
      </c>
      <c r="E141" s="187" t="s">
        <v>170</v>
      </c>
      <c r="F141" s="188" t="s">
        <v>171</v>
      </c>
      <c r="G141" s="189" t="s">
        <v>130</v>
      </c>
      <c r="H141" s="190">
        <v>10</v>
      </c>
      <c r="I141" s="191"/>
      <c r="J141" s="192">
        <f>ROUND(I141*H141,2)</f>
        <v>0</v>
      </c>
      <c r="K141" s="193"/>
      <c r="L141" s="38"/>
      <c r="M141" s="194" t="s">
        <v>1</v>
      </c>
      <c r="N141" s="195" t="s">
        <v>38</v>
      </c>
      <c r="O141" s="70"/>
      <c r="P141" s="196">
        <f>O141*H141</f>
        <v>0</v>
      </c>
      <c r="Q141" s="196">
        <v>0</v>
      </c>
      <c r="R141" s="196">
        <f>Q141*H141</f>
        <v>0</v>
      </c>
      <c r="S141" s="196">
        <v>0</v>
      </c>
      <c r="T141" s="197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98" t="s">
        <v>126</v>
      </c>
      <c r="AT141" s="198" t="s">
        <v>127</v>
      </c>
      <c r="AU141" s="198" t="s">
        <v>83</v>
      </c>
      <c r="AY141" s="16" t="s">
        <v>124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6" t="s">
        <v>81</v>
      </c>
      <c r="BK141" s="199">
        <f>ROUND(I141*H141,2)</f>
        <v>0</v>
      </c>
      <c r="BL141" s="16" t="s">
        <v>126</v>
      </c>
      <c r="BM141" s="198" t="s">
        <v>287</v>
      </c>
    </row>
    <row r="142" spans="2:51" s="13" customFormat="1" ht="12">
      <c r="B142" s="200"/>
      <c r="C142" s="201"/>
      <c r="D142" s="202" t="s">
        <v>132</v>
      </c>
      <c r="E142" s="203" t="s">
        <v>1</v>
      </c>
      <c r="F142" s="204" t="s">
        <v>288</v>
      </c>
      <c r="G142" s="201"/>
      <c r="H142" s="205">
        <v>10</v>
      </c>
      <c r="I142" s="206"/>
      <c r="J142" s="201"/>
      <c r="K142" s="201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132</v>
      </c>
      <c r="AU142" s="211" t="s">
        <v>83</v>
      </c>
      <c r="AV142" s="13" t="s">
        <v>83</v>
      </c>
      <c r="AW142" s="13" t="s">
        <v>30</v>
      </c>
      <c r="AX142" s="13" t="s">
        <v>73</v>
      </c>
      <c r="AY142" s="211" t="s">
        <v>124</v>
      </c>
    </row>
    <row r="143" spans="2:51" s="14" customFormat="1" ht="12">
      <c r="B143" s="212"/>
      <c r="C143" s="213"/>
      <c r="D143" s="202" t="s">
        <v>132</v>
      </c>
      <c r="E143" s="214" t="s">
        <v>1</v>
      </c>
      <c r="F143" s="215" t="s">
        <v>134</v>
      </c>
      <c r="G143" s="213"/>
      <c r="H143" s="216">
        <v>10</v>
      </c>
      <c r="I143" s="217"/>
      <c r="J143" s="213"/>
      <c r="K143" s="213"/>
      <c r="L143" s="218"/>
      <c r="M143" s="219"/>
      <c r="N143" s="220"/>
      <c r="O143" s="220"/>
      <c r="P143" s="220"/>
      <c r="Q143" s="220"/>
      <c r="R143" s="220"/>
      <c r="S143" s="220"/>
      <c r="T143" s="221"/>
      <c r="AT143" s="222" t="s">
        <v>132</v>
      </c>
      <c r="AU143" s="222" t="s">
        <v>83</v>
      </c>
      <c r="AV143" s="14" t="s">
        <v>126</v>
      </c>
      <c r="AW143" s="14" t="s">
        <v>30</v>
      </c>
      <c r="AX143" s="14" t="s">
        <v>81</v>
      </c>
      <c r="AY143" s="222" t="s">
        <v>124</v>
      </c>
    </row>
    <row r="144" spans="1:65" s="2" customFormat="1" ht="16.5" customHeight="1">
      <c r="A144" s="33"/>
      <c r="B144" s="34"/>
      <c r="C144" s="223" t="s">
        <v>210</v>
      </c>
      <c r="D144" s="223" t="s">
        <v>175</v>
      </c>
      <c r="E144" s="224" t="s">
        <v>176</v>
      </c>
      <c r="F144" s="225" t="s">
        <v>177</v>
      </c>
      <c r="G144" s="226" t="s">
        <v>138</v>
      </c>
      <c r="H144" s="227">
        <v>1.143</v>
      </c>
      <c r="I144" s="228"/>
      <c r="J144" s="229">
        <f>ROUND(I144*H144,2)</f>
        <v>0</v>
      </c>
      <c r="K144" s="230"/>
      <c r="L144" s="231"/>
      <c r="M144" s="232" t="s">
        <v>1</v>
      </c>
      <c r="N144" s="233" t="s">
        <v>38</v>
      </c>
      <c r="O144" s="70"/>
      <c r="P144" s="196">
        <f>O144*H144</f>
        <v>0</v>
      </c>
      <c r="Q144" s="196">
        <v>0.21</v>
      </c>
      <c r="R144" s="196">
        <f>Q144*H144</f>
        <v>0.24003</v>
      </c>
      <c r="S144" s="196">
        <v>0</v>
      </c>
      <c r="T144" s="197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98" t="s">
        <v>155</v>
      </c>
      <c r="AT144" s="198" t="s">
        <v>175</v>
      </c>
      <c r="AU144" s="198" t="s">
        <v>83</v>
      </c>
      <c r="AY144" s="16" t="s">
        <v>124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6" t="s">
        <v>81</v>
      </c>
      <c r="BK144" s="199">
        <f>ROUND(I144*H144,2)</f>
        <v>0</v>
      </c>
      <c r="BL144" s="16" t="s">
        <v>126</v>
      </c>
      <c r="BM144" s="198" t="s">
        <v>289</v>
      </c>
    </row>
    <row r="145" spans="1:65" s="2" customFormat="1" ht="37.9" customHeight="1">
      <c r="A145" s="33"/>
      <c r="B145" s="34"/>
      <c r="C145" s="186" t="s">
        <v>219</v>
      </c>
      <c r="D145" s="186" t="s">
        <v>127</v>
      </c>
      <c r="E145" s="187" t="s">
        <v>290</v>
      </c>
      <c r="F145" s="188" t="s">
        <v>291</v>
      </c>
      <c r="G145" s="189" t="s">
        <v>130</v>
      </c>
      <c r="H145" s="190">
        <v>10</v>
      </c>
      <c r="I145" s="191"/>
      <c r="J145" s="192">
        <f>ROUND(I145*H145,2)</f>
        <v>0</v>
      </c>
      <c r="K145" s="193"/>
      <c r="L145" s="38"/>
      <c r="M145" s="194" t="s">
        <v>1</v>
      </c>
      <c r="N145" s="195" t="s">
        <v>38</v>
      </c>
      <c r="O145" s="70"/>
      <c r="P145" s="196">
        <f>O145*H145</f>
        <v>0</v>
      </c>
      <c r="Q145" s="196">
        <v>0</v>
      </c>
      <c r="R145" s="196">
        <f>Q145*H145</f>
        <v>0</v>
      </c>
      <c r="S145" s="196">
        <v>0</v>
      </c>
      <c r="T145" s="197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98" t="s">
        <v>126</v>
      </c>
      <c r="AT145" s="198" t="s">
        <v>127</v>
      </c>
      <c r="AU145" s="198" t="s">
        <v>83</v>
      </c>
      <c r="AY145" s="16" t="s">
        <v>124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6" t="s">
        <v>81</v>
      </c>
      <c r="BK145" s="199">
        <f>ROUND(I145*H145,2)</f>
        <v>0</v>
      </c>
      <c r="BL145" s="16" t="s">
        <v>126</v>
      </c>
      <c r="BM145" s="198" t="s">
        <v>292</v>
      </c>
    </row>
    <row r="146" spans="2:51" s="13" customFormat="1" ht="12">
      <c r="B146" s="200"/>
      <c r="C146" s="201"/>
      <c r="D146" s="202" t="s">
        <v>132</v>
      </c>
      <c r="E146" s="203" t="s">
        <v>1</v>
      </c>
      <c r="F146" s="204" t="s">
        <v>288</v>
      </c>
      <c r="G146" s="201"/>
      <c r="H146" s="205">
        <v>10</v>
      </c>
      <c r="I146" s="206"/>
      <c r="J146" s="201"/>
      <c r="K146" s="201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132</v>
      </c>
      <c r="AU146" s="211" t="s">
        <v>83</v>
      </c>
      <c r="AV146" s="13" t="s">
        <v>83</v>
      </c>
      <c r="AW146" s="13" t="s">
        <v>30</v>
      </c>
      <c r="AX146" s="13" t="s">
        <v>73</v>
      </c>
      <c r="AY146" s="211" t="s">
        <v>124</v>
      </c>
    </row>
    <row r="147" spans="2:51" s="14" customFormat="1" ht="12">
      <c r="B147" s="212"/>
      <c r="C147" s="213"/>
      <c r="D147" s="202" t="s">
        <v>132</v>
      </c>
      <c r="E147" s="214" t="s">
        <v>1</v>
      </c>
      <c r="F147" s="215" t="s">
        <v>134</v>
      </c>
      <c r="G147" s="213"/>
      <c r="H147" s="216">
        <v>10</v>
      </c>
      <c r="I147" s="217"/>
      <c r="J147" s="213"/>
      <c r="K147" s="213"/>
      <c r="L147" s="218"/>
      <c r="M147" s="219"/>
      <c r="N147" s="220"/>
      <c r="O147" s="220"/>
      <c r="P147" s="220"/>
      <c r="Q147" s="220"/>
      <c r="R147" s="220"/>
      <c r="S147" s="220"/>
      <c r="T147" s="221"/>
      <c r="AT147" s="222" t="s">
        <v>132</v>
      </c>
      <c r="AU147" s="222" t="s">
        <v>83</v>
      </c>
      <c r="AV147" s="14" t="s">
        <v>126</v>
      </c>
      <c r="AW147" s="14" t="s">
        <v>30</v>
      </c>
      <c r="AX147" s="14" t="s">
        <v>81</v>
      </c>
      <c r="AY147" s="222" t="s">
        <v>124</v>
      </c>
    </row>
    <row r="148" spans="1:65" s="2" customFormat="1" ht="16.5" customHeight="1">
      <c r="A148" s="33"/>
      <c r="B148" s="34"/>
      <c r="C148" s="223" t="s">
        <v>293</v>
      </c>
      <c r="D148" s="223" t="s">
        <v>175</v>
      </c>
      <c r="E148" s="224" t="s">
        <v>294</v>
      </c>
      <c r="F148" s="225" t="s">
        <v>295</v>
      </c>
      <c r="G148" s="226" t="s">
        <v>296</v>
      </c>
      <c r="H148" s="227">
        <v>0.2</v>
      </c>
      <c r="I148" s="228"/>
      <c r="J148" s="229">
        <f>ROUND(I148*H148,2)</f>
        <v>0</v>
      </c>
      <c r="K148" s="230"/>
      <c r="L148" s="231"/>
      <c r="M148" s="232" t="s">
        <v>1</v>
      </c>
      <c r="N148" s="233" t="s">
        <v>38</v>
      </c>
      <c r="O148" s="70"/>
      <c r="P148" s="196">
        <f>O148*H148</f>
        <v>0</v>
      </c>
      <c r="Q148" s="196">
        <v>0.001</v>
      </c>
      <c r="R148" s="196">
        <f>Q148*H148</f>
        <v>0.0002</v>
      </c>
      <c r="S148" s="196">
        <v>0</v>
      </c>
      <c r="T148" s="197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98" t="s">
        <v>155</v>
      </c>
      <c r="AT148" s="198" t="s">
        <v>175</v>
      </c>
      <c r="AU148" s="198" t="s">
        <v>83</v>
      </c>
      <c r="AY148" s="16" t="s">
        <v>124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6" t="s">
        <v>81</v>
      </c>
      <c r="BK148" s="199">
        <f>ROUND(I148*H148,2)</f>
        <v>0</v>
      </c>
      <c r="BL148" s="16" t="s">
        <v>126</v>
      </c>
      <c r="BM148" s="198" t="s">
        <v>297</v>
      </c>
    </row>
    <row r="149" spans="2:51" s="13" customFormat="1" ht="12">
      <c r="B149" s="200"/>
      <c r="C149" s="201"/>
      <c r="D149" s="202" t="s">
        <v>132</v>
      </c>
      <c r="E149" s="201"/>
      <c r="F149" s="204" t="s">
        <v>298</v>
      </c>
      <c r="G149" s="201"/>
      <c r="H149" s="205">
        <v>0.2</v>
      </c>
      <c r="I149" s="206"/>
      <c r="J149" s="201"/>
      <c r="K149" s="201"/>
      <c r="L149" s="207"/>
      <c r="M149" s="208"/>
      <c r="N149" s="209"/>
      <c r="O149" s="209"/>
      <c r="P149" s="209"/>
      <c r="Q149" s="209"/>
      <c r="R149" s="209"/>
      <c r="S149" s="209"/>
      <c r="T149" s="210"/>
      <c r="AT149" s="211" t="s">
        <v>132</v>
      </c>
      <c r="AU149" s="211" t="s">
        <v>83</v>
      </c>
      <c r="AV149" s="13" t="s">
        <v>83</v>
      </c>
      <c r="AW149" s="13" t="s">
        <v>4</v>
      </c>
      <c r="AX149" s="13" t="s">
        <v>81</v>
      </c>
      <c r="AY149" s="211" t="s">
        <v>124</v>
      </c>
    </row>
    <row r="150" spans="1:65" s="2" customFormat="1" ht="33" customHeight="1">
      <c r="A150" s="33"/>
      <c r="B150" s="34"/>
      <c r="C150" s="186" t="s">
        <v>214</v>
      </c>
      <c r="D150" s="186" t="s">
        <v>127</v>
      </c>
      <c r="E150" s="187" t="s">
        <v>181</v>
      </c>
      <c r="F150" s="188" t="s">
        <v>182</v>
      </c>
      <c r="G150" s="189" t="s">
        <v>130</v>
      </c>
      <c r="H150" s="190">
        <v>21</v>
      </c>
      <c r="I150" s="191"/>
      <c r="J150" s="192">
        <f>ROUND(I150*H150,2)</f>
        <v>0</v>
      </c>
      <c r="K150" s="193"/>
      <c r="L150" s="38"/>
      <c r="M150" s="194" t="s">
        <v>1</v>
      </c>
      <c r="N150" s="195" t="s">
        <v>38</v>
      </c>
      <c r="O150" s="70"/>
      <c r="P150" s="196">
        <f>O150*H150</f>
        <v>0</v>
      </c>
      <c r="Q150" s="196">
        <v>0</v>
      </c>
      <c r="R150" s="196">
        <f>Q150*H150</f>
        <v>0</v>
      </c>
      <c r="S150" s="196">
        <v>0</v>
      </c>
      <c r="T150" s="197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98" t="s">
        <v>126</v>
      </c>
      <c r="AT150" s="198" t="s">
        <v>127</v>
      </c>
      <c r="AU150" s="198" t="s">
        <v>83</v>
      </c>
      <c r="AY150" s="16" t="s">
        <v>124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16" t="s">
        <v>81</v>
      </c>
      <c r="BK150" s="199">
        <f>ROUND(I150*H150,2)</f>
        <v>0</v>
      </c>
      <c r="BL150" s="16" t="s">
        <v>126</v>
      </c>
      <c r="BM150" s="198" t="s">
        <v>299</v>
      </c>
    </row>
    <row r="151" spans="2:51" s="13" customFormat="1" ht="12">
      <c r="B151" s="200"/>
      <c r="C151" s="201"/>
      <c r="D151" s="202" t="s">
        <v>132</v>
      </c>
      <c r="E151" s="203" t="s">
        <v>1</v>
      </c>
      <c r="F151" s="204" t="s">
        <v>300</v>
      </c>
      <c r="G151" s="201"/>
      <c r="H151" s="205">
        <v>21</v>
      </c>
      <c r="I151" s="206"/>
      <c r="J151" s="201"/>
      <c r="K151" s="201"/>
      <c r="L151" s="207"/>
      <c r="M151" s="208"/>
      <c r="N151" s="209"/>
      <c r="O151" s="209"/>
      <c r="P151" s="209"/>
      <c r="Q151" s="209"/>
      <c r="R151" s="209"/>
      <c r="S151" s="209"/>
      <c r="T151" s="210"/>
      <c r="AT151" s="211" t="s">
        <v>132</v>
      </c>
      <c r="AU151" s="211" t="s">
        <v>83</v>
      </c>
      <c r="AV151" s="13" t="s">
        <v>83</v>
      </c>
      <c r="AW151" s="13" t="s">
        <v>30</v>
      </c>
      <c r="AX151" s="13" t="s">
        <v>73</v>
      </c>
      <c r="AY151" s="211" t="s">
        <v>124</v>
      </c>
    </row>
    <row r="152" spans="2:51" s="14" customFormat="1" ht="12">
      <c r="B152" s="212"/>
      <c r="C152" s="213"/>
      <c r="D152" s="202" t="s">
        <v>132</v>
      </c>
      <c r="E152" s="214" t="s">
        <v>1</v>
      </c>
      <c r="F152" s="215" t="s">
        <v>134</v>
      </c>
      <c r="G152" s="213"/>
      <c r="H152" s="216">
        <v>21</v>
      </c>
      <c r="I152" s="217"/>
      <c r="J152" s="213"/>
      <c r="K152" s="213"/>
      <c r="L152" s="218"/>
      <c r="M152" s="219"/>
      <c r="N152" s="220"/>
      <c r="O152" s="220"/>
      <c r="P152" s="220"/>
      <c r="Q152" s="220"/>
      <c r="R152" s="220"/>
      <c r="S152" s="220"/>
      <c r="T152" s="221"/>
      <c r="AT152" s="222" t="s">
        <v>132</v>
      </c>
      <c r="AU152" s="222" t="s">
        <v>83</v>
      </c>
      <c r="AV152" s="14" t="s">
        <v>126</v>
      </c>
      <c r="AW152" s="14" t="s">
        <v>30</v>
      </c>
      <c r="AX152" s="14" t="s">
        <v>81</v>
      </c>
      <c r="AY152" s="222" t="s">
        <v>124</v>
      </c>
    </row>
    <row r="153" spans="2:63" s="12" customFormat="1" ht="22.9" customHeight="1">
      <c r="B153" s="170"/>
      <c r="C153" s="171"/>
      <c r="D153" s="172" t="s">
        <v>72</v>
      </c>
      <c r="E153" s="184" t="s">
        <v>135</v>
      </c>
      <c r="F153" s="184" t="s">
        <v>225</v>
      </c>
      <c r="G153" s="171"/>
      <c r="H153" s="171"/>
      <c r="I153" s="174"/>
      <c r="J153" s="185">
        <f>BK153</f>
        <v>0</v>
      </c>
      <c r="K153" s="171"/>
      <c r="L153" s="176"/>
      <c r="M153" s="177"/>
      <c r="N153" s="178"/>
      <c r="O153" s="178"/>
      <c r="P153" s="179">
        <f>SUM(P154:P162)</f>
        <v>0</v>
      </c>
      <c r="Q153" s="178"/>
      <c r="R153" s="179">
        <f>SUM(R154:R162)</f>
        <v>5.50767</v>
      </c>
      <c r="S153" s="178"/>
      <c r="T153" s="180">
        <f>SUM(T154:T162)</f>
        <v>0</v>
      </c>
      <c r="AR153" s="181" t="s">
        <v>81</v>
      </c>
      <c r="AT153" s="182" t="s">
        <v>72</v>
      </c>
      <c r="AU153" s="182" t="s">
        <v>81</v>
      </c>
      <c r="AY153" s="181" t="s">
        <v>124</v>
      </c>
      <c r="BK153" s="183">
        <f>SUM(BK154:BK162)</f>
        <v>0</v>
      </c>
    </row>
    <row r="154" spans="1:65" s="2" customFormat="1" ht="33" customHeight="1">
      <c r="A154" s="33"/>
      <c r="B154" s="34"/>
      <c r="C154" s="186" t="s">
        <v>226</v>
      </c>
      <c r="D154" s="186" t="s">
        <v>127</v>
      </c>
      <c r="E154" s="187" t="s">
        <v>227</v>
      </c>
      <c r="F154" s="188" t="s">
        <v>228</v>
      </c>
      <c r="G154" s="189" t="s">
        <v>130</v>
      </c>
      <c r="H154" s="190">
        <v>21</v>
      </c>
      <c r="I154" s="191"/>
      <c r="J154" s="192">
        <f>ROUND(I154*H154,2)</f>
        <v>0</v>
      </c>
      <c r="K154" s="193"/>
      <c r="L154" s="38"/>
      <c r="M154" s="194" t="s">
        <v>1</v>
      </c>
      <c r="N154" s="195" t="s">
        <v>38</v>
      </c>
      <c r="O154" s="70"/>
      <c r="P154" s="196">
        <f>O154*H154</f>
        <v>0</v>
      </c>
      <c r="Q154" s="196">
        <v>0</v>
      </c>
      <c r="R154" s="196">
        <f>Q154*H154</f>
        <v>0</v>
      </c>
      <c r="S154" s="196">
        <v>0</v>
      </c>
      <c r="T154" s="197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98" t="s">
        <v>126</v>
      </c>
      <c r="AT154" s="198" t="s">
        <v>127</v>
      </c>
      <c r="AU154" s="198" t="s">
        <v>83</v>
      </c>
      <c r="AY154" s="16" t="s">
        <v>124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16" t="s">
        <v>81</v>
      </c>
      <c r="BK154" s="199">
        <f>ROUND(I154*H154,2)</f>
        <v>0</v>
      </c>
      <c r="BL154" s="16" t="s">
        <v>126</v>
      </c>
      <c r="BM154" s="198" t="s">
        <v>301</v>
      </c>
    </row>
    <row r="155" spans="2:51" s="13" customFormat="1" ht="12">
      <c r="B155" s="200"/>
      <c r="C155" s="201"/>
      <c r="D155" s="202" t="s">
        <v>132</v>
      </c>
      <c r="E155" s="203" t="s">
        <v>1</v>
      </c>
      <c r="F155" s="204" t="s">
        <v>300</v>
      </c>
      <c r="G155" s="201"/>
      <c r="H155" s="205">
        <v>21</v>
      </c>
      <c r="I155" s="206"/>
      <c r="J155" s="201"/>
      <c r="K155" s="201"/>
      <c r="L155" s="207"/>
      <c r="M155" s="208"/>
      <c r="N155" s="209"/>
      <c r="O155" s="209"/>
      <c r="P155" s="209"/>
      <c r="Q155" s="209"/>
      <c r="R155" s="209"/>
      <c r="S155" s="209"/>
      <c r="T155" s="210"/>
      <c r="AT155" s="211" t="s">
        <v>132</v>
      </c>
      <c r="AU155" s="211" t="s">
        <v>83</v>
      </c>
      <c r="AV155" s="13" t="s">
        <v>83</v>
      </c>
      <c r="AW155" s="13" t="s">
        <v>30</v>
      </c>
      <c r="AX155" s="13" t="s">
        <v>73</v>
      </c>
      <c r="AY155" s="211" t="s">
        <v>124</v>
      </c>
    </row>
    <row r="156" spans="2:51" s="14" customFormat="1" ht="12">
      <c r="B156" s="212"/>
      <c r="C156" s="213"/>
      <c r="D156" s="202" t="s">
        <v>132</v>
      </c>
      <c r="E156" s="214" t="s">
        <v>1</v>
      </c>
      <c r="F156" s="215" t="s">
        <v>134</v>
      </c>
      <c r="G156" s="213"/>
      <c r="H156" s="216">
        <v>21</v>
      </c>
      <c r="I156" s="217"/>
      <c r="J156" s="213"/>
      <c r="K156" s="213"/>
      <c r="L156" s="218"/>
      <c r="M156" s="219"/>
      <c r="N156" s="220"/>
      <c r="O156" s="220"/>
      <c r="P156" s="220"/>
      <c r="Q156" s="220"/>
      <c r="R156" s="220"/>
      <c r="S156" s="220"/>
      <c r="T156" s="221"/>
      <c r="AT156" s="222" t="s">
        <v>132</v>
      </c>
      <c r="AU156" s="222" t="s">
        <v>83</v>
      </c>
      <c r="AV156" s="14" t="s">
        <v>126</v>
      </c>
      <c r="AW156" s="14" t="s">
        <v>30</v>
      </c>
      <c r="AX156" s="14" t="s">
        <v>81</v>
      </c>
      <c r="AY156" s="222" t="s">
        <v>124</v>
      </c>
    </row>
    <row r="157" spans="1:65" s="2" customFormat="1" ht="78" customHeight="1">
      <c r="A157" s="33"/>
      <c r="B157" s="34"/>
      <c r="C157" s="186" t="s">
        <v>230</v>
      </c>
      <c r="D157" s="186" t="s">
        <v>127</v>
      </c>
      <c r="E157" s="187" t="s">
        <v>231</v>
      </c>
      <c r="F157" s="188" t="s">
        <v>232</v>
      </c>
      <c r="G157" s="189" t="s">
        <v>130</v>
      </c>
      <c r="H157" s="190">
        <v>21</v>
      </c>
      <c r="I157" s="191"/>
      <c r="J157" s="192">
        <f>ROUND(I157*H157,2)</f>
        <v>0</v>
      </c>
      <c r="K157" s="193"/>
      <c r="L157" s="38"/>
      <c r="M157" s="194" t="s">
        <v>1</v>
      </c>
      <c r="N157" s="195" t="s">
        <v>38</v>
      </c>
      <c r="O157" s="70"/>
      <c r="P157" s="196">
        <f>O157*H157</f>
        <v>0</v>
      </c>
      <c r="Q157" s="196">
        <v>0.11162</v>
      </c>
      <c r="R157" s="196">
        <f>Q157*H157</f>
        <v>2.34402</v>
      </c>
      <c r="S157" s="196">
        <v>0</v>
      </c>
      <c r="T157" s="197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98" t="s">
        <v>126</v>
      </c>
      <c r="AT157" s="198" t="s">
        <v>127</v>
      </c>
      <c r="AU157" s="198" t="s">
        <v>83</v>
      </c>
      <c r="AY157" s="16" t="s">
        <v>124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16" t="s">
        <v>81</v>
      </c>
      <c r="BK157" s="199">
        <f>ROUND(I157*H157,2)</f>
        <v>0</v>
      </c>
      <c r="BL157" s="16" t="s">
        <v>126</v>
      </c>
      <c r="BM157" s="198" t="s">
        <v>302</v>
      </c>
    </row>
    <row r="158" spans="2:51" s="13" customFormat="1" ht="12">
      <c r="B158" s="200"/>
      <c r="C158" s="201"/>
      <c r="D158" s="202" t="s">
        <v>132</v>
      </c>
      <c r="E158" s="203" t="s">
        <v>1</v>
      </c>
      <c r="F158" s="204" t="s">
        <v>300</v>
      </c>
      <c r="G158" s="201"/>
      <c r="H158" s="205">
        <v>21</v>
      </c>
      <c r="I158" s="206"/>
      <c r="J158" s="201"/>
      <c r="K158" s="201"/>
      <c r="L158" s="207"/>
      <c r="M158" s="208"/>
      <c r="N158" s="209"/>
      <c r="O158" s="209"/>
      <c r="P158" s="209"/>
      <c r="Q158" s="209"/>
      <c r="R158" s="209"/>
      <c r="S158" s="209"/>
      <c r="T158" s="210"/>
      <c r="AT158" s="211" t="s">
        <v>132</v>
      </c>
      <c r="AU158" s="211" t="s">
        <v>83</v>
      </c>
      <c r="AV158" s="13" t="s">
        <v>83</v>
      </c>
      <c r="AW158" s="13" t="s">
        <v>30</v>
      </c>
      <c r="AX158" s="13" t="s">
        <v>73</v>
      </c>
      <c r="AY158" s="211" t="s">
        <v>124</v>
      </c>
    </row>
    <row r="159" spans="2:51" s="14" customFormat="1" ht="12">
      <c r="B159" s="212"/>
      <c r="C159" s="213"/>
      <c r="D159" s="202" t="s">
        <v>132</v>
      </c>
      <c r="E159" s="214" t="s">
        <v>1</v>
      </c>
      <c r="F159" s="215" t="s">
        <v>134</v>
      </c>
      <c r="G159" s="213"/>
      <c r="H159" s="216">
        <v>21</v>
      </c>
      <c r="I159" s="217"/>
      <c r="J159" s="213"/>
      <c r="K159" s="213"/>
      <c r="L159" s="218"/>
      <c r="M159" s="219"/>
      <c r="N159" s="220"/>
      <c r="O159" s="220"/>
      <c r="P159" s="220"/>
      <c r="Q159" s="220"/>
      <c r="R159" s="220"/>
      <c r="S159" s="220"/>
      <c r="T159" s="221"/>
      <c r="AT159" s="222" t="s">
        <v>132</v>
      </c>
      <c r="AU159" s="222" t="s">
        <v>83</v>
      </c>
      <c r="AV159" s="14" t="s">
        <v>126</v>
      </c>
      <c r="AW159" s="14" t="s">
        <v>30</v>
      </c>
      <c r="AX159" s="14" t="s">
        <v>81</v>
      </c>
      <c r="AY159" s="222" t="s">
        <v>124</v>
      </c>
    </row>
    <row r="160" spans="1:65" s="2" customFormat="1" ht="16.5" customHeight="1">
      <c r="A160" s="33"/>
      <c r="B160" s="34"/>
      <c r="C160" s="223" t="s">
        <v>240</v>
      </c>
      <c r="D160" s="223" t="s">
        <v>175</v>
      </c>
      <c r="E160" s="224" t="s">
        <v>303</v>
      </c>
      <c r="F160" s="225" t="s">
        <v>304</v>
      </c>
      <c r="G160" s="226" t="s">
        <v>130</v>
      </c>
      <c r="H160" s="227">
        <v>24.15</v>
      </c>
      <c r="I160" s="228"/>
      <c r="J160" s="229">
        <f>ROUND(I160*H160,2)</f>
        <v>0</v>
      </c>
      <c r="K160" s="230"/>
      <c r="L160" s="231"/>
      <c r="M160" s="232" t="s">
        <v>1</v>
      </c>
      <c r="N160" s="233" t="s">
        <v>38</v>
      </c>
      <c r="O160" s="70"/>
      <c r="P160" s="196">
        <f>O160*H160</f>
        <v>0</v>
      </c>
      <c r="Q160" s="196">
        <v>0.131</v>
      </c>
      <c r="R160" s="196">
        <f>Q160*H160</f>
        <v>3.16365</v>
      </c>
      <c r="S160" s="196">
        <v>0</v>
      </c>
      <c r="T160" s="197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98" t="s">
        <v>155</v>
      </c>
      <c r="AT160" s="198" t="s">
        <v>175</v>
      </c>
      <c r="AU160" s="198" t="s">
        <v>83</v>
      </c>
      <c r="AY160" s="16" t="s">
        <v>124</v>
      </c>
      <c r="BE160" s="199">
        <f>IF(N160="základní",J160,0)</f>
        <v>0</v>
      </c>
      <c r="BF160" s="199">
        <f>IF(N160="snížená",J160,0)</f>
        <v>0</v>
      </c>
      <c r="BG160" s="199">
        <f>IF(N160="zákl. přenesená",J160,0)</f>
        <v>0</v>
      </c>
      <c r="BH160" s="199">
        <f>IF(N160="sníž. přenesená",J160,0)</f>
        <v>0</v>
      </c>
      <c r="BI160" s="199">
        <f>IF(N160="nulová",J160,0)</f>
        <v>0</v>
      </c>
      <c r="BJ160" s="16" t="s">
        <v>81</v>
      </c>
      <c r="BK160" s="199">
        <f>ROUND(I160*H160,2)</f>
        <v>0</v>
      </c>
      <c r="BL160" s="16" t="s">
        <v>126</v>
      </c>
      <c r="BM160" s="198" t="s">
        <v>305</v>
      </c>
    </row>
    <row r="161" spans="2:51" s="13" customFormat="1" ht="12">
      <c r="B161" s="200"/>
      <c r="C161" s="201"/>
      <c r="D161" s="202" t="s">
        <v>132</v>
      </c>
      <c r="E161" s="203" t="s">
        <v>1</v>
      </c>
      <c r="F161" s="204" t="s">
        <v>306</v>
      </c>
      <c r="G161" s="201"/>
      <c r="H161" s="205">
        <v>24.15</v>
      </c>
      <c r="I161" s="206"/>
      <c r="J161" s="201"/>
      <c r="K161" s="201"/>
      <c r="L161" s="207"/>
      <c r="M161" s="208"/>
      <c r="N161" s="209"/>
      <c r="O161" s="209"/>
      <c r="P161" s="209"/>
      <c r="Q161" s="209"/>
      <c r="R161" s="209"/>
      <c r="S161" s="209"/>
      <c r="T161" s="210"/>
      <c r="AT161" s="211" t="s">
        <v>132</v>
      </c>
      <c r="AU161" s="211" t="s">
        <v>83</v>
      </c>
      <c r="AV161" s="13" t="s">
        <v>83</v>
      </c>
      <c r="AW161" s="13" t="s">
        <v>30</v>
      </c>
      <c r="AX161" s="13" t="s">
        <v>73</v>
      </c>
      <c r="AY161" s="211" t="s">
        <v>124</v>
      </c>
    </row>
    <row r="162" spans="2:51" s="14" customFormat="1" ht="12">
      <c r="B162" s="212"/>
      <c r="C162" s="213"/>
      <c r="D162" s="202" t="s">
        <v>132</v>
      </c>
      <c r="E162" s="214" t="s">
        <v>1</v>
      </c>
      <c r="F162" s="215" t="s">
        <v>134</v>
      </c>
      <c r="G162" s="213"/>
      <c r="H162" s="216">
        <v>24.15</v>
      </c>
      <c r="I162" s="217"/>
      <c r="J162" s="213"/>
      <c r="K162" s="213"/>
      <c r="L162" s="218"/>
      <c r="M162" s="219"/>
      <c r="N162" s="220"/>
      <c r="O162" s="220"/>
      <c r="P162" s="220"/>
      <c r="Q162" s="220"/>
      <c r="R162" s="220"/>
      <c r="S162" s="220"/>
      <c r="T162" s="221"/>
      <c r="AT162" s="222" t="s">
        <v>132</v>
      </c>
      <c r="AU162" s="222" t="s">
        <v>83</v>
      </c>
      <c r="AV162" s="14" t="s">
        <v>126</v>
      </c>
      <c r="AW162" s="14" t="s">
        <v>30</v>
      </c>
      <c r="AX162" s="14" t="s">
        <v>81</v>
      </c>
      <c r="AY162" s="222" t="s">
        <v>124</v>
      </c>
    </row>
    <row r="163" spans="2:63" s="12" customFormat="1" ht="22.9" customHeight="1">
      <c r="B163" s="170"/>
      <c r="C163" s="171"/>
      <c r="D163" s="172" t="s">
        <v>72</v>
      </c>
      <c r="E163" s="184" t="s">
        <v>165</v>
      </c>
      <c r="F163" s="184" t="s">
        <v>239</v>
      </c>
      <c r="G163" s="171"/>
      <c r="H163" s="171"/>
      <c r="I163" s="174"/>
      <c r="J163" s="185">
        <f>BK163</f>
        <v>0</v>
      </c>
      <c r="K163" s="171"/>
      <c r="L163" s="176"/>
      <c r="M163" s="177"/>
      <c r="N163" s="178"/>
      <c r="O163" s="178"/>
      <c r="P163" s="179">
        <f>SUM(P164:P174)</f>
        <v>0</v>
      </c>
      <c r="Q163" s="178"/>
      <c r="R163" s="179">
        <f>SUM(R164:R174)</f>
        <v>3.62933</v>
      </c>
      <c r="S163" s="178"/>
      <c r="T163" s="180">
        <f>SUM(T164:T174)</f>
        <v>10.71</v>
      </c>
      <c r="AR163" s="181" t="s">
        <v>81</v>
      </c>
      <c r="AT163" s="182" t="s">
        <v>72</v>
      </c>
      <c r="AU163" s="182" t="s">
        <v>81</v>
      </c>
      <c r="AY163" s="181" t="s">
        <v>124</v>
      </c>
      <c r="BK163" s="183">
        <f>SUM(BK164:BK174)</f>
        <v>0</v>
      </c>
    </row>
    <row r="164" spans="1:65" s="2" customFormat="1" ht="49.15" customHeight="1">
      <c r="A164" s="33"/>
      <c r="B164" s="34"/>
      <c r="C164" s="186" t="s">
        <v>307</v>
      </c>
      <c r="D164" s="186" t="s">
        <v>127</v>
      </c>
      <c r="E164" s="187" t="s">
        <v>308</v>
      </c>
      <c r="F164" s="188" t="s">
        <v>309</v>
      </c>
      <c r="G164" s="189" t="s">
        <v>243</v>
      </c>
      <c r="H164" s="190">
        <v>17</v>
      </c>
      <c r="I164" s="191"/>
      <c r="J164" s="192">
        <f>ROUND(I164*H164,2)</f>
        <v>0</v>
      </c>
      <c r="K164" s="193"/>
      <c r="L164" s="38"/>
      <c r="M164" s="194" t="s">
        <v>1</v>
      </c>
      <c r="N164" s="195" t="s">
        <v>38</v>
      </c>
      <c r="O164" s="70"/>
      <c r="P164" s="196">
        <f>O164*H164</f>
        <v>0</v>
      </c>
      <c r="Q164" s="196">
        <v>0.16849</v>
      </c>
      <c r="R164" s="196">
        <f>Q164*H164</f>
        <v>2.86433</v>
      </c>
      <c r="S164" s="196">
        <v>0</v>
      </c>
      <c r="T164" s="197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98" t="s">
        <v>126</v>
      </c>
      <c r="AT164" s="198" t="s">
        <v>127</v>
      </c>
      <c r="AU164" s="198" t="s">
        <v>83</v>
      </c>
      <c r="AY164" s="16" t="s">
        <v>124</v>
      </c>
      <c r="BE164" s="199">
        <f>IF(N164="základní",J164,0)</f>
        <v>0</v>
      </c>
      <c r="BF164" s="199">
        <f>IF(N164="snížená",J164,0)</f>
        <v>0</v>
      </c>
      <c r="BG164" s="199">
        <f>IF(N164="zákl. přenesená",J164,0)</f>
        <v>0</v>
      </c>
      <c r="BH164" s="199">
        <f>IF(N164="sníž. přenesená",J164,0)</f>
        <v>0</v>
      </c>
      <c r="BI164" s="199">
        <f>IF(N164="nulová",J164,0)</f>
        <v>0</v>
      </c>
      <c r="BJ164" s="16" t="s">
        <v>81</v>
      </c>
      <c r="BK164" s="199">
        <f>ROUND(I164*H164,2)</f>
        <v>0</v>
      </c>
      <c r="BL164" s="16" t="s">
        <v>126</v>
      </c>
      <c r="BM164" s="198" t="s">
        <v>310</v>
      </c>
    </row>
    <row r="165" spans="1:65" s="2" customFormat="1" ht="16.5" customHeight="1">
      <c r="A165" s="33"/>
      <c r="B165" s="34"/>
      <c r="C165" s="223" t="s">
        <v>311</v>
      </c>
      <c r="D165" s="223" t="s">
        <v>175</v>
      </c>
      <c r="E165" s="224" t="s">
        <v>312</v>
      </c>
      <c r="F165" s="225" t="s">
        <v>313</v>
      </c>
      <c r="G165" s="226" t="s">
        <v>208</v>
      </c>
      <c r="H165" s="227">
        <v>17</v>
      </c>
      <c r="I165" s="228"/>
      <c r="J165" s="229">
        <f>ROUND(I165*H165,2)</f>
        <v>0</v>
      </c>
      <c r="K165" s="230"/>
      <c r="L165" s="231"/>
      <c r="M165" s="232" t="s">
        <v>1</v>
      </c>
      <c r="N165" s="233" t="s">
        <v>38</v>
      </c>
      <c r="O165" s="70"/>
      <c r="P165" s="196">
        <f>O165*H165</f>
        <v>0</v>
      </c>
      <c r="Q165" s="196">
        <v>0.045</v>
      </c>
      <c r="R165" s="196">
        <f>Q165*H165</f>
        <v>0.765</v>
      </c>
      <c r="S165" s="196">
        <v>0</v>
      </c>
      <c r="T165" s="197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98" t="s">
        <v>155</v>
      </c>
      <c r="AT165" s="198" t="s">
        <v>175</v>
      </c>
      <c r="AU165" s="198" t="s">
        <v>83</v>
      </c>
      <c r="AY165" s="16" t="s">
        <v>124</v>
      </c>
      <c r="BE165" s="199">
        <f>IF(N165="základní",J165,0)</f>
        <v>0</v>
      </c>
      <c r="BF165" s="199">
        <f>IF(N165="snížená",J165,0)</f>
        <v>0</v>
      </c>
      <c r="BG165" s="199">
        <f>IF(N165="zákl. přenesená",J165,0)</f>
        <v>0</v>
      </c>
      <c r="BH165" s="199">
        <f>IF(N165="sníž. přenesená",J165,0)</f>
        <v>0</v>
      </c>
      <c r="BI165" s="199">
        <f>IF(N165="nulová",J165,0)</f>
        <v>0</v>
      </c>
      <c r="BJ165" s="16" t="s">
        <v>81</v>
      </c>
      <c r="BK165" s="199">
        <f>ROUND(I165*H165,2)</f>
        <v>0</v>
      </c>
      <c r="BL165" s="16" t="s">
        <v>126</v>
      </c>
      <c r="BM165" s="198" t="s">
        <v>314</v>
      </c>
    </row>
    <row r="166" spans="1:65" s="2" customFormat="1" ht="37.9" customHeight="1">
      <c r="A166" s="33"/>
      <c r="B166" s="34"/>
      <c r="C166" s="186" t="s">
        <v>126</v>
      </c>
      <c r="D166" s="186" t="s">
        <v>127</v>
      </c>
      <c r="E166" s="187" t="s">
        <v>315</v>
      </c>
      <c r="F166" s="188" t="s">
        <v>316</v>
      </c>
      <c r="G166" s="189" t="s">
        <v>138</v>
      </c>
      <c r="H166" s="190">
        <v>1.8</v>
      </c>
      <c r="I166" s="191"/>
      <c r="J166" s="192">
        <f>ROUND(I166*H166,2)</f>
        <v>0</v>
      </c>
      <c r="K166" s="193"/>
      <c r="L166" s="38"/>
      <c r="M166" s="194" t="s">
        <v>1</v>
      </c>
      <c r="N166" s="195" t="s">
        <v>38</v>
      </c>
      <c r="O166" s="70"/>
      <c r="P166" s="196">
        <f>O166*H166</f>
        <v>0</v>
      </c>
      <c r="Q166" s="196">
        <v>0</v>
      </c>
      <c r="R166" s="196">
        <f>Q166*H166</f>
        <v>0</v>
      </c>
      <c r="S166" s="196">
        <v>2.1</v>
      </c>
      <c r="T166" s="197">
        <f>S166*H166</f>
        <v>3.7800000000000002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98" t="s">
        <v>126</v>
      </c>
      <c r="AT166" s="198" t="s">
        <v>127</v>
      </c>
      <c r="AU166" s="198" t="s">
        <v>83</v>
      </c>
      <c r="AY166" s="16" t="s">
        <v>124</v>
      </c>
      <c r="BE166" s="199">
        <f>IF(N166="základní",J166,0)</f>
        <v>0</v>
      </c>
      <c r="BF166" s="199">
        <f>IF(N166="snížená",J166,0)</f>
        <v>0</v>
      </c>
      <c r="BG166" s="199">
        <f>IF(N166="zákl. přenesená",J166,0)</f>
        <v>0</v>
      </c>
      <c r="BH166" s="199">
        <f>IF(N166="sníž. přenesená",J166,0)</f>
        <v>0</v>
      </c>
      <c r="BI166" s="199">
        <f>IF(N166="nulová",J166,0)</f>
        <v>0</v>
      </c>
      <c r="BJ166" s="16" t="s">
        <v>81</v>
      </c>
      <c r="BK166" s="199">
        <f>ROUND(I166*H166,2)</f>
        <v>0</v>
      </c>
      <c r="BL166" s="16" t="s">
        <v>126</v>
      </c>
      <c r="BM166" s="198" t="s">
        <v>317</v>
      </c>
    </row>
    <row r="167" spans="2:51" s="13" customFormat="1" ht="12">
      <c r="B167" s="200"/>
      <c r="C167" s="201"/>
      <c r="D167" s="202" t="s">
        <v>132</v>
      </c>
      <c r="E167" s="203" t="s">
        <v>1</v>
      </c>
      <c r="F167" s="204" t="s">
        <v>318</v>
      </c>
      <c r="G167" s="201"/>
      <c r="H167" s="205">
        <v>1.8</v>
      </c>
      <c r="I167" s="206"/>
      <c r="J167" s="201"/>
      <c r="K167" s="201"/>
      <c r="L167" s="207"/>
      <c r="M167" s="208"/>
      <c r="N167" s="209"/>
      <c r="O167" s="209"/>
      <c r="P167" s="209"/>
      <c r="Q167" s="209"/>
      <c r="R167" s="209"/>
      <c r="S167" s="209"/>
      <c r="T167" s="210"/>
      <c r="AT167" s="211" t="s">
        <v>132</v>
      </c>
      <c r="AU167" s="211" t="s">
        <v>83</v>
      </c>
      <c r="AV167" s="13" t="s">
        <v>83</v>
      </c>
      <c r="AW167" s="13" t="s">
        <v>30</v>
      </c>
      <c r="AX167" s="13" t="s">
        <v>73</v>
      </c>
      <c r="AY167" s="211" t="s">
        <v>124</v>
      </c>
    </row>
    <row r="168" spans="2:51" s="14" customFormat="1" ht="12">
      <c r="B168" s="212"/>
      <c r="C168" s="213"/>
      <c r="D168" s="202" t="s">
        <v>132</v>
      </c>
      <c r="E168" s="214" t="s">
        <v>1</v>
      </c>
      <c r="F168" s="215" t="s">
        <v>134</v>
      </c>
      <c r="G168" s="213"/>
      <c r="H168" s="216">
        <v>1.8</v>
      </c>
      <c r="I168" s="217"/>
      <c r="J168" s="213"/>
      <c r="K168" s="213"/>
      <c r="L168" s="218"/>
      <c r="M168" s="219"/>
      <c r="N168" s="220"/>
      <c r="O168" s="220"/>
      <c r="P168" s="220"/>
      <c r="Q168" s="220"/>
      <c r="R168" s="220"/>
      <c r="S168" s="220"/>
      <c r="T168" s="221"/>
      <c r="AT168" s="222" t="s">
        <v>132</v>
      </c>
      <c r="AU168" s="222" t="s">
        <v>83</v>
      </c>
      <c r="AV168" s="14" t="s">
        <v>126</v>
      </c>
      <c r="AW168" s="14" t="s">
        <v>30</v>
      </c>
      <c r="AX168" s="14" t="s">
        <v>81</v>
      </c>
      <c r="AY168" s="222" t="s">
        <v>124</v>
      </c>
    </row>
    <row r="169" spans="1:65" s="2" customFormat="1" ht="24.2" customHeight="1">
      <c r="A169" s="33"/>
      <c r="B169" s="34"/>
      <c r="C169" s="186" t="s">
        <v>135</v>
      </c>
      <c r="D169" s="186" t="s">
        <v>127</v>
      </c>
      <c r="E169" s="187" t="s">
        <v>319</v>
      </c>
      <c r="F169" s="188" t="s">
        <v>320</v>
      </c>
      <c r="G169" s="189" t="s">
        <v>138</v>
      </c>
      <c r="H169" s="190">
        <v>3.15</v>
      </c>
      <c r="I169" s="191"/>
      <c r="J169" s="192">
        <f>ROUND(I169*H169,2)</f>
        <v>0</v>
      </c>
      <c r="K169" s="193"/>
      <c r="L169" s="38"/>
      <c r="M169" s="194" t="s">
        <v>1</v>
      </c>
      <c r="N169" s="195" t="s">
        <v>38</v>
      </c>
      <c r="O169" s="70"/>
      <c r="P169" s="196">
        <f>O169*H169</f>
        <v>0</v>
      </c>
      <c r="Q169" s="196">
        <v>0</v>
      </c>
      <c r="R169" s="196">
        <f>Q169*H169</f>
        <v>0</v>
      </c>
      <c r="S169" s="196">
        <v>2.2</v>
      </c>
      <c r="T169" s="197">
        <f>S169*H169</f>
        <v>6.930000000000001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98" t="s">
        <v>126</v>
      </c>
      <c r="AT169" s="198" t="s">
        <v>127</v>
      </c>
      <c r="AU169" s="198" t="s">
        <v>83</v>
      </c>
      <c r="AY169" s="16" t="s">
        <v>124</v>
      </c>
      <c r="BE169" s="199">
        <f>IF(N169="základní",J169,0)</f>
        <v>0</v>
      </c>
      <c r="BF169" s="199">
        <f>IF(N169="snížená",J169,0)</f>
        <v>0</v>
      </c>
      <c r="BG169" s="199">
        <f>IF(N169="zákl. přenesená",J169,0)</f>
        <v>0</v>
      </c>
      <c r="BH169" s="199">
        <f>IF(N169="sníž. přenesená",J169,0)</f>
        <v>0</v>
      </c>
      <c r="BI169" s="199">
        <f>IF(N169="nulová",J169,0)</f>
        <v>0</v>
      </c>
      <c r="BJ169" s="16" t="s">
        <v>81</v>
      </c>
      <c r="BK169" s="199">
        <f>ROUND(I169*H169,2)</f>
        <v>0</v>
      </c>
      <c r="BL169" s="16" t="s">
        <v>126</v>
      </c>
      <c r="BM169" s="198" t="s">
        <v>321</v>
      </c>
    </row>
    <row r="170" spans="2:51" s="13" customFormat="1" ht="12">
      <c r="B170" s="200"/>
      <c r="C170" s="201"/>
      <c r="D170" s="202" t="s">
        <v>132</v>
      </c>
      <c r="E170" s="203" t="s">
        <v>1</v>
      </c>
      <c r="F170" s="204" t="s">
        <v>322</v>
      </c>
      <c r="G170" s="201"/>
      <c r="H170" s="205">
        <v>3.15</v>
      </c>
      <c r="I170" s="206"/>
      <c r="J170" s="201"/>
      <c r="K170" s="201"/>
      <c r="L170" s="207"/>
      <c r="M170" s="208"/>
      <c r="N170" s="209"/>
      <c r="O170" s="209"/>
      <c r="P170" s="209"/>
      <c r="Q170" s="209"/>
      <c r="R170" s="209"/>
      <c r="S170" s="209"/>
      <c r="T170" s="210"/>
      <c r="AT170" s="211" t="s">
        <v>132</v>
      </c>
      <c r="AU170" s="211" t="s">
        <v>83</v>
      </c>
      <c r="AV170" s="13" t="s">
        <v>83</v>
      </c>
      <c r="AW170" s="13" t="s">
        <v>30</v>
      </c>
      <c r="AX170" s="13" t="s">
        <v>73</v>
      </c>
      <c r="AY170" s="211" t="s">
        <v>124</v>
      </c>
    </row>
    <row r="171" spans="2:51" s="14" customFormat="1" ht="12">
      <c r="B171" s="212"/>
      <c r="C171" s="213"/>
      <c r="D171" s="202" t="s">
        <v>132</v>
      </c>
      <c r="E171" s="214" t="s">
        <v>1</v>
      </c>
      <c r="F171" s="215" t="s">
        <v>134</v>
      </c>
      <c r="G171" s="213"/>
      <c r="H171" s="216">
        <v>3.15</v>
      </c>
      <c r="I171" s="217"/>
      <c r="J171" s="213"/>
      <c r="K171" s="213"/>
      <c r="L171" s="218"/>
      <c r="M171" s="219"/>
      <c r="N171" s="220"/>
      <c r="O171" s="220"/>
      <c r="P171" s="220"/>
      <c r="Q171" s="220"/>
      <c r="R171" s="220"/>
      <c r="S171" s="220"/>
      <c r="T171" s="221"/>
      <c r="AT171" s="222" t="s">
        <v>132</v>
      </c>
      <c r="AU171" s="222" t="s">
        <v>83</v>
      </c>
      <c r="AV171" s="14" t="s">
        <v>126</v>
      </c>
      <c r="AW171" s="14" t="s">
        <v>30</v>
      </c>
      <c r="AX171" s="14" t="s">
        <v>81</v>
      </c>
      <c r="AY171" s="222" t="s">
        <v>124</v>
      </c>
    </row>
    <row r="172" spans="1:65" s="2" customFormat="1" ht="24.2" customHeight="1">
      <c r="A172" s="33"/>
      <c r="B172" s="34"/>
      <c r="C172" s="186" t="s">
        <v>146</v>
      </c>
      <c r="D172" s="186" t="s">
        <v>127</v>
      </c>
      <c r="E172" s="187" t="s">
        <v>323</v>
      </c>
      <c r="F172" s="188" t="s">
        <v>324</v>
      </c>
      <c r="G172" s="189" t="s">
        <v>243</v>
      </c>
      <c r="H172" s="190">
        <v>5</v>
      </c>
      <c r="I172" s="191"/>
      <c r="J172" s="192">
        <f>ROUND(I172*H172,2)</f>
        <v>0</v>
      </c>
      <c r="K172" s="193"/>
      <c r="L172" s="38"/>
      <c r="M172" s="194" t="s">
        <v>1</v>
      </c>
      <c r="N172" s="195" t="s">
        <v>38</v>
      </c>
      <c r="O172" s="70"/>
      <c r="P172" s="196">
        <f>O172*H172</f>
        <v>0</v>
      </c>
      <c r="Q172" s="196">
        <v>0</v>
      </c>
      <c r="R172" s="196">
        <f>Q172*H172</f>
        <v>0</v>
      </c>
      <c r="S172" s="196">
        <v>0</v>
      </c>
      <c r="T172" s="197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98" t="s">
        <v>126</v>
      </c>
      <c r="AT172" s="198" t="s">
        <v>127</v>
      </c>
      <c r="AU172" s="198" t="s">
        <v>83</v>
      </c>
      <c r="AY172" s="16" t="s">
        <v>124</v>
      </c>
      <c r="BE172" s="199">
        <f>IF(N172="základní",J172,0)</f>
        <v>0</v>
      </c>
      <c r="BF172" s="199">
        <f>IF(N172="snížená",J172,0)</f>
        <v>0</v>
      </c>
      <c r="BG172" s="199">
        <f>IF(N172="zákl. přenesená",J172,0)</f>
        <v>0</v>
      </c>
      <c r="BH172" s="199">
        <f>IF(N172="sníž. přenesená",J172,0)</f>
        <v>0</v>
      </c>
      <c r="BI172" s="199">
        <f>IF(N172="nulová",J172,0)</f>
        <v>0</v>
      </c>
      <c r="BJ172" s="16" t="s">
        <v>81</v>
      </c>
      <c r="BK172" s="199">
        <f>ROUND(I172*H172,2)</f>
        <v>0</v>
      </c>
      <c r="BL172" s="16" t="s">
        <v>126</v>
      </c>
      <c r="BM172" s="198" t="s">
        <v>325</v>
      </c>
    </row>
    <row r="173" spans="2:51" s="13" customFormat="1" ht="12">
      <c r="B173" s="200"/>
      <c r="C173" s="201"/>
      <c r="D173" s="202" t="s">
        <v>132</v>
      </c>
      <c r="E173" s="203" t="s">
        <v>1</v>
      </c>
      <c r="F173" s="204" t="s">
        <v>135</v>
      </c>
      <c r="G173" s="201"/>
      <c r="H173" s="205">
        <v>5</v>
      </c>
      <c r="I173" s="206"/>
      <c r="J173" s="201"/>
      <c r="K173" s="201"/>
      <c r="L173" s="207"/>
      <c r="M173" s="208"/>
      <c r="N173" s="209"/>
      <c r="O173" s="209"/>
      <c r="P173" s="209"/>
      <c r="Q173" s="209"/>
      <c r="R173" s="209"/>
      <c r="S173" s="209"/>
      <c r="T173" s="210"/>
      <c r="AT173" s="211" t="s">
        <v>132</v>
      </c>
      <c r="AU173" s="211" t="s">
        <v>83</v>
      </c>
      <c r="AV173" s="13" t="s">
        <v>83</v>
      </c>
      <c r="AW173" s="13" t="s">
        <v>30</v>
      </c>
      <c r="AX173" s="13" t="s">
        <v>73</v>
      </c>
      <c r="AY173" s="211" t="s">
        <v>124</v>
      </c>
    </row>
    <row r="174" spans="2:51" s="14" customFormat="1" ht="12">
      <c r="B174" s="212"/>
      <c r="C174" s="213"/>
      <c r="D174" s="202" t="s">
        <v>132</v>
      </c>
      <c r="E174" s="214" t="s">
        <v>1</v>
      </c>
      <c r="F174" s="215" t="s">
        <v>134</v>
      </c>
      <c r="G174" s="213"/>
      <c r="H174" s="216">
        <v>5</v>
      </c>
      <c r="I174" s="217"/>
      <c r="J174" s="213"/>
      <c r="K174" s="213"/>
      <c r="L174" s="218"/>
      <c r="M174" s="219"/>
      <c r="N174" s="220"/>
      <c r="O174" s="220"/>
      <c r="P174" s="220"/>
      <c r="Q174" s="220"/>
      <c r="R174" s="220"/>
      <c r="S174" s="220"/>
      <c r="T174" s="221"/>
      <c r="AT174" s="222" t="s">
        <v>132</v>
      </c>
      <c r="AU174" s="222" t="s">
        <v>83</v>
      </c>
      <c r="AV174" s="14" t="s">
        <v>126</v>
      </c>
      <c r="AW174" s="14" t="s">
        <v>30</v>
      </c>
      <c r="AX174" s="14" t="s">
        <v>81</v>
      </c>
      <c r="AY174" s="222" t="s">
        <v>124</v>
      </c>
    </row>
    <row r="175" spans="2:63" s="12" customFormat="1" ht="22.9" customHeight="1">
      <c r="B175" s="170"/>
      <c r="C175" s="171"/>
      <c r="D175" s="172" t="s">
        <v>72</v>
      </c>
      <c r="E175" s="184" t="s">
        <v>326</v>
      </c>
      <c r="F175" s="184" t="s">
        <v>327</v>
      </c>
      <c r="G175" s="171"/>
      <c r="H175" s="171"/>
      <c r="I175" s="174"/>
      <c r="J175" s="185">
        <f>BK175</f>
        <v>0</v>
      </c>
      <c r="K175" s="171"/>
      <c r="L175" s="176"/>
      <c r="M175" s="177"/>
      <c r="N175" s="178"/>
      <c r="O175" s="178"/>
      <c r="P175" s="179">
        <f>SUM(P176:P190)</f>
        <v>0</v>
      </c>
      <c r="Q175" s="178"/>
      <c r="R175" s="179">
        <f>SUM(R176:R190)</f>
        <v>0</v>
      </c>
      <c r="S175" s="178"/>
      <c r="T175" s="180">
        <f>SUM(T176:T190)</f>
        <v>7.425000000000001</v>
      </c>
      <c r="AR175" s="181" t="s">
        <v>81</v>
      </c>
      <c r="AT175" s="182" t="s">
        <v>72</v>
      </c>
      <c r="AU175" s="182" t="s">
        <v>81</v>
      </c>
      <c r="AY175" s="181" t="s">
        <v>124</v>
      </c>
      <c r="BK175" s="183">
        <f>SUM(BK176:BK190)</f>
        <v>0</v>
      </c>
    </row>
    <row r="176" spans="1:65" s="2" customFormat="1" ht="49.15" customHeight="1">
      <c r="A176" s="33"/>
      <c r="B176" s="34"/>
      <c r="C176" s="186" t="s">
        <v>151</v>
      </c>
      <c r="D176" s="186" t="s">
        <v>127</v>
      </c>
      <c r="E176" s="187" t="s">
        <v>328</v>
      </c>
      <c r="F176" s="188" t="s">
        <v>329</v>
      </c>
      <c r="G176" s="189" t="s">
        <v>138</v>
      </c>
      <c r="H176" s="190">
        <v>4.95</v>
      </c>
      <c r="I176" s="191"/>
      <c r="J176" s="192">
        <f>ROUND(I176*H176,2)</f>
        <v>0</v>
      </c>
      <c r="K176" s="193"/>
      <c r="L176" s="38"/>
      <c r="M176" s="194" t="s">
        <v>1</v>
      </c>
      <c r="N176" s="195" t="s">
        <v>38</v>
      </c>
      <c r="O176" s="70"/>
      <c r="P176" s="196">
        <f>O176*H176</f>
        <v>0</v>
      </c>
      <c r="Q176" s="196">
        <v>0</v>
      </c>
      <c r="R176" s="196">
        <f>Q176*H176</f>
        <v>0</v>
      </c>
      <c r="S176" s="196">
        <v>1.5</v>
      </c>
      <c r="T176" s="197">
        <f>S176*H176</f>
        <v>7.425000000000001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98" t="s">
        <v>126</v>
      </c>
      <c r="AT176" s="198" t="s">
        <v>127</v>
      </c>
      <c r="AU176" s="198" t="s">
        <v>83</v>
      </c>
      <c r="AY176" s="16" t="s">
        <v>124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16" t="s">
        <v>81</v>
      </c>
      <c r="BK176" s="199">
        <f>ROUND(I176*H176,2)</f>
        <v>0</v>
      </c>
      <c r="BL176" s="16" t="s">
        <v>126</v>
      </c>
      <c r="BM176" s="198" t="s">
        <v>330</v>
      </c>
    </row>
    <row r="177" spans="2:51" s="13" customFormat="1" ht="12">
      <c r="B177" s="200"/>
      <c r="C177" s="201"/>
      <c r="D177" s="202" t="s">
        <v>132</v>
      </c>
      <c r="E177" s="203" t="s">
        <v>1</v>
      </c>
      <c r="F177" s="204" t="s">
        <v>331</v>
      </c>
      <c r="G177" s="201"/>
      <c r="H177" s="205">
        <v>4.95</v>
      </c>
      <c r="I177" s="206"/>
      <c r="J177" s="201"/>
      <c r="K177" s="201"/>
      <c r="L177" s="207"/>
      <c r="M177" s="208"/>
      <c r="N177" s="209"/>
      <c r="O177" s="209"/>
      <c r="P177" s="209"/>
      <c r="Q177" s="209"/>
      <c r="R177" s="209"/>
      <c r="S177" s="209"/>
      <c r="T177" s="210"/>
      <c r="AT177" s="211" t="s">
        <v>132</v>
      </c>
      <c r="AU177" s="211" t="s">
        <v>83</v>
      </c>
      <c r="AV177" s="13" t="s">
        <v>83</v>
      </c>
      <c r="AW177" s="13" t="s">
        <v>30</v>
      </c>
      <c r="AX177" s="13" t="s">
        <v>73</v>
      </c>
      <c r="AY177" s="211" t="s">
        <v>124</v>
      </c>
    </row>
    <row r="178" spans="2:51" s="14" customFormat="1" ht="12">
      <c r="B178" s="212"/>
      <c r="C178" s="213"/>
      <c r="D178" s="202" t="s">
        <v>132</v>
      </c>
      <c r="E178" s="214" t="s">
        <v>1</v>
      </c>
      <c r="F178" s="215" t="s">
        <v>134</v>
      </c>
      <c r="G178" s="213"/>
      <c r="H178" s="216">
        <v>4.95</v>
      </c>
      <c r="I178" s="217"/>
      <c r="J178" s="213"/>
      <c r="K178" s="213"/>
      <c r="L178" s="218"/>
      <c r="M178" s="219"/>
      <c r="N178" s="220"/>
      <c r="O178" s="220"/>
      <c r="P178" s="220"/>
      <c r="Q178" s="220"/>
      <c r="R178" s="220"/>
      <c r="S178" s="220"/>
      <c r="T178" s="221"/>
      <c r="AT178" s="222" t="s">
        <v>132</v>
      </c>
      <c r="AU178" s="222" t="s">
        <v>83</v>
      </c>
      <c r="AV178" s="14" t="s">
        <v>126</v>
      </c>
      <c r="AW178" s="14" t="s">
        <v>30</v>
      </c>
      <c r="AX178" s="14" t="s">
        <v>81</v>
      </c>
      <c r="AY178" s="222" t="s">
        <v>124</v>
      </c>
    </row>
    <row r="179" spans="1:65" s="2" customFormat="1" ht="44.25" customHeight="1">
      <c r="A179" s="33"/>
      <c r="B179" s="34"/>
      <c r="C179" s="186" t="s">
        <v>165</v>
      </c>
      <c r="D179" s="186" t="s">
        <v>127</v>
      </c>
      <c r="E179" s="187" t="s">
        <v>332</v>
      </c>
      <c r="F179" s="188" t="s">
        <v>333</v>
      </c>
      <c r="G179" s="189" t="s">
        <v>162</v>
      </c>
      <c r="H179" s="190">
        <v>107.1</v>
      </c>
      <c r="I179" s="191"/>
      <c r="J179" s="192">
        <f>ROUND(I179*H179,2)</f>
        <v>0</v>
      </c>
      <c r="K179" s="193"/>
      <c r="L179" s="38"/>
      <c r="M179" s="194" t="s">
        <v>1</v>
      </c>
      <c r="N179" s="195" t="s">
        <v>38</v>
      </c>
      <c r="O179" s="70"/>
      <c r="P179" s="196">
        <f>O179*H179</f>
        <v>0</v>
      </c>
      <c r="Q179" s="196">
        <v>0</v>
      </c>
      <c r="R179" s="196">
        <f>Q179*H179</f>
        <v>0</v>
      </c>
      <c r="S179" s="196">
        <v>0</v>
      </c>
      <c r="T179" s="197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98" t="s">
        <v>126</v>
      </c>
      <c r="AT179" s="198" t="s">
        <v>127</v>
      </c>
      <c r="AU179" s="198" t="s">
        <v>83</v>
      </c>
      <c r="AY179" s="16" t="s">
        <v>124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16" t="s">
        <v>81</v>
      </c>
      <c r="BK179" s="199">
        <f>ROUND(I179*H179,2)</f>
        <v>0</v>
      </c>
      <c r="BL179" s="16" t="s">
        <v>126</v>
      </c>
      <c r="BM179" s="198" t="s">
        <v>334</v>
      </c>
    </row>
    <row r="180" spans="2:51" s="13" customFormat="1" ht="12">
      <c r="B180" s="200"/>
      <c r="C180" s="201"/>
      <c r="D180" s="202" t="s">
        <v>132</v>
      </c>
      <c r="E180" s="203" t="s">
        <v>1</v>
      </c>
      <c r="F180" s="204" t="s">
        <v>335</v>
      </c>
      <c r="G180" s="201"/>
      <c r="H180" s="205">
        <v>107.1</v>
      </c>
      <c r="I180" s="206"/>
      <c r="J180" s="201"/>
      <c r="K180" s="201"/>
      <c r="L180" s="207"/>
      <c r="M180" s="208"/>
      <c r="N180" s="209"/>
      <c r="O180" s="209"/>
      <c r="P180" s="209"/>
      <c r="Q180" s="209"/>
      <c r="R180" s="209"/>
      <c r="S180" s="209"/>
      <c r="T180" s="210"/>
      <c r="AT180" s="211" t="s">
        <v>132</v>
      </c>
      <c r="AU180" s="211" t="s">
        <v>83</v>
      </c>
      <c r="AV180" s="13" t="s">
        <v>83</v>
      </c>
      <c r="AW180" s="13" t="s">
        <v>30</v>
      </c>
      <c r="AX180" s="13" t="s">
        <v>73</v>
      </c>
      <c r="AY180" s="211" t="s">
        <v>124</v>
      </c>
    </row>
    <row r="181" spans="2:51" s="14" customFormat="1" ht="12">
      <c r="B181" s="212"/>
      <c r="C181" s="213"/>
      <c r="D181" s="202" t="s">
        <v>132</v>
      </c>
      <c r="E181" s="214" t="s">
        <v>1</v>
      </c>
      <c r="F181" s="215" t="s">
        <v>134</v>
      </c>
      <c r="G181" s="213"/>
      <c r="H181" s="216">
        <v>107.1</v>
      </c>
      <c r="I181" s="217"/>
      <c r="J181" s="213"/>
      <c r="K181" s="213"/>
      <c r="L181" s="218"/>
      <c r="M181" s="219"/>
      <c r="N181" s="220"/>
      <c r="O181" s="220"/>
      <c r="P181" s="220"/>
      <c r="Q181" s="220"/>
      <c r="R181" s="220"/>
      <c r="S181" s="220"/>
      <c r="T181" s="221"/>
      <c r="AT181" s="222" t="s">
        <v>132</v>
      </c>
      <c r="AU181" s="222" t="s">
        <v>83</v>
      </c>
      <c r="AV181" s="14" t="s">
        <v>126</v>
      </c>
      <c r="AW181" s="14" t="s">
        <v>30</v>
      </c>
      <c r="AX181" s="14" t="s">
        <v>81</v>
      </c>
      <c r="AY181" s="222" t="s">
        <v>124</v>
      </c>
    </row>
    <row r="182" spans="1:65" s="2" customFormat="1" ht="37.9" customHeight="1">
      <c r="A182" s="33"/>
      <c r="B182" s="34"/>
      <c r="C182" s="186" t="s">
        <v>159</v>
      </c>
      <c r="D182" s="186" t="s">
        <v>127</v>
      </c>
      <c r="E182" s="187" t="s">
        <v>336</v>
      </c>
      <c r="F182" s="188" t="s">
        <v>337</v>
      </c>
      <c r="G182" s="189" t="s">
        <v>162</v>
      </c>
      <c r="H182" s="190">
        <v>22.045</v>
      </c>
      <c r="I182" s="191"/>
      <c r="J182" s="192">
        <f>ROUND(I182*H182,2)</f>
        <v>0</v>
      </c>
      <c r="K182" s="193"/>
      <c r="L182" s="38"/>
      <c r="M182" s="194" t="s">
        <v>1</v>
      </c>
      <c r="N182" s="195" t="s">
        <v>38</v>
      </c>
      <c r="O182" s="70"/>
      <c r="P182" s="196">
        <f>O182*H182</f>
        <v>0</v>
      </c>
      <c r="Q182" s="196">
        <v>0</v>
      </c>
      <c r="R182" s="196">
        <f>Q182*H182</f>
        <v>0</v>
      </c>
      <c r="S182" s="196">
        <v>0</v>
      </c>
      <c r="T182" s="197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98" t="s">
        <v>126</v>
      </c>
      <c r="AT182" s="198" t="s">
        <v>127</v>
      </c>
      <c r="AU182" s="198" t="s">
        <v>83</v>
      </c>
      <c r="AY182" s="16" t="s">
        <v>124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16" t="s">
        <v>81</v>
      </c>
      <c r="BK182" s="199">
        <f>ROUND(I182*H182,2)</f>
        <v>0</v>
      </c>
      <c r="BL182" s="16" t="s">
        <v>126</v>
      </c>
      <c r="BM182" s="198" t="s">
        <v>338</v>
      </c>
    </row>
    <row r="183" spans="1:65" s="2" customFormat="1" ht="44.25" customHeight="1">
      <c r="A183" s="33"/>
      <c r="B183" s="34"/>
      <c r="C183" s="186" t="s">
        <v>180</v>
      </c>
      <c r="D183" s="186" t="s">
        <v>127</v>
      </c>
      <c r="E183" s="187" t="s">
        <v>339</v>
      </c>
      <c r="F183" s="188" t="s">
        <v>340</v>
      </c>
      <c r="G183" s="189" t="s">
        <v>162</v>
      </c>
      <c r="H183" s="190">
        <v>6.93</v>
      </c>
      <c r="I183" s="191"/>
      <c r="J183" s="192">
        <f>ROUND(I183*H183,2)</f>
        <v>0</v>
      </c>
      <c r="K183" s="193"/>
      <c r="L183" s="38"/>
      <c r="M183" s="194" t="s">
        <v>1</v>
      </c>
      <c r="N183" s="195" t="s">
        <v>38</v>
      </c>
      <c r="O183" s="70"/>
      <c r="P183" s="196">
        <f>O183*H183</f>
        <v>0</v>
      </c>
      <c r="Q183" s="196">
        <v>0</v>
      </c>
      <c r="R183" s="196">
        <f>Q183*H183</f>
        <v>0</v>
      </c>
      <c r="S183" s="196">
        <v>0</v>
      </c>
      <c r="T183" s="197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98" t="s">
        <v>126</v>
      </c>
      <c r="AT183" s="198" t="s">
        <v>127</v>
      </c>
      <c r="AU183" s="198" t="s">
        <v>83</v>
      </c>
      <c r="AY183" s="16" t="s">
        <v>124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16" t="s">
        <v>81</v>
      </c>
      <c r="BK183" s="199">
        <f>ROUND(I183*H183,2)</f>
        <v>0</v>
      </c>
      <c r="BL183" s="16" t="s">
        <v>126</v>
      </c>
      <c r="BM183" s="198" t="s">
        <v>341</v>
      </c>
    </row>
    <row r="184" spans="2:51" s="13" customFormat="1" ht="12">
      <c r="B184" s="200"/>
      <c r="C184" s="201"/>
      <c r="D184" s="202" t="s">
        <v>132</v>
      </c>
      <c r="E184" s="203" t="s">
        <v>1</v>
      </c>
      <c r="F184" s="204" t="s">
        <v>342</v>
      </c>
      <c r="G184" s="201"/>
      <c r="H184" s="205">
        <v>6.93</v>
      </c>
      <c r="I184" s="206"/>
      <c r="J184" s="201"/>
      <c r="K184" s="201"/>
      <c r="L184" s="207"/>
      <c r="M184" s="208"/>
      <c r="N184" s="209"/>
      <c r="O184" s="209"/>
      <c r="P184" s="209"/>
      <c r="Q184" s="209"/>
      <c r="R184" s="209"/>
      <c r="S184" s="209"/>
      <c r="T184" s="210"/>
      <c r="AT184" s="211" t="s">
        <v>132</v>
      </c>
      <c r="AU184" s="211" t="s">
        <v>83</v>
      </c>
      <c r="AV184" s="13" t="s">
        <v>83</v>
      </c>
      <c r="AW184" s="13" t="s">
        <v>30</v>
      </c>
      <c r="AX184" s="13" t="s">
        <v>73</v>
      </c>
      <c r="AY184" s="211" t="s">
        <v>124</v>
      </c>
    </row>
    <row r="185" spans="2:51" s="14" customFormat="1" ht="12">
      <c r="B185" s="212"/>
      <c r="C185" s="213"/>
      <c r="D185" s="202" t="s">
        <v>132</v>
      </c>
      <c r="E185" s="214" t="s">
        <v>1</v>
      </c>
      <c r="F185" s="215" t="s">
        <v>134</v>
      </c>
      <c r="G185" s="213"/>
      <c r="H185" s="216">
        <v>6.93</v>
      </c>
      <c r="I185" s="217"/>
      <c r="J185" s="213"/>
      <c r="K185" s="213"/>
      <c r="L185" s="218"/>
      <c r="M185" s="219"/>
      <c r="N185" s="220"/>
      <c r="O185" s="220"/>
      <c r="P185" s="220"/>
      <c r="Q185" s="220"/>
      <c r="R185" s="220"/>
      <c r="S185" s="220"/>
      <c r="T185" s="221"/>
      <c r="AT185" s="222" t="s">
        <v>132</v>
      </c>
      <c r="AU185" s="222" t="s">
        <v>83</v>
      </c>
      <c r="AV185" s="14" t="s">
        <v>126</v>
      </c>
      <c r="AW185" s="14" t="s">
        <v>30</v>
      </c>
      <c r="AX185" s="14" t="s">
        <v>81</v>
      </c>
      <c r="AY185" s="222" t="s">
        <v>124</v>
      </c>
    </row>
    <row r="186" spans="1:65" s="2" customFormat="1" ht="44.25" customHeight="1">
      <c r="A186" s="33"/>
      <c r="B186" s="34"/>
      <c r="C186" s="186" t="s">
        <v>169</v>
      </c>
      <c r="D186" s="186" t="s">
        <v>127</v>
      </c>
      <c r="E186" s="187" t="s">
        <v>343</v>
      </c>
      <c r="F186" s="188" t="s">
        <v>344</v>
      </c>
      <c r="G186" s="189" t="s">
        <v>162</v>
      </c>
      <c r="H186" s="190">
        <v>3.78</v>
      </c>
      <c r="I186" s="191"/>
      <c r="J186" s="192">
        <f>ROUND(I186*H186,2)</f>
        <v>0</v>
      </c>
      <c r="K186" s="193"/>
      <c r="L186" s="38"/>
      <c r="M186" s="194" t="s">
        <v>1</v>
      </c>
      <c r="N186" s="195" t="s">
        <v>38</v>
      </c>
      <c r="O186" s="70"/>
      <c r="P186" s="196">
        <f>O186*H186</f>
        <v>0</v>
      </c>
      <c r="Q186" s="196">
        <v>0</v>
      </c>
      <c r="R186" s="196">
        <f>Q186*H186</f>
        <v>0</v>
      </c>
      <c r="S186" s="196">
        <v>0</v>
      </c>
      <c r="T186" s="197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98" t="s">
        <v>126</v>
      </c>
      <c r="AT186" s="198" t="s">
        <v>127</v>
      </c>
      <c r="AU186" s="198" t="s">
        <v>83</v>
      </c>
      <c r="AY186" s="16" t="s">
        <v>124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16" t="s">
        <v>81</v>
      </c>
      <c r="BK186" s="199">
        <f>ROUND(I186*H186,2)</f>
        <v>0</v>
      </c>
      <c r="BL186" s="16" t="s">
        <v>126</v>
      </c>
      <c r="BM186" s="198" t="s">
        <v>345</v>
      </c>
    </row>
    <row r="187" spans="2:51" s="13" customFormat="1" ht="12">
      <c r="B187" s="200"/>
      <c r="C187" s="201"/>
      <c r="D187" s="202" t="s">
        <v>132</v>
      </c>
      <c r="E187" s="203" t="s">
        <v>1</v>
      </c>
      <c r="F187" s="204" t="s">
        <v>346</v>
      </c>
      <c r="G187" s="201"/>
      <c r="H187" s="205">
        <v>3.78</v>
      </c>
      <c r="I187" s="206"/>
      <c r="J187" s="201"/>
      <c r="K187" s="201"/>
      <c r="L187" s="207"/>
      <c r="M187" s="208"/>
      <c r="N187" s="209"/>
      <c r="O187" s="209"/>
      <c r="P187" s="209"/>
      <c r="Q187" s="209"/>
      <c r="R187" s="209"/>
      <c r="S187" s="209"/>
      <c r="T187" s="210"/>
      <c r="AT187" s="211" t="s">
        <v>132</v>
      </c>
      <c r="AU187" s="211" t="s">
        <v>83</v>
      </c>
      <c r="AV187" s="13" t="s">
        <v>83</v>
      </c>
      <c r="AW187" s="13" t="s">
        <v>30</v>
      </c>
      <c r="AX187" s="13" t="s">
        <v>73</v>
      </c>
      <c r="AY187" s="211" t="s">
        <v>124</v>
      </c>
    </row>
    <row r="188" spans="2:51" s="14" customFormat="1" ht="12">
      <c r="B188" s="212"/>
      <c r="C188" s="213"/>
      <c r="D188" s="202" t="s">
        <v>132</v>
      </c>
      <c r="E188" s="214" t="s">
        <v>1</v>
      </c>
      <c r="F188" s="215" t="s">
        <v>134</v>
      </c>
      <c r="G188" s="213"/>
      <c r="H188" s="216">
        <v>3.78</v>
      </c>
      <c r="I188" s="217"/>
      <c r="J188" s="213"/>
      <c r="K188" s="213"/>
      <c r="L188" s="218"/>
      <c r="M188" s="219"/>
      <c r="N188" s="220"/>
      <c r="O188" s="220"/>
      <c r="P188" s="220"/>
      <c r="Q188" s="220"/>
      <c r="R188" s="220"/>
      <c r="S188" s="220"/>
      <c r="T188" s="221"/>
      <c r="AT188" s="222" t="s">
        <v>132</v>
      </c>
      <c r="AU188" s="222" t="s">
        <v>83</v>
      </c>
      <c r="AV188" s="14" t="s">
        <v>126</v>
      </c>
      <c r="AW188" s="14" t="s">
        <v>30</v>
      </c>
      <c r="AX188" s="14" t="s">
        <v>81</v>
      </c>
      <c r="AY188" s="222" t="s">
        <v>124</v>
      </c>
    </row>
    <row r="189" spans="1:65" s="2" customFormat="1" ht="16.5" customHeight="1">
      <c r="A189" s="33"/>
      <c r="B189" s="34"/>
      <c r="C189" s="186" t="s">
        <v>246</v>
      </c>
      <c r="D189" s="186" t="s">
        <v>127</v>
      </c>
      <c r="E189" s="187" t="s">
        <v>347</v>
      </c>
      <c r="F189" s="188" t="s">
        <v>348</v>
      </c>
      <c r="G189" s="189" t="s">
        <v>255</v>
      </c>
      <c r="H189" s="190">
        <v>1</v>
      </c>
      <c r="I189" s="191"/>
      <c r="J189" s="192">
        <f>ROUND(I189*H189,2)</f>
        <v>0</v>
      </c>
      <c r="K189" s="193"/>
      <c r="L189" s="38"/>
      <c r="M189" s="194" t="s">
        <v>1</v>
      </c>
      <c r="N189" s="195" t="s">
        <v>38</v>
      </c>
      <c r="O189" s="70"/>
      <c r="P189" s="196">
        <f>O189*H189</f>
        <v>0</v>
      </c>
      <c r="Q189" s="196">
        <v>0</v>
      </c>
      <c r="R189" s="196">
        <f>Q189*H189</f>
        <v>0</v>
      </c>
      <c r="S189" s="196">
        <v>0</v>
      </c>
      <c r="T189" s="197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98" t="s">
        <v>126</v>
      </c>
      <c r="AT189" s="198" t="s">
        <v>127</v>
      </c>
      <c r="AU189" s="198" t="s">
        <v>83</v>
      </c>
      <c r="AY189" s="16" t="s">
        <v>124</v>
      </c>
      <c r="BE189" s="199">
        <f>IF(N189="základní",J189,0)</f>
        <v>0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16" t="s">
        <v>81</v>
      </c>
      <c r="BK189" s="199">
        <f>ROUND(I189*H189,2)</f>
        <v>0</v>
      </c>
      <c r="BL189" s="16" t="s">
        <v>126</v>
      </c>
      <c r="BM189" s="198" t="s">
        <v>349</v>
      </c>
    </row>
    <row r="190" spans="1:65" s="2" customFormat="1" ht="16.5" customHeight="1">
      <c r="A190" s="33"/>
      <c r="B190" s="34"/>
      <c r="C190" s="186" t="s">
        <v>350</v>
      </c>
      <c r="D190" s="186" t="s">
        <v>127</v>
      </c>
      <c r="E190" s="187" t="s">
        <v>351</v>
      </c>
      <c r="F190" s="188" t="s">
        <v>352</v>
      </c>
      <c r="G190" s="189" t="s">
        <v>255</v>
      </c>
      <c r="H190" s="190">
        <v>1</v>
      </c>
      <c r="I190" s="191"/>
      <c r="J190" s="192">
        <f>ROUND(I190*H190,2)</f>
        <v>0</v>
      </c>
      <c r="K190" s="193"/>
      <c r="L190" s="38"/>
      <c r="M190" s="194" t="s">
        <v>1</v>
      </c>
      <c r="N190" s="195" t="s">
        <v>38</v>
      </c>
      <c r="O190" s="70"/>
      <c r="P190" s="196">
        <f>O190*H190</f>
        <v>0</v>
      </c>
      <c r="Q190" s="196">
        <v>0</v>
      </c>
      <c r="R190" s="196">
        <f>Q190*H190</f>
        <v>0</v>
      </c>
      <c r="S190" s="196">
        <v>0</v>
      </c>
      <c r="T190" s="197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98" t="s">
        <v>126</v>
      </c>
      <c r="AT190" s="198" t="s">
        <v>127</v>
      </c>
      <c r="AU190" s="198" t="s">
        <v>83</v>
      </c>
      <c r="AY190" s="16" t="s">
        <v>124</v>
      </c>
      <c r="BE190" s="199">
        <f>IF(N190="základní",J190,0)</f>
        <v>0</v>
      </c>
      <c r="BF190" s="199">
        <f>IF(N190="snížená",J190,0)</f>
        <v>0</v>
      </c>
      <c r="BG190" s="199">
        <f>IF(N190="zákl. přenesená",J190,0)</f>
        <v>0</v>
      </c>
      <c r="BH190" s="199">
        <f>IF(N190="sníž. přenesená",J190,0)</f>
        <v>0</v>
      </c>
      <c r="BI190" s="199">
        <f>IF(N190="nulová",J190,0)</f>
        <v>0</v>
      </c>
      <c r="BJ190" s="16" t="s">
        <v>81</v>
      </c>
      <c r="BK190" s="199">
        <f>ROUND(I190*H190,2)</f>
        <v>0</v>
      </c>
      <c r="BL190" s="16" t="s">
        <v>126</v>
      </c>
      <c r="BM190" s="198" t="s">
        <v>353</v>
      </c>
    </row>
    <row r="191" spans="2:63" s="12" customFormat="1" ht="25.9" customHeight="1">
      <c r="B191" s="170"/>
      <c r="C191" s="171"/>
      <c r="D191" s="172" t="s">
        <v>72</v>
      </c>
      <c r="E191" s="173" t="s">
        <v>250</v>
      </c>
      <c r="F191" s="173" t="s">
        <v>251</v>
      </c>
      <c r="G191" s="171"/>
      <c r="H191" s="171"/>
      <c r="I191" s="174"/>
      <c r="J191" s="175">
        <f>BK191</f>
        <v>0</v>
      </c>
      <c r="K191" s="171"/>
      <c r="L191" s="176"/>
      <c r="M191" s="177"/>
      <c r="N191" s="178"/>
      <c r="O191" s="178"/>
      <c r="P191" s="179">
        <f>P192+P194+P196</f>
        <v>0</v>
      </c>
      <c r="Q191" s="178"/>
      <c r="R191" s="179">
        <f>R192+R194+R196</f>
        <v>0</v>
      </c>
      <c r="S191" s="178"/>
      <c r="T191" s="180">
        <f>T192+T194+T196</f>
        <v>0</v>
      </c>
      <c r="AR191" s="181" t="s">
        <v>135</v>
      </c>
      <c r="AT191" s="182" t="s">
        <v>72</v>
      </c>
      <c r="AU191" s="182" t="s">
        <v>73</v>
      </c>
      <c r="AY191" s="181" t="s">
        <v>124</v>
      </c>
      <c r="BK191" s="183">
        <f>BK192+BK194+BK196</f>
        <v>0</v>
      </c>
    </row>
    <row r="192" spans="2:63" s="12" customFormat="1" ht="22.9" customHeight="1">
      <c r="B192" s="170"/>
      <c r="C192" s="171"/>
      <c r="D192" s="172" t="s">
        <v>72</v>
      </c>
      <c r="E192" s="184" t="s">
        <v>252</v>
      </c>
      <c r="F192" s="184" t="s">
        <v>253</v>
      </c>
      <c r="G192" s="171"/>
      <c r="H192" s="171"/>
      <c r="I192" s="174"/>
      <c r="J192" s="185">
        <f>BK192</f>
        <v>0</v>
      </c>
      <c r="K192" s="171"/>
      <c r="L192" s="176"/>
      <c r="M192" s="177"/>
      <c r="N192" s="178"/>
      <c r="O192" s="178"/>
      <c r="P192" s="179">
        <f>P193</f>
        <v>0</v>
      </c>
      <c r="Q192" s="178"/>
      <c r="R192" s="179">
        <f>R193</f>
        <v>0</v>
      </c>
      <c r="S192" s="178"/>
      <c r="T192" s="180">
        <f>T193</f>
        <v>0</v>
      </c>
      <c r="AR192" s="181" t="s">
        <v>135</v>
      </c>
      <c r="AT192" s="182" t="s">
        <v>72</v>
      </c>
      <c r="AU192" s="182" t="s">
        <v>81</v>
      </c>
      <c r="AY192" s="181" t="s">
        <v>124</v>
      </c>
      <c r="BK192" s="183">
        <f>BK193</f>
        <v>0</v>
      </c>
    </row>
    <row r="193" spans="1:65" s="2" customFormat="1" ht="16.5" customHeight="1">
      <c r="A193" s="33"/>
      <c r="B193" s="34"/>
      <c r="C193" s="186" t="s">
        <v>81</v>
      </c>
      <c r="D193" s="186" t="s">
        <v>127</v>
      </c>
      <c r="E193" s="187" t="s">
        <v>254</v>
      </c>
      <c r="F193" s="188" t="s">
        <v>253</v>
      </c>
      <c r="G193" s="189" t="s">
        <v>255</v>
      </c>
      <c r="H193" s="190">
        <v>1</v>
      </c>
      <c r="I193" s="191"/>
      <c r="J193" s="192">
        <f>ROUND(I193*H193,2)</f>
        <v>0</v>
      </c>
      <c r="K193" s="193"/>
      <c r="L193" s="38"/>
      <c r="M193" s="194" t="s">
        <v>1</v>
      </c>
      <c r="N193" s="195" t="s">
        <v>38</v>
      </c>
      <c r="O193" s="70"/>
      <c r="P193" s="196">
        <f>O193*H193</f>
        <v>0</v>
      </c>
      <c r="Q193" s="196">
        <v>0</v>
      </c>
      <c r="R193" s="196">
        <f>Q193*H193</f>
        <v>0</v>
      </c>
      <c r="S193" s="196">
        <v>0</v>
      </c>
      <c r="T193" s="197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98" t="s">
        <v>256</v>
      </c>
      <c r="AT193" s="198" t="s">
        <v>127</v>
      </c>
      <c r="AU193" s="198" t="s">
        <v>83</v>
      </c>
      <c r="AY193" s="16" t="s">
        <v>124</v>
      </c>
      <c r="BE193" s="199">
        <f>IF(N193="základní",J193,0)</f>
        <v>0</v>
      </c>
      <c r="BF193" s="199">
        <f>IF(N193="snížená",J193,0)</f>
        <v>0</v>
      </c>
      <c r="BG193" s="199">
        <f>IF(N193="zákl. přenesená",J193,0)</f>
        <v>0</v>
      </c>
      <c r="BH193" s="199">
        <f>IF(N193="sníž. přenesená",J193,0)</f>
        <v>0</v>
      </c>
      <c r="BI193" s="199">
        <f>IF(N193="nulová",J193,0)</f>
        <v>0</v>
      </c>
      <c r="BJ193" s="16" t="s">
        <v>81</v>
      </c>
      <c r="BK193" s="199">
        <f>ROUND(I193*H193,2)</f>
        <v>0</v>
      </c>
      <c r="BL193" s="16" t="s">
        <v>256</v>
      </c>
      <c r="BM193" s="198" t="s">
        <v>354</v>
      </c>
    </row>
    <row r="194" spans="2:63" s="12" customFormat="1" ht="22.9" customHeight="1">
      <c r="B194" s="170"/>
      <c r="C194" s="171"/>
      <c r="D194" s="172" t="s">
        <v>72</v>
      </c>
      <c r="E194" s="184" t="s">
        <v>258</v>
      </c>
      <c r="F194" s="184" t="s">
        <v>259</v>
      </c>
      <c r="G194" s="171"/>
      <c r="H194" s="171"/>
      <c r="I194" s="174"/>
      <c r="J194" s="185">
        <f>BK194</f>
        <v>0</v>
      </c>
      <c r="K194" s="171"/>
      <c r="L194" s="176"/>
      <c r="M194" s="177"/>
      <c r="N194" s="178"/>
      <c r="O194" s="178"/>
      <c r="P194" s="179">
        <f>P195</f>
        <v>0</v>
      </c>
      <c r="Q194" s="178"/>
      <c r="R194" s="179">
        <f>R195</f>
        <v>0</v>
      </c>
      <c r="S194" s="178"/>
      <c r="T194" s="180">
        <f>T195</f>
        <v>0</v>
      </c>
      <c r="AR194" s="181" t="s">
        <v>135</v>
      </c>
      <c r="AT194" s="182" t="s">
        <v>72</v>
      </c>
      <c r="AU194" s="182" t="s">
        <v>81</v>
      </c>
      <c r="AY194" s="181" t="s">
        <v>124</v>
      </c>
      <c r="BK194" s="183">
        <f>BK195</f>
        <v>0</v>
      </c>
    </row>
    <row r="195" spans="1:65" s="2" customFormat="1" ht="16.5" customHeight="1">
      <c r="A195" s="33"/>
      <c r="B195" s="34"/>
      <c r="C195" s="186" t="s">
        <v>83</v>
      </c>
      <c r="D195" s="186" t="s">
        <v>127</v>
      </c>
      <c r="E195" s="187" t="s">
        <v>260</v>
      </c>
      <c r="F195" s="188" t="s">
        <v>259</v>
      </c>
      <c r="G195" s="189" t="s">
        <v>255</v>
      </c>
      <c r="H195" s="190">
        <v>1</v>
      </c>
      <c r="I195" s="191"/>
      <c r="J195" s="192">
        <f>ROUND(I195*H195,2)</f>
        <v>0</v>
      </c>
      <c r="K195" s="193"/>
      <c r="L195" s="38"/>
      <c r="M195" s="194" t="s">
        <v>1</v>
      </c>
      <c r="N195" s="195" t="s">
        <v>38</v>
      </c>
      <c r="O195" s="70"/>
      <c r="P195" s="196">
        <f>O195*H195</f>
        <v>0</v>
      </c>
      <c r="Q195" s="196">
        <v>0</v>
      </c>
      <c r="R195" s="196">
        <f>Q195*H195</f>
        <v>0</v>
      </c>
      <c r="S195" s="196">
        <v>0</v>
      </c>
      <c r="T195" s="197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98" t="s">
        <v>256</v>
      </c>
      <c r="AT195" s="198" t="s">
        <v>127</v>
      </c>
      <c r="AU195" s="198" t="s">
        <v>83</v>
      </c>
      <c r="AY195" s="16" t="s">
        <v>124</v>
      </c>
      <c r="BE195" s="199">
        <f>IF(N195="základní",J195,0)</f>
        <v>0</v>
      </c>
      <c r="BF195" s="199">
        <f>IF(N195="snížená",J195,0)</f>
        <v>0</v>
      </c>
      <c r="BG195" s="199">
        <f>IF(N195="zákl. přenesená",J195,0)</f>
        <v>0</v>
      </c>
      <c r="BH195" s="199">
        <f>IF(N195="sníž. přenesená",J195,0)</f>
        <v>0</v>
      </c>
      <c r="BI195" s="199">
        <f>IF(N195="nulová",J195,0)</f>
        <v>0</v>
      </c>
      <c r="BJ195" s="16" t="s">
        <v>81</v>
      </c>
      <c r="BK195" s="199">
        <f>ROUND(I195*H195,2)</f>
        <v>0</v>
      </c>
      <c r="BL195" s="16" t="s">
        <v>256</v>
      </c>
      <c r="BM195" s="198" t="s">
        <v>355</v>
      </c>
    </row>
    <row r="196" spans="2:63" s="12" customFormat="1" ht="22.9" customHeight="1">
      <c r="B196" s="170"/>
      <c r="C196" s="171"/>
      <c r="D196" s="172" t="s">
        <v>72</v>
      </c>
      <c r="E196" s="184" t="s">
        <v>262</v>
      </c>
      <c r="F196" s="184" t="s">
        <v>263</v>
      </c>
      <c r="G196" s="171"/>
      <c r="H196" s="171"/>
      <c r="I196" s="174"/>
      <c r="J196" s="185">
        <f>BK196</f>
        <v>0</v>
      </c>
      <c r="K196" s="171"/>
      <c r="L196" s="176"/>
      <c r="M196" s="177"/>
      <c r="N196" s="178"/>
      <c r="O196" s="178"/>
      <c r="P196" s="179">
        <f>P197</f>
        <v>0</v>
      </c>
      <c r="Q196" s="178"/>
      <c r="R196" s="179">
        <f>R197</f>
        <v>0</v>
      </c>
      <c r="S196" s="178"/>
      <c r="T196" s="180">
        <f>T197</f>
        <v>0</v>
      </c>
      <c r="AR196" s="181" t="s">
        <v>135</v>
      </c>
      <c r="AT196" s="182" t="s">
        <v>72</v>
      </c>
      <c r="AU196" s="182" t="s">
        <v>81</v>
      </c>
      <c r="AY196" s="181" t="s">
        <v>124</v>
      </c>
      <c r="BK196" s="183">
        <f>BK197</f>
        <v>0</v>
      </c>
    </row>
    <row r="197" spans="1:65" s="2" customFormat="1" ht="16.5" customHeight="1">
      <c r="A197" s="33"/>
      <c r="B197" s="34"/>
      <c r="C197" s="186" t="s">
        <v>203</v>
      </c>
      <c r="D197" s="186" t="s">
        <v>127</v>
      </c>
      <c r="E197" s="187" t="s">
        <v>264</v>
      </c>
      <c r="F197" s="188" t="s">
        <v>263</v>
      </c>
      <c r="G197" s="189" t="s">
        <v>255</v>
      </c>
      <c r="H197" s="190">
        <v>1</v>
      </c>
      <c r="I197" s="191"/>
      <c r="J197" s="192">
        <f>ROUND(I197*H197,2)</f>
        <v>0</v>
      </c>
      <c r="K197" s="193"/>
      <c r="L197" s="38"/>
      <c r="M197" s="234" t="s">
        <v>1</v>
      </c>
      <c r="N197" s="235" t="s">
        <v>38</v>
      </c>
      <c r="O197" s="236"/>
      <c r="P197" s="237">
        <f>O197*H197</f>
        <v>0</v>
      </c>
      <c r="Q197" s="237">
        <v>0</v>
      </c>
      <c r="R197" s="237">
        <f>Q197*H197</f>
        <v>0</v>
      </c>
      <c r="S197" s="237">
        <v>0</v>
      </c>
      <c r="T197" s="238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98" t="s">
        <v>256</v>
      </c>
      <c r="AT197" s="198" t="s">
        <v>127</v>
      </c>
      <c r="AU197" s="198" t="s">
        <v>83</v>
      </c>
      <c r="AY197" s="16" t="s">
        <v>124</v>
      </c>
      <c r="BE197" s="199">
        <f>IF(N197="základní",J197,0)</f>
        <v>0</v>
      </c>
      <c r="BF197" s="199">
        <f>IF(N197="snížená",J197,0)</f>
        <v>0</v>
      </c>
      <c r="BG197" s="199">
        <f>IF(N197="zákl. přenesená",J197,0)</f>
        <v>0</v>
      </c>
      <c r="BH197" s="199">
        <f>IF(N197="sníž. přenesená",J197,0)</f>
        <v>0</v>
      </c>
      <c r="BI197" s="199">
        <f>IF(N197="nulová",J197,0)</f>
        <v>0</v>
      </c>
      <c r="BJ197" s="16" t="s">
        <v>81</v>
      </c>
      <c r="BK197" s="199">
        <f>ROUND(I197*H197,2)</f>
        <v>0</v>
      </c>
      <c r="BL197" s="16" t="s">
        <v>256</v>
      </c>
      <c r="BM197" s="198" t="s">
        <v>356</v>
      </c>
    </row>
    <row r="198" spans="1:31" s="2" customFormat="1" ht="6.95" customHeight="1">
      <c r="A198" s="33"/>
      <c r="B198" s="53"/>
      <c r="C198" s="54"/>
      <c r="D198" s="54"/>
      <c r="E198" s="54"/>
      <c r="F198" s="54"/>
      <c r="G198" s="54"/>
      <c r="H198" s="54"/>
      <c r="I198" s="54"/>
      <c r="J198" s="54"/>
      <c r="K198" s="54"/>
      <c r="L198" s="38"/>
      <c r="M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</row>
  </sheetData>
  <sheetProtection algorithmName="SHA-512" hashValue="nF8CONApK8IGH2ptbmJSlkEORCVTEy7ZmQKQJFazXhEUepc3zxfBYy5P4jIE38NRsh0POrfJvAP4Apd/Cb5PEQ==" saltValue="HgwSejpjtO85afcGKnl0J+5W3Qvbz69PsoYHJxz+yphgKgo4YgJYpmwYuLROBXSkD7aFm8fb8sizyCcwZSmlyw==" spinCount="100000" sheet="1" objects="1" scenarios="1" formatColumns="0" formatRows="0" autoFilter="0"/>
  <autoFilter ref="C124:K197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6"/>
  <sheetViews>
    <sheetView showGridLines="0" workbookViewId="0" topLeftCell="A110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6" t="s">
        <v>89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83</v>
      </c>
    </row>
    <row r="4" spans="2:46" s="1" customFormat="1" ht="24.95" customHeight="1">
      <c r="B4" s="19"/>
      <c r="D4" s="109" t="s">
        <v>90</v>
      </c>
      <c r="L4" s="19"/>
      <c r="M4" s="11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11" t="s">
        <v>16</v>
      </c>
      <c r="L6" s="19"/>
    </row>
    <row r="7" spans="2:12" s="1" customFormat="1" ht="16.5" customHeight="1">
      <c r="B7" s="19"/>
      <c r="E7" s="283" t="str">
        <f>'Rekapitulace stavby'!K6</f>
        <v>Stání pro kontejnéry komunálního odpadu - v lokalitě Cheb</v>
      </c>
      <c r="F7" s="284"/>
      <c r="G7" s="284"/>
      <c r="H7" s="284"/>
      <c r="L7" s="19"/>
    </row>
    <row r="8" spans="1:31" s="2" customFormat="1" ht="12" customHeight="1">
      <c r="A8" s="33"/>
      <c r="B8" s="38"/>
      <c r="C8" s="33"/>
      <c r="D8" s="111" t="s">
        <v>91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30" customHeight="1">
      <c r="A9" s="33"/>
      <c r="B9" s="38"/>
      <c r="C9" s="33"/>
      <c r="D9" s="33"/>
      <c r="E9" s="285" t="s">
        <v>357</v>
      </c>
      <c r="F9" s="286"/>
      <c r="G9" s="286"/>
      <c r="H9" s="286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1" t="s">
        <v>20</v>
      </c>
      <c r="E12" s="33"/>
      <c r="F12" s="112" t="s">
        <v>358</v>
      </c>
      <c r="G12" s="33"/>
      <c r="H12" s="33"/>
      <c r="I12" s="111" t="s">
        <v>22</v>
      </c>
      <c r="J12" s="113">
        <f>'Rekapitulace stavby'!AN8</f>
        <v>44799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1" t="s">
        <v>23</v>
      </c>
      <c r="E14" s="33"/>
      <c r="F14" s="33"/>
      <c r="G14" s="33"/>
      <c r="H14" s="33"/>
      <c r="I14" s="111" t="s">
        <v>24</v>
      </c>
      <c r="J14" s="112" t="str">
        <f>IF('Rekapitulace stavby'!AN10="","",'Rekapitulace stavby'!AN10)</f>
        <v/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2" t="str">
        <f>IF('Rekapitulace stavby'!E11="","",'Rekapitulace stavby'!E11)</f>
        <v xml:space="preserve"> </v>
      </c>
      <c r="F15" s="33"/>
      <c r="G15" s="33"/>
      <c r="H15" s="33"/>
      <c r="I15" s="111" t="s">
        <v>26</v>
      </c>
      <c r="J15" s="112" t="str">
        <f>IF('Rekapitulace stavby'!AN11="","",'Rekapitulace stavby'!AN11)</f>
        <v/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1" t="s">
        <v>27</v>
      </c>
      <c r="E17" s="33"/>
      <c r="F17" s="33"/>
      <c r="G17" s="33"/>
      <c r="H17" s="33"/>
      <c r="I17" s="111" t="s">
        <v>24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87" t="str">
        <f>'Rekapitulace stavby'!E14</f>
        <v>Vyplň údaj</v>
      </c>
      <c r="F18" s="288"/>
      <c r="G18" s="288"/>
      <c r="H18" s="288"/>
      <c r="I18" s="111" t="s">
        <v>26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1" t="s">
        <v>29</v>
      </c>
      <c r="E20" s="33"/>
      <c r="F20" s="33"/>
      <c r="G20" s="33"/>
      <c r="H20" s="33"/>
      <c r="I20" s="111" t="s">
        <v>24</v>
      </c>
      <c r="J20" s="112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2" t="str">
        <f>IF('Rekapitulace stavby'!E17="","",'Rekapitulace stavby'!E17)</f>
        <v xml:space="preserve"> </v>
      </c>
      <c r="F21" s="33"/>
      <c r="G21" s="33"/>
      <c r="H21" s="33"/>
      <c r="I21" s="111" t="s">
        <v>26</v>
      </c>
      <c r="J21" s="112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1" t="s">
        <v>31</v>
      </c>
      <c r="E23" s="33"/>
      <c r="F23" s="33"/>
      <c r="G23" s="33"/>
      <c r="H23" s="33"/>
      <c r="I23" s="111" t="s">
        <v>24</v>
      </c>
      <c r="J23" s="112" t="str">
        <f>IF('Rekapitulace stavby'!AN19="","",'Rekapitulace stavby'!AN19)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2" t="str">
        <f>IF('Rekapitulace stavby'!E20="","",'Rekapitulace stavby'!E20)</f>
        <v xml:space="preserve"> </v>
      </c>
      <c r="F24" s="33"/>
      <c r="G24" s="33"/>
      <c r="H24" s="33"/>
      <c r="I24" s="111" t="s">
        <v>26</v>
      </c>
      <c r="J24" s="112" t="str">
        <f>IF('Rekapitulace stavby'!AN20="","",'Rekapitulace stavby'!AN20)</f>
        <v/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1" t="s">
        <v>32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4"/>
      <c r="B27" s="115"/>
      <c r="C27" s="114"/>
      <c r="D27" s="114"/>
      <c r="E27" s="289" t="s">
        <v>1</v>
      </c>
      <c r="F27" s="289"/>
      <c r="G27" s="289"/>
      <c r="H27" s="289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8" t="s">
        <v>33</v>
      </c>
      <c r="E30" s="33"/>
      <c r="F30" s="33"/>
      <c r="G30" s="33"/>
      <c r="H30" s="33"/>
      <c r="I30" s="33"/>
      <c r="J30" s="119">
        <f>ROUND(J126,2)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20" t="s">
        <v>35</v>
      </c>
      <c r="G32" s="33"/>
      <c r="H32" s="33"/>
      <c r="I32" s="120" t="s">
        <v>34</v>
      </c>
      <c r="J32" s="120" t="s">
        <v>36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1" t="s">
        <v>37</v>
      </c>
      <c r="E33" s="111" t="s">
        <v>38</v>
      </c>
      <c r="F33" s="122">
        <f>ROUND((SUM(BE126:BE205)),2)</f>
        <v>0</v>
      </c>
      <c r="G33" s="33"/>
      <c r="H33" s="33"/>
      <c r="I33" s="123">
        <v>0.21</v>
      </c>
      <c r="J33" s="122">
        <f>ROUND(((SUM(BE126:BE205))*I33),2)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11" t="s">
        <v>39</v>
      </c>
      <c r="F34" s="122">
        <f>ROUND((SUM(BF126:BF205)),2)</f>
        <v>0</v>
      </c>
      <c r="G34" s="33"/>
      <c r="H34" s="33"/>
      <c r="I34" s="123">
        <v>0.15</v>
      </c>
      <c r="J34" s="122">
        <f>ROUND(((SUM(BF126:BF205))*I34),2)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1" t="s">
        <v>40</v>
      </c>
      <c r="F35" s="122">
        <f>ROUND((SUM(BG126:BG205)),2)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1" t="s">
        <v>41</v>
      </c>
      <c r="F36" s="122">
        <f>ROUND((SUM(BH126:BH205)),2)</f>
        <v>0</v>
      </c>
      <c r="G36" s="33"/>
      <c r="H36" s="33"/>
      <c r="I36" s="123">
        <v>0.15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1" t="s">
        <v>42</v>
      </c>
      <c r="F37" s="122">
        <f>ROUND((SUM(BI126:BI205)),2)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4"/>
      <c r="D39" s="125" t="s">
        <v>43</v>
      </c>
      <c r="E39" s="126"/>
      <c r="F39" s="126"/>
      <c r="G39" s="127" t="s">
        <v>44</v>
      </c>
      <c r="H39" s="128" t="s">
        <v>45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50"/>
      <c r="D50" s="131" t="s">
        <v>46</v>
      </c>
      <c r="E50" s="132"/>
      <c r="F50" s="132"/>
      <c r="G50" s="131" t="s">
        <v>47</v>
      </c>
      <c r="H50" s="132"/>
      <c r="I50" s="132"/>
      <c r="J50" s="132"/>
      <c r="K50" s="132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3"/>
      <c r="B61" s="38"/>
      <c r="C61" s="33"/>
      <c r="D61" s="133" t="s">
        <v>48</v>
      </c>
      <c r="E61" s="134"/>
      <c r="F61" s="135" t="s">
        <v>49</v>
      </c>
      <c r="G61" s="133" t="s">
        <v>48</v>
      </c>
      <c r="H61" s="134"/>
      <c r="I61" s="134"/>
      <c r="J61" s="136" t="s">
        <v>49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3"/>
      <c r="B65" s="38"/>
      <c r="C65" s="33"/>
      <c r="D65" s="131" t="s">
        <v>50</v>
      </c>
      <c r="E65" s="137"/>
      <c r="F65" s="137"/>
      <c r="G65" s="131" t="s">
        <v>51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3"/>
      <c r="B76" s="38"/>
      <c r="C76" s="33"/>
      <c r="D76" s="133" t="s">
        <v>48</v>
      </c>
      <c r="E76" s="134"/>
      <c r="F76" s="135" t="s">
        <v>49</v>
      </c>
      <c r="G76" s="133" t="s">
        <v>48</v>
      </c>
      <c r="H76" s="134"/>
      <c r="I76" s="134"/>
      <c r="J76" s="136" t="s">
        <v>49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94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81" t="str">
        <f>E7</f>
        <v>Stání pro kontejnéry komunálního odpadu - v lokalitě Cheb</v>
      </c>
      <c r="F85" s="282"/>
      <c r="G85" s="282"/>
      <c r="H85" s="282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91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30" customHeight="1">
      <c r="A87" s="33"/>
      <c r="B87" s="34"/>
      <c r="C87" s="35"/>
      <c r="D87" s="35"/>
      <c r="E87" s="250" t="str">
        <f>E9</f>
        <v>9c-2022 - Výstavba kontejnérového stání na p.p.č. 1480/1,k.ú.Starý Hroznatov</v>
      </c>
      <c r="F87" s="280"/>
      <c r="G87" s="280"/>
      <c r="H87" s="280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5"/>
      <c r="E89" s="35"/>
      <c r="F89" s="26" t="str">
        <f>F12</f>
        <v>Starý Hroznatov</v>
      </c>
      <c r="G89" s="35"/>
      <c r="H89" s="35"/>
      <c r="I89" s="28" t="s">
        <v>22</v>
      </c>
      <c r="J89" s="65">
        <f>IF(J12="","",J12)</f>
        <v>44799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23</v>
      </c>
      <c r="D91" s="35"/>
      <c r="E91" s="35"/>
      <c r="F91" s="26" t="str">
        <f>E15</f>
        <v xml:space="preserve"> </v>
      </c>
      <c r="G91" s="35"/>
      <c r="H91" s="35"/>
      <c r="I91" s="28" t="s">
        <v>29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27</v>
      </c>
      <c r="D92" s="35"/>
      <c r="E92" s="35"/>
      <c r="F92" s="26" t="str">
        <f>IF(E18="","",E18)</f>
        <v>Vyplň údaj</v>
      </c>
      <c r="G92" s="35"/>
      <c r="H92" s="35"/>
      <c r="I92" s="28" t="s">
        <v>31</v>
      </c>
      <c r="J92" s="31" t="str">
        <f>E24</f>
        <v xml:space="preserve"> 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2" t="s">
        <v>95</v>
      </c>
      <c r="D94" s="143"/>
      <c r="E94" s="143"/>
      <c r="F94" s="143"/>
      <c r="G94" s="143"/>
      <c r="H94" s="143"/>
      <c r="I94" s="143"/>
      <c r="J94" s="144" t="s">
        <v>96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45" t="s">
        <v>97</v>
      </c>
      <c r="D96" s="35"/>
      <c r="E96" s="35"/>
      <c r="F96" s="35"/>
      <c r="G96" s="35"/>
      <c r="H96" s="35"/>
      <c r="I96" s="35"/>
      <c r="J96" s="83">
        <f>J126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98</v>
      </c>
    </row>
    <row r="97" spans="2:12" s="9" customFormat="1" ht="24.95" customHeight="1">
      <c r="B97" s="146"/>
      <c r="C97" s="147"/>
      <c r="D97" s="148" t="s">
        <v>99</v>
      </c>
      <c r="E97" s="149"/>
      <c r="F97" s="149"/>
      <c r="G97" s="149"/>
      <c r="H97" s="149"/>
      <c r="I97" s="149"/>
      <c r="J97" s="150">
        <f>J127</f>
        <v>0</v>
      </c>
      <c r="K97" s="147"/>
      <c r="L97" s="151"/>
    </row>
    <row r="98" spans="2:12" s="10" customFormat="1" ht="19.9" customHeight="1">
      <c r="B98" s="152"/>
      <c r="C98" s="153"/>
      <c r="D98" s="154" t="s">
        <v>100</v>
      </c>
      <c r="E98" s="155"/>
      <c r="F98" s="155"/>
      <c r="G98" s="155"/>
      <c r="H98" s="155"/>
      <c r="I98" s="155"/>
      <c r="J98" s="156">
        <f>J128</f>
        <v>0</v>
      </c>
      <c r="K98" s="153"/>
      <c r="L98" s="157"/>
    </row>
    <row r="99" spans="2:12" s="10" customFormat="1" ht="19.9" customHeight="1">
      <c r="B99" s="152"/>
      <c r="C99" s="153"/>
      <c r="D99" s="154" t="s">
        <v>101</v>
      </c>
      <c r="E99" s="155"/>
      <c r="F99" s="155"/>
      <c r="G99" s="155"/>
      <c r="H99" s="155"/>
      <c r="I99" s="155"/>
      <c r="J99" s="156">
        <f>J162</f>
        <v>0</v>
      </c>
      <c r="K99" s="153"/>
      <c r="L99" s="157"/>
    </row>
    <row r="100" spans="2:12" s="10" customFormat="1" ht="19.9" customHeight="1">
      <c r="B100" s="152"/>
      <c r="C100" s="153"/>
      <c r="D100" s="154" t="s">
        <v>102</v>
      </c>
      <c r="E100" s="155"/>
      <c r="F100" s="155"/>
      <c r="G100" s="155"/>
      <c r="H100" s="155"/>
      <c r="I100" s="155"/>
      <c r="J100" s="156">
        <f>J172</f>
        <v>0</v>
      </c>
      <c r="K100" s="153"/>
      <c r="L100" s="157"/>
    </row>
    <row r="101" spans="2:12" s="10" customFormat="1" ht="19.9" customHeight="1">
      <c r="B101" s="152"/>
      <c r="C101" s="153"/>
      <c r="D101" s="154" t="s">
        <v>103</v>
      </c>
      <c r="E101" s="155"/>
      <c r="F101" s="155"/>
      <c r="G101" s="155"/>
      <c r="H101" s="155"/>
      <c r="I101" s="155"/>
      <c r="J101" s="156">
        <f>J185</f>
        <v>0</v>
      </c>
      <c r="K101" s="153"/>
      <c r="L101" s="157"/>
    </row>
    <row r="102" spans="2:12" s="10" customFormat="1" ht="19.9" customHeight="1">
      <c r="B102" s="152"/>
      <c r="C102" s="153"/>
      <c r="D102" s="154" t="s">
        <v>104</v>
      </c>
      <c r="E102" s="155"/>
      <c r="F102" s="155"/>
      <c r="G102" s="155"/>
      <c r="H102" s="155"/>
      <c r="I102" s="155"/>
      <c r="J102" s="156">
        <f>J193</f>
        <v>0</v>
      </c>
      <c r="K102" s="153"/>
      <c r="L102" s="157"/>
    </row>
    <row r="103" spans="2:12" s="9" customFormat="1" ht="24.95" customHeight="1">
      <c r="B103" s="146"/>
      <c r="C103" s="147"/>
      <c r="D103" s="148" t="s">
        <v>105</v>
      </c>
      <c r="E103" s="149"/>
      <c r="F103" s="149"/>
      <c r="G103" s="149"/>
      <c r="H103" s="149"/>
      <c r="I103" s="149"/>
      <c r="J103" s="150">
        <f>J198</f>
        <v>0</v>
      </c>
      <c r="K103" s="147"/>
      <c r="L103" s="151"/>
    </row>
    <row r="104" spans="2:12" s="10" customFormat="1" ht="19.9" customHeight="1">
      <c r="B104" s="152"/>
      <c r="C104" s="153"/>
      <c r="D104" s="154" t="s">
        <v>106</v>
      </c>
      <c r="E104" s="155"/>
      <c r="F104" s="155"/>
      <c r="G104" s="155"/>
      <c r="H104" s="155"/>
      <c r="I104" s="155"/>
      <c r="J104" s="156">
        <f>J200</f>
        <v>0</v>
      </c>
      <c r="K104" s="153"/>
      <c r="L104" s="157"/>
    </row>
    <row r="105" spans="2:12" s="10" customFormat="1" ht="19.9" customHeight="1">
      <c r="B105" s="152"/>
      <c r="C105" s="153"/>
      <c r="D105" s="154" t="s">
        <v>107</v>
      </c>
      <c r="E105" s="155"/>
      <c r="F105" s="155"/>
      <c r="G105" s="155"/>
      <c r="H105" s="155"/>
      <c r="I105" s="155"/>
      <c r="J105" s="156">
        <f>J202</f>
        <v>0</v>
      </c>
      <c r="K105" s="153"/>
      <c r="L105" s="157"/>
    </row>
    <row r="106" spans="2:12" s="10" customFormat="1" ht="19.9" customHeight="1">
      <c r="B106" s="152"/>
      <c r="C106" s="153"/>
      <c r="D106" s="154" t="s">
        <v>108</v>
      </c>
      <c r="E106" s="155"/>
      <c r="F106" s="155"/>
      <c r="G106" s="155"/>
      <c r="H106" s="155"/>
      <c r="I106" s="155"/>
      <c r="J106" s="156">
        <f>J204</f>
        <v>0</v>
      </c>
      <c r="K106" s="153"/>
      <c r="L106" s="157"/>
    </row>
    <row r="107" spans="1:31" s="2" customFormat="1" ht="21.75" customHeight="1">
      <c r="A107" s="33"/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53"/>
      <c r="C108" s="54"/>
      <c r="D108" s="54"/>
      <c r="E108" s="54"/>
      <c r="F108" s="54"/>
      <c r="G108" s="54"/>
      <c r="H108" s="54"/>
      <c r="I108" s="54"/>
      <c r="J108" s="54"/>
      <c r="K108" s="54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12" spans="1:31" s="2" customFormat="1" ht="6.95" customHeight="1">
      <c r="A112" s="33"/>
      <c r="B112" s="55"/>
      <c r="C112" s="56"/>
      <c r="D112" s="56"/>
      <c r="E112" s="56"/>
      <c r="F112" s="56"/>
      <c r="G112" s="56"/>
      <c r="H112" s="56"/>
      <c r="I112" s="56"/>
      <c r="J112" s="56"/>
      <c r="K112" s="56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24.95" customHeight="1">
      <c r="A113" s="33"/>
      <c r="B113" s="34"/>
      <c r="C113" s="22" t="s">
        <v>109</v>
      </c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5" customHeight="1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16</v>
      </c>
      <c r="D115" s="35"/>
      <c r="E115" s="35"/>
      <c r="F115" s="35"/>
      <c r="G115" s="35"/>
      <c r="H115" s="35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6.5" customHeight="1">
      <c r="A116" s="33"/>
      <c r="B116" s="34"/>
      <c r="C116" s="35"/>
      <c r="D116" s="35"/>
      <c r="E116" s="281" t="str">
        <f>E7</f>
        <v>Stání pro kontejnéry komunálního odpadu - v lokalitě Cheb</v>
      </c>
      <c r="F116" s="282"/>
      <c r="G116" s="282"/>
      <c r="H116" s="282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91</v>
      </c>
      <c r="D117" s="35"/>
      <c r="E117" s="35"/>
      <c r="F117" s="35"/>
      <c r="G117" s="35"/>
      <c r="H117" s="35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30" customHeight="1">
      <c r="A118" s="33"/>
      <c r="B118" s="34"/>
      <c r="C118" s="35"/>
      <c r="D118" s="35"/>
      <c r="E118" s="250" t="str">
        <f>E9</f>
        <v>9c-2022 - Výstavba kontejnérového stání na p.p.č. 1480/1,k.ú.Starý Hroznatov</v>
      </c>
      <c r="F118" s="280"/>
      <c r="G118" s="280"/>
      <c r="H118" s="280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5" customHeight="1">
      <c r="A119" s="33"/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20</v>
      </c>
      <c r="D120" s="35"/>
      <c r="E120" s="35"/>
      <c r="F120" s="26" t="str">
        <f>F12</f>
        <v>Starý Hroznatov</v>
      </c>
      <c r="G120" s="35"/>
      <c r="H120" s="35"/>
      <c r="I120" s="28" t="s">
        <v>22</v>
      </c>
      <c r="J120" s="65">
        <f>IF(J12="","",J12)</f>
        <v>44799</v>
      </c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5.2" customHeight="1">
      <c r="A122" s="33"/>
      <c r="B122" s="34"/>
      <c r="C122" s="28" t="s">
        <v>23</v>
      </c>
      <c r="D122" s="35"/>
      <c r="E122" s="35"/>
      <c r="F122" s="26" t="str">
        <f>E15</f>
        <v xml:space="preserve"> </v>
      </c>
      <c r="G122" s="35"/>
      <c r="H122" s="35"/>
      <c r="I122" s="28" t="s">
        <v>29</v>
      </c>
      <c r="J122" s="31" t="str">
        <f>E21</f>
        <v xml:space="preserve"> </v>
      </c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5.2" customHeight="1">
      <c r="A123" s="33"/>
      <c r="B123" s="34"/>
      <c r="C123" s="28" t="s">
        <v>27</v>
      </c>
      <c r="D123" s="35"/>
      <c r="E123" s="35"/>
      <c r="F123" s="26" t="str">
        <f>IF(E18="","",E18)</f>
        <v>Vyplň údaj</v>
      </c>
      <c r="G123" s="35"/>
      <c r="H123" s="35"/>
      <c r="I123" s="28" t="s">
        <v>31</v>
      </c>
      <c r="J123" s="31" t="str">
        <f>E24</f>
        <v xml:space="preserve"> </v>
      </c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0.35" customHeight="1">
      <c r="A124" s="33"/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11" customFormat="1" ht="29.25" customHeight="1">
      <c r="A125" s="158"/>
      <c r="B125" s="159"/>
      <c r="C125" s="160" t="s">
        <v>110</v>
      </c>
      <c r="D125" s="161" t="s">
        <v>58</v>
      </c>
      <c r="E125" s="161" t="s">
        <v>54</v>
      </c>
      <c r="F125" s="161" t="s">
        <v>55</v>
      </c>
      <c r="G125" s="161" t="s">
        <v>111</v>
      </c>
      <c r="H125" s="161" t="s">
        <v>112</v>
      </c>
      <c r="I125" s="161" t="s">
        <v>113</v>
      </c>
      <c r="J125" s="162" t="s">
        <v>96</v>
      </c>
      <c r="K125" s="163" t="s">
        <v>114</v>
      </c>
      <c r="L125" s="164"/>
      <c r="M125" s="74" t="s">
        <v>1</v>
      </c>
      <c r="N125" s="75" t="s">
        <v>37</v>
      </c>
      <c r="O125" s="75" t="s">
        <v>115</v>
      </c>
      <c r="P125" s="75" t="s">
        <v>116</v>
      </c>
      <c r="Q125" s="75" t="s">
        <v>117</v>
      </c>
      <c r="R125" s="75" t="s">
        <v>118</v>
      </c>
      <c r="S125" s="75" t="s">
        <v>119</v>
      </c>
      <c r="T125" s="76" t="s">
        <v>120</v>
      </c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</row>
    <row r="126" spans="1:63" s="2" customFormat="1" ht="22.9" customHeight="1">
      <c r="A126" s="33"/>
      <c r="B126" s="34"/>
      <c r="C126" s="81" t="s">
        <v>121</v>
      </c>
      <c r="D126" s="35"/>
      <c r="E126" s="35"/>
      <c r="F126" s="35"/>
      <c r="G126" s="35"/>
      <c r="H126" s="35"/>
      <c r="I126" s="35"/>
      <c r="J126" s="165">
        <f>BK126</f>
        <v>0</v>
      </c>
      <c r="K126" s="35"/>
      <c r="L126" s="38"/>
      <c r="M126" s="77"/>
      <c r="N126" s="166"/>
      <c r="O126" s="78"/>
      <c r="P126" s="167">
        <f>P127+P198</f>
        <v>0</v>
      </c>
      <c r="Q126" s="78"/>
      <c r="R126" s="167">
        <f>R127+R198</f>
        <v>61.68599415999999</v>
      </c>
      <c r="S126" s="78"/>
      <c r="T126" s="168">
        <f>T127+T198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6" t="s">
        <v>72</v>
      </c>
      <c r="AU126" s="16" t="s">
        <v>98</v>
      </c>
      <c r="BK126" s="169">
        <f>BK127+BK198</f>
        <v>0</v>
      </c>
    </row>
    <row r="127" spans="2:63" s="12" customFormat="1" ht="25.9" customHeight="1">
      <c r="B127" s="170"/>
      <c r="C127" s="171"/>
      <c r="D127" s="172" t="s">
        <v>72</v>
      </c>
      <c r="E127" s="173" t="s">
        <v>122</v>
      </c>
      <c r="F127" s="173" t="s">
        <v>123</v>
      </c>
      <c r="G127" s="171"/>
      <c r="H127" s="171"/>
      <c r="I127" s="174"/>
      <c r="J127" s="175">
        <f>BK127</f>
        <v>0</v>
      </c>
      <c r="K127" s="171"/>
      <c r="L127" s="176"/>
      <c r="M127" s="177"/>
      <c r="N127" s="178"/>
      <c r="O127" s="178"/>
      <c r="P127" s="179">
        <f>P128+P162+P172+P185+P193</f>
        <v>0</v>
      </c>
      <c r="Q127" s="178"/>
      <c r="R127" s="179">
        <f>R128+R162+R172+R185+R193</f>
        <v>61.68599415999999</v>
      </c>
      <c r="S127" s="178"/>
      <c r="T127" s="180">
        <f>T128+T162+T172+T185+T193</f>
        <v>0</v>
      </c>
      <c r="AR127" s="181" t="s">
        <v>81</v>
      </c>
      <c r="AT127" s="182" t="s">
        <v>72</v>
      </c>
      <c r="AU127" s="182" t="s">
        <v>73</v>
      </c>
      <c r="AY127" s="181" t="s">
        <v>124</v>
      </c>
      <c r="BK127" s="183">
        <f>BK128+BK162+BK172+BK185+BK193</f>
        <v>0</v>
      </c>
    </row>
    <row r="128" spans="2:63" s="12" customFormat="1" ht="22.9" customHeight="1">
      <c r="B128" s="170"/>
      <c r="C128" s="171"/>
      <c r="D128" s="172" t="s">
        <v>72</v>
      </c>
      <c r="E128" s="184" t="s">
        <v>81</v>
      </c>
      <c r="F128" s="184" t="s">
        <v>125</v>
      </c>
      <c r="G128" s="171"/>
      <c r="H128" s="171"/>
      <c r="I128" s="174"/>
      <c r="J128" s="185">
        <f>BK128</f>
        <v>0</v>
      </c>
      <c r="K128" s="171"/>
      <c r="L128" s="176"/>
      <c r="M128" s="177"/>
      <c r="N128" s="178"/>
      <c r="O128" s="178"/>
      <c r="P128" s="179">
        <f>SUM(P129:P161)</f>
        <v>0</v>
      </c>
      <c r="Q128" s="178"/>
      <c r="R128" s="179">
        <f>SUM(R129:R161)</f>
        <v>0.462</v>
      </c>
      <c r="S128" s="178"/>
      <c r="T128" s="180">
        <f>SUM(T129:T161)</f>
        <v>0</v>
      </c>
      <c r="AR128" s="181" t="s">
        <v>81</v>
      </c>
      <c r="AT128" s="182" t="s">
        <v>72</v>
      </c>
      <c r="AU128" s="182" t="s">
        <v>81</v>
      </c>
      <c r="AY128" s="181" t="s">
        <v>124</v>
      </c>
      <c r="BK128" s="183">
        <f>SUM(BK129:BK161)</f>
        <v>0</v>
      </c>
    </row>
    <row r="129" spans="1:65" s="2" customFormat="1" ht="24.2" customHeight="1">
      <c r="A129" s="33"/>
      <c r="B129" s="34"/>
      <c r="C129" s="186" t="s">
        <v>81</v>
      </c>
      <c r="D129" s="186" t="s">
        <v>127</v>
      </c>
      <c r="E129" s="187" t="s">
        <v>128</v>
      </c>
      <c r="F129" s="188" t="s">
        <v>129</v>
      </c>
      <c r="G129" s="189" t="s">
        <v>130</v>
      </c>
      <c r="H129" s="190">
        <v>49.5</v>
      </c>
      <c r="I129" s="191"/>
      <c r="J129" s="192">
        <f>ROUND(I129*H129,2)</f>
        <v>0</v>
      </c>
      <c r="K129" s="193"/>
      <c r="L129" s="38"/>
      <c r="M129" s="194" t="s">
        <v>1</v>
      </c>
      <c r="N129" s="195" t="s">
        <v>38</v>
      </c>
      <c r="O129" s="70"/>
      <c r="P129" s="196">
        <f>O129*H129</f>
        <v>0</v>
      </c>
      <c r="Q129" s="196">
        <v>0</v>
      </c>
      <c r="R129" s="196">
        <f>Q129*H129</f>
        <v>0</v>
      </c>
      <c r="S129" s="196">
        <v>0</v>
      </c>
      <c r="T129" s="197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98" t="s">
        <v>126</v>
      </c>
      <c r="AT129" s="198" t="s">
        <v>127</v>
      </c>
      <c r="AU129" s="198" t="s">
        <v>83</v>
      </c>
      <c r="AY129" s="16" t="s">
        <v>124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6" t="s">
        <v>81</v>
      </c>
      <c r="BK129" s="199">
        <f>ROUND(I129*H129,2)</f>
        <v>0</v>
      </c>
      <c r="BL129" s="16" t="s">
        <v>126</v>
      </c>
      <c r="BM129" s="198" t="s">
        <v>359</v>
      </c>
    </row>
    <row r="130" spans="2:51" s="13" customFormat="1" ht="12">
      <c r="B130" s="200"/>
      <c r="C130" s="201"/>
      <c r="D130" s="202" t="s">
        <v>132</v>
      </c>
      <c r="E130" s="203" t="s">
        <v>1</v>
      </c>
      <c r="F130" s="204" t="s">
        <v>360</v>
      </c>
      <c r="G130" s="201"/>
      <c r="H130" s="205">
        <v>49.5</v>
      </c>
      <c r="I130" s="206"/>
      <c r="J130" s="201"/>
      <c r="K130" s="201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132</v>
      </c>
      <c r="AU130" s="211" t="s">
        <v>83</v>
      </c>
      <c r="AV130" s="13" t="s">
        <v>83</v>
      </c>
      <c r="AW130" s="13" t="s">
        <v>30</v>
      </c>
      <c r="AX130" s="13" t="s">
        <v>73</v>
      </c>
      <c r="AY130" s="211" t="s">
        <v>124</v>
      </c>
    </row>
    <row r="131" spans="2:51" s="14" customFormat="1" ht="12">
      <c r="B131" s="212"/>
      <c r="C131" s="213"/>
      <c r="D131" s="202" t="s">
        <v>132</v>
      </c>
      <c r="E131" s="214" t="s">
        <v>1</v>
      </c>
      <c r="F131" s="215" t="s">
        <v>134</v>
      </c>
      <c r="G131" s="213"/>
      <c r="H131" s="216">
        <v>49.5</v>
      </c>
      <c r="I131" s="217"/>
      <c r="J131" s="213"/>
      <c r="K131" s="213"/>
      <c r="L131" s="218"/>
      <c r="M131" s="219"/>
      <c r="N131" s="220"/>
      <c r="O131" s="220"/>
      <c r="P131" s="220"/>
      <c r="Q131" s="220"/>
      <c r="R131" s="220"/>
      <c r="S131" s="220"/>
      <c r="T131" s="221"/>
      <c r="AT131" s="222" t="s">
        <v>132</v>
      </c>
      <c r="AU131" s="222" t="s">
        <v>83</v>
      </c>
      <c r="AV131" s="14" t="s">
        <v>126</v>
      </c>
      <c r="AW131" s="14" t="s">
        <v>30</v>
      </c>
      <c r="AX131" s="14" t="s">
        <v>81</v>
      </c>
      <c r="AY131" s="222" t="s">
        <v>124</v>
      </c>
    </row>
    <row r="132" spans="1:65" s="2" customFormat="1" ht="24.2" customHeight="1">
      <c r="A132" s="33"/>
      <c r="B132" s="34"/>
      <c r="C132" s="186" t="s">
        <v>83</v>
      </c>
      <c r="D132" s="186" t="s">
        <v>127</v>
      </c>
      <c r="E132" s="187" t="s">
        <v>136</v>
      </c>
      <c r="F132" s="188" t="s">
        <v>137</v>
      </c>
      <c r="G132" s="189" t="s">
        <v>138</v>
      </c>
      <c r="H132" s="190">
        <v>14.025</v>
      </c>
      <c r="I132" s="191"/>
      <c r="J132" s="192">
        <f>ROUND(I132*H132,2)</f>
        <v>0</v>
      </c>
      <c r="K132" s="193"/>
      <c r="L132" s="38"/>
      <c r="M132" s="194" t="s">
        <v>1</v>
      </c>
      <c r="N132" s="195" t="s">
        <v>38</v>
      </c>
      <c r="O132" s="70"/>
      <c r="P132" s="196">
        <f>O132*H132</f>
        <v>0</v>
      </c>
      <c r="Q132" s="196">
        <v>0</v>
      </c>
      <c r="R132" s="196">
        <f>Q132*H132</f>
        <v>0</v>
      </c>
      <c r="S132" s="196">
        <v>0</v>
      </c>
      <c r="T132" s="197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98" t="s">
        <v>126</v>
      </c>
      <c r="AT132" s="198" t="s">
        <v>127</v>
      </c>
      <c r="AU132" s="198" t="s">
        <v>83</v>
      </c>
      <c r="AY132" s="16" t="s">
        <v>124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6" t="s">
        <v>81</v>
      </c>
      <c r="BK132" s="199">
        <f>ROUND(I132*H132,2)</f>
        <v>0</v>
      </c>
      <c r="BL132" s="16" t="s">
        <v>126</v>
      </c>
      <c r="BM132" s="198" t="s">
        <v>361</v>
      </c>
    </row>
    <row r="133" spans="2:51" s="13" customFormat="1" ht="12">
      <c r="B133" s="200"/>
      <c r="C133" s="201"/>
      <c r="D133" s="202" t="s">
        <v>132</v>
      </c>
      <c r="E133" s="203" t="s">
        <v>1</v>
      </c>
      <c r="F133" s="204" t="s">
        <v>362</v>
      </c>
      <c r="G133" s="201"/>
      <c r="H133" s="205">
        <v>14.025</v>
      </c>
      <c r="I133" s="206"/>
      <c r="J133" s="201"/>
      <c r="K133" s="201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132</v>
      </c>
      <c r="AU133" s="211" t="s">
        <v>83</v>
      </c>
      <c r="AV133" s="13" t="s">
        <v>83</v>
      </c>
      <c r="AW133" s="13" t="s">
        <v>30</v>
      </c>
      <c r="AX133" s="13" t="s">
        <v>73</v>
      </c>
      <c r="AY133" s="211" t="s">
        <v>124</v>
      </c>
    </row>
    <row r="134" spans="2:51" s="14" customFormat="1" ht="12">
      <c r="B134" s="212"/>
      <c r="C134" s="213"/>
      <c r="D134" s="202" t="s">
        <v>132</v>
      </c>
      <c r="E134" s="214" t="s">
        <v>1</v>
      </c>
      <c r="F134" s="215" t="s">
        <v>134</v>
      </c>
      <c r="G134" s="213"/>
      <c r="H134" s="216">
        <v>14.025</v>
      </c>
      <c r="I134" s="217"/>
      <c r="J134" s="213"/>
      <c r="K134" s="213"/>
      <c r="L134" s="218"/>
      <c r="M134" s="219"/>
      <c r="N134" s="220"/>
      <c r="O134" s="220"/>
      <c r="P134" s="220"/>
      <c r="Q134" s="220"/>
      <c r="R134" s="220"/>
      <c r="S134" s="220"/>
      <c r="T134" s="221"/>
      <c r="AT134" s="222" t="s">
        <v>132</v>
      </c>
      <c r="AU134" s="222" t="s">
        <v>83</v>
      </c>
      <c r="AV134" s="14" t="s">
        <v>126</v>
      </c>
      <c r="AW134" s="14" t="s">
        <v>30</v>
      </c>
      <c r="AX134" s="14" t="s">
        <v>81</v>
      </c>
      <c r="AY134" s="222" t="s">
        <v>124</v>
      </c>
    </row>
    <row r="135" spans="1:65" s="2" customFormat="1" ht="44.25" customHeight="1">
      <c r="A135" s="33"/>
      <c r="B135" s="34"/>
      <c r="C135" s="186" t="s">
        <v>203</v>
      </c>
      <c r="D135" s="186" t="s">
        <v>127</v>
      </c>
      <c r="E135" s="187" t="s">
        <v>142</v>
      </c>
      <c r="F135" s="188" t="s">
        <v>143</v>
      </c>
      <c r="G135" s="189" t="s">
        <v>138</v>
      </c>
      <c r="H135" s="190">
        <v>13.248</v>
      </c>
      <c r="I135" s="191"/>
      <c r="J135" s="192">
        <f>ROUND(I135*H135,2)</f>
        <v>0</v>
      </c>
      <c r="K135" s="193"/>
      <c r="L135" s="38"/>
      <c r="M135" s="194" t="s">
        <v>1</v>
      </c>
      <c r="N135" s="195" t="s">
        <v>38</v>
      </c>
      <c r="O135" s="70"/>
      <c r="P135" s="196">
        <f>O135*H135</f>
        <v>0</v>
      </c>
      <c r="Q135" s="196">
        <v>0</v>
      </c>
      <c r="R135" s="196">
        <f>Q135*H135</f>
        <v>0</v>
      </c>
      <c r="S135" s="196">
        <v>0</v>
      </c>
      <c r="T135" s="197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98" t="s">
        <v>126</v>
      </c>
      <c r="AT135" s="198" t="s">
        <v>127</v>
      </c>
      <c r="AU135" s="198" t="s">
        <v>83</v>
      </c>
      <c r="AY135" s="16" t="s">
        <v>124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6" t="s">
        <v>81</v>
      </c>
      <c r="BK135" s="199">
        <f>ROUND(I135*H135,2)</f>
        <v>0</v>
      </c>
      <c r="BL135" s="16" t="s">
        <v>126</v>
      </c>
      <c r="BM135" s="198" t="s">
        <v>363</v>
      </c>
    </row>
    <row r="136" spans="2:51" s="13" customFormat="1" ht="12">
      <c r="B136" s="200"/>
      <c r="C136" s="201"/>
      <c r="D136" s="202" t="s">
        <v>132</v>
      </c>
      <c r="E136" s="203" t="s">
        <v>1</v>
      </c>
      <c r="F136" s="204" t="s">
        <v>364</v>
      </c>
      <c r="G136" s="201"/>
      <c r="H136" s="205">
        <v>13.248</v>
      </c>
      <c r="I136" s="206"/>
      <c r="J136" s="201"/>
      <c r="K136" s="201"/>
      <c r="L136" s="207"/>
      <c r="M136" s="208"/>
      <c r="N136" s="209"/>
      <c r="O136" s="209"/>
      <c r="P136" s="209"/>
      <c r="Q136" s="209"/>
      <c r="R136" s="209"/>
      <c r="S136" s="209"/>
      <c r="T136" s="210"/>
      <c r="AT136" s="211" t="s">
        <v>132</v>
      </c>
      <c r="AU136" s="211" t="s">
        <v>83</v>
      </c>
      <c r="AV136" s="13" t="s">
        <v>83</v>
      </c>
      <c r="AW136" s="13" t="s">
        <v>30</v>
      </c>
      <c r="AX136" s="13" t="s">
        <v>73</v>
      </c>
      <c r="AY136" s="211" t="s">
        <v>124</v>
      </c>
    </row>
    <row r="137" spans="2:51" s="14" customFormat="1" ht="12">
      <c r="B137" s="212"/>
      <c r="C137" s="213"/>
      <c r="D137" s="202" t="s">
        <v>132</v>
      </c>
      <c r="E137" s="214" t="s">
        <v>1</v>
      </c>
      <c r="F137" s="215" t="s">
        <v>134</v>
      </c>
      <c r="G137" s="213"/>
      <c r="H137" s="216">
        <v>13.248</v>
      </c>
      <c r="I137" s="217"/>
      <c r="J137" s="213"/>
      <c r="K137" s="213"/>
      <c r="L137" s="218"/>
      <c r="M137" s="219"/>
      <c r="N137" s="220"/>
      <c r="O137" s="220"/>
      <c r="P137" s="220"/>
      <c r="Q137" s="220"/>
      <c r="R137" s="220"/>
      <c r="S137" s="220"/>
      <c r="T137" s="221"/>
      <c r="AT137" s="222" t="s">
        <v>132</v>
      </c>
      <c r="AU137" s="222" t="s">
        <v>83</v>
      </c>
      <c r="AV137" s="14" t="s">
        <v>126</v>
      </c>
      <c r="AW137" s="14" t="s">
        <v>30</v>
      </c>
      <c r="AX137" s="14" t="s">
        <v>81</v>
      </c>
      <c r="AY137" s="222" t="s">
        <v>124</v>
      </c>
    </row>
    <row r="138" spans="1:65" s="2" customFormat="1" ht="66.75" customHeight="1">
      <c r="A138" s="33"/>
      <c r="B138" s="34"/>
      <c r="C138" s="186" t="s">
        <v>126</v>
      </c>
      <c r="D138" s="186" t="s">
        <v>127</v>
      </c>
      <c r="E138" s="187" t="s">
        <v>147</v>
      </c>
      <c r="F138" s="188" t="s">
        <v>148</v>
      </c>
      <c r="G138" s="189" t="s">
        <v>138</v>
      </c>
      <c r="H138" s="190">
        <v>27.273</v>
      </c>
      <c r="I138" s="191"/>
      <c r="J138" s="192">
        <f>ROUND(I138*H138,2)</f>
        <v>0</v>
      </c>
      <c r="K138" s="193"/>
      <c r="L138" s="38"/>
      <c r="M138" s="194" t="s">
        <v>1</v>
      </c>
      <c r="N138" s="195" t="s">
        <v>38</v>
      </c>
      <c r="O138" s="70"/>
      <c r="P138" s="196">
        <f>O138*H138</f>
        <v>0</v>
      </c>
      <c r="Q138" s="196">
        <v>0</v>
      </c>
      <c r="R138" s="196">
        <f>Q138*H138</f>
        <v>0</v>
      </c>
      <c r="S138" s="196">
        <v>0</v>
      </c>
      <c r="T138" s="197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98" t="s">
        <v>126</v>
      </c>
      <c r="AT138" s="198" t="s">
        <v>127</v>
      </c>
      <c r="AU138" s="198" t="s">
        <v>83</v>
      </c>
      <c r="AY138" s="16" t="s">
        <v>124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6" t="s">
        <v>81</v>
      </c>
      <c r="BK138" s="199">
        <f>ROUND(I138*H138,2)</f>
        <v>0</v>
      </c>
      <c r="BL138" s="16" t="s">
        <v>126</v>
      </c>
      <c r="BM138" s="198" t="s">
        <v>365</v>
      </c>
    </row>
    <row r="139" spans="2:51" s="13" customFormat="1" ht="12">
      <c r="B139" s="200"/>
      <c r="C139" s="201"/>
      <c r="D139" s="202" t="s">
        <v>132</v>
      </c>
      <c r="E139" s="203" t="s">
        <v>1</v>
      </c>
      <c r="F139" s="204" t="s">
        <v>366</v>
      </c>
      <c r="G139" s="201"/>
      <c r="H139" s="205">
        <v>27.273</v>
      </c>
      <c r="I139" s="206"/>
      <c r="J139" s="201"/>
      <c r="K139" s="201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132</v>
      </c>
      <c r="AU139" s="211" t="s">
        <v>83</v>
      </c>
      <c r="AV139" s="13" t="s">
        <v>83</v>
      </c>
      <c r="AW139" s="13" t="s">
        <v>30</v>
      </c>
      <c r="AX139" s="13" t="s">
        <v>73</v>
      </c>
      <c r="AY139" s="211" t="s">
        <v>124</v>
      </c>
    </row>
    <row r="140" spans="2:51" s="14" customFormat="1" ht="12">
      <c r="B140" s="212"/>
      <c r="C140" s="213"/>
      <c r="D140" s="202" t="s">
        <v>132</v>
      </c>
      <c r="E140" s="214" t="s">
        <v>1</v>
      </c>
      <c r="F140" s="215" t="s">
        <v>134</v>
      </c>
      <c r="G140" s="213"/>
      <c r="H140" s="216">
        <v>27.273</v>
      </c>
      <c r="I140" s="217"/>
      <c r="J140" s="213"/>
      <c r="K140" s="213"/>
      <c r="L140" s="218"/>
      <c r="M140" s="219"/>
      <c r="N140" s="220"/>
      <c r="O140" s="220"/>
      <c r="P140" s="220"/>
      <c r="Q140" s="220"/>
      <c r="R140" s="220"/>
      <c r="S140" s="220"/>
      <c r="T140" s="221"/>
      <c r="AT140" s="222" t="s">
        <v>132</v>
      </c>
      <c r="AU140" s="222" t="s">
        <v>83</v>
      </c>
      <c r="AV140" s="14" t="s">
        <v>126</v>
      </c>
      <c r="AW140" s="14" t="s">
        <v>30</v>
      </c>
      <c r="AX140" s="14" t="s">
        <v>81</v>
      </c>
      <c r="AY140" s="222" t="s">
        <v>124</v>
      </c>
    </row>
    <row r="141" spans="1:65" s="2" customFormat="1" ht="62.65" customHeight="1">
      <c r="A141" s="33"/>
      <c r="B141" s="34"/>
      <c r="C141" s="186" t="s">
        <v>135</v>
      </c>
      <c r="D141" s="186" t="s">
        <v>127</v>
      </c>
      <c r="E141" s="187" t="s">
        <v>152</v>
      </c>
      <c r="F141" s="188" t="s">
        <v>153</v>
      </c>
      <c r="G141" s="189" t="s">
        <v>138</v>
      </c>
      <c r="H141" s="190">
        <v>27.273</v>
      </c>
      <c r="I141" s="191"/>
      <c r="J141" s="192">
        <f>ROUND(I141*H141,2)</f>
        <v>0</v>
      </c>
      <c r="K141" s="193"/>
      <c r="L141" s="38"/>
      <c r="M141" s="194" t="s">
        <v>1</v>
      </c>
      <c r="N141" s="195" t="s">
        <v>38</v>
      </c>
      <c r="O141" s="70"/>
      <c r="P141" s="196">
        <f>O141*H141</f>
        <v>0</v>
      </c>
      <c r="Q141" s="196">
        <v>0</v>
      </c>
      <c r="R141" s="196">
        <f>Q141*H141</f>
        <v>0</v>
      </c>
      <c r="S141" s="196">
        <v>0</v>
      </c>
      <c r="T141" s="197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98" t="s">
        <v>126</v>
      </c>
      <c r="AT141" s="198" t="s">
        <v>127</v>
      </c>
      <c r="AU141" s="198" t="s">
        <v>83</v>
      </c>
      <c r="AY141" s="16" t="s">
        <v>124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6" t="s">
        <v>81</v>
      </c>
      <c r="BK141" s="199">
        <f>ROUND(I141*H141,2)</f>
        <v>0</v>
      </c>
      <c r="BL141" s="16" t="s">
        <v>126</v>
      </c>
      <c r="BM141" s="198" t="s">
        <v>367</v>
      </c>
    </row>
    <row r="142" spans="2:51" s="13" customFormat="1" ht="12">
      <c r="B142" s="200"/>
      <c r="C142" s="201"/>
      <c r="D142" s="202" t="s">
        <v>132</v>
      </c>
      <c r="E142" s="203" t="s">
        <v>1</v>
      </c>
      <c r="F142" s="204" t="s">
        <v>366</v>
      </c>
      <c r="G142" s="201"/>
      <c r="H142" s="205">
        <v>27.273</v>
      </c>
      <c r="I142" s="206"/>
      <c r="J142" s="201"/>
      <c r="K142" s="201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132</v>
      </c>
      <c r="AU142" s="211" t="s">
        <v>83</v>
      </c>
      <c r="AV142" s="13" t="s">
        <v>83</v>
      </c>
      <c r="AW142" s="13" t="s">
        <v>30</v>
      </c>
      <c r="AX142" s="13" t="s">
        <v>73</v>
      </c>
      <c r="AY142" s="211" t="s">
        <v>124</v>
      </c>
    </row>
    <row r="143" spans="2:51" s="14" customFormat="1" ht="12">
      <c r="B143" s="212"/>
      <c r="C143" s="213"/>
      <c r="D143" s="202" t="s">
        <v>132</v>
      </c>
      <c r="E143" s="214" t="s">
        <v>1</v>
      </c>
      <c r="F143" s="215" t="s">
        <v>134</v>
      </c>
      <c r="G143" s="213"/>
      <c r="H143" s="216">
        <v>27.273</v>
      </c>
      <c r="I143" s="217"/>
      <c r="J143" s="213"/>
      <c r="K143" s="213"/>
      <c r="L143" s="218"/>
      <c r="M143" s="219"/>
      <c r="N143" s="220"/>
      <c r="O143" s="220"/>
      <c r="P143" s="220"/>
      <c r="Q143" s="220"/>
      <c r="R143" s="220"/>
      <c r="S143" s="220"/>
      <c r="T143" s="221"/>
      <c r="AT143" s="222" t="s">
        <v>132</v>
      </c>
      <c r="AU143" s="222" t="s">
        <v>83</v>
      </c>
      <c r="AV143" s="14" t="s">
        <v>126</v>
      </c>
      <c r="AW143" s="14" t="s">
        <v>30</v>
      </c>
      <c r="AX143" s="14" t="s">
        <v>81</v>
      </c>
      <c r="AY143" s="222" t="s">
        <v>124</v>
      </c>
    </row>
    <row r="144" spans="1:65" s="2" customFormat="1" ht="44.25" customHeight="1">
      <c r="A144" s="33"/>
      <c r="B144" s="34"/>
      <c r="C144" s="186" t="s">
        <v>146</v>
      </c>
      <c r="D144" s="186" t="s">
        <v>127</v>
      </c>
      <c r="E144" s="187" t="s">
        <v>156</v>
      </c>
      <c r="F144" s="188" t="s">
        <v>157</v>
      </c>
      <c r="G144" s="189" t="s">
        <v>138</v>
      </c>
      <c r="H144" s="190">
        <v>27.273</v>
      </c>
      <c r="I144" s="191"/>
      <c r="J144" s="192">
        <f>ROUND(I144*H144,2)</f>
        <v>0</v>
      </c>
      <c r="K144" s="193"/>
      <c r="L144" s="38"/>
      <c r="M144" s="194" t="s">
        <v>1</v>
      </c>
      <c r="N144" s="195" t="s">
        <v>38</v>
      </c>
      <c r="O144" s="70"/>
      <c r="P144" s="196">
        <f>O144*H144</f>
        <v>0</v>
      </c>
      <c r="Q144" s="196">
        <v>0</v>
      </c>
      <c r="R144" s="196">
        <f>Q144*H144</f>
        <v>0</v>
      </c>
      <c r="S144" s="196">
        <v>0</v>
      </c>
      <c r="T144" s="197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98" t="s">
        <v>126</v>
      </c>
      <c r="AT144" s="198" t="s">
        <v>127</v>
      </c>
      <c r="AU144" s="198" t="s">
        <v>83</v>
      </c>
      <c r="AY144" s="16" t="s">
        <v>124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6" t="s">
        <v>81</v>
      </c>
      <c r="BK144" s="199">
        <f>ROUND(I144*H144,2)</f>
        <v>0</v>
      </c>
      <c r="BL144" s="16" t="s">
        <v>126</v>
      </c>
      <c r="BM144" s="198" t="s">
        <v>368</v>
      </c>
    </row>
    <row r="145" spans="2:51" s="13" customFormat="1" ht="12">
      <c r="B145" s="200"/>
      <c r="C145" s="201"/>
      <c r="D145" s="202" t="s">
        <v>132</v>
      </c>
      <c r="E145" s="203" t="s">
        <v>1</v>
      </c>
      <c r="F145" s="204" t="s">
        <v>366</v>
      </c>
      <c r="G145" s="201"/>
      <c r="H145" s="205">
        <v>27.273</v>
      </c>
      <c r="I145" s="206"/>
      <c r="J145" s="201"/>
      <c r="K145" s="201"/>
      <c r="L145" s="207"/>
      <c r="M145" s="208"/>
      <c r="N145" s="209"/>
      <c r="O145" s="209"/>
      <c r="P145" s="209"/>
      <c r="Q145" s="209"/>
      <c r="R145" s="209"/>
      <c r="S145" s="209"/>
      <c r="T145" s="210"/>
      <c r="AT145" s="211" t="s">
        <v>132</v>
      </c>
      <c r="AU145" s="211" t="s">
        <v>83</v>
      </c>
      <c r="AV145" s="13" t="s">
        <v>83</v>
      </c>
      <c r="AW145" s="13" t="s">
        <v>30</v>
      </c>
      <c r="AX145" s="13" t="s">
        <v>73</v>
      </c>
      <c r="AY145" s="211" t="s">
        <v>124</v>
      </c>
    </row>
    <row r="146" spans="2:51" s="14" customFormat="1" ht="12">
      <c r="B146" s="212"/>
      <c r="C146" s="213"/>
      <c r="D146" s="202" t="s">
        <v>132</v>
      </c>
      <c r="E146" s="214" t="s">
        <v>1</v>
      </c>
      <c r="F146" s="215" t="s">
        <v>134</v>
      </c>
      <c r="G146" s="213"/>
      <c r="H146" s="216">
        <v>27.273</v>
      </c>
      <c r="I146" s="217"/>
      <c r="J146" s="213"/>
      <c r="K146" s="213"/>
      <c r="L146" s="218"/>
      <c r="M146" s="219"/>
      <c r="N146" s="220"/>
      <c r="O146" s="220"/>
      <c r="P146" s="220"/>
      <c r="Q146" s="220"/>
      <c r="R146" s="220"/>
      <c r="S146" s="220"/>
      <c r="T146" s="221"/>
      <c r="AT146" s="222" t="s">
        <v>132</v>
      </c>
      <c r="AU146" s="222" t="s">
        <v>83</v>
      </c>
      <c r="AV146" s="14" t="s">
        <v>126</v>
      </c>
      <c r="AW146" s="14" t="s">
        <v>30</v>
      </c>
      <c r="AX146" s="14" t="s">
        <v>81</v>
      </c>
      <c r="AY146" s="222" t="s">
        <v>124</v>
      </c>
    </row>
    <row r="147" spans="1:65" s="2" customFormat="1" ht="44.25" customHeight="1">
      <c r="A147" s="33"/>
      <c r="B147" s="34"/>
      <c r="C147" s="186" t="s">
        <v>151</v>
      </c>
      <c r="D147" s="186" t="s">
        <v>127</v>
      </c>
      <c r="E147" s="187" t="s">
        <v>160</v>
      </c>
      <c r="F147" s="188" t="s">
        <v>161</v>
      </c>
      <c r="G147" s="189" t="s">
        <v>162</v>
      </c>
      <c r="H147" s="190">
        <v>43.677</v>
      </c>
      <c r="I147" s="191"/>
      <c r="J147" s="192">
        <f>ROUND(I147*H147,2)</f>
        <v>0</v>
      </c>
      <c r="K147" s="193"/>
      <c r="L147" s="38"/>
      <c r="M147" s="194" t="s">
        <v>1</v>
      </c>
      <c r="N147" s="195" t="s">
        <v>38</v>
      </c>
      <c r="O147" s="70"/>
      <c r="P147" s="196">
        <f>O147*H147</f>
        <v>0</v>
      </c>
      <c r="Q147" s="196">
        <v>0</v>
      </c>
      <c r="R147" s="196">
        <f>Q147*H147</f>
        <v>0</v>
      </c>
      <c r="S147" s="196">
        <v>0</v>
      </c>
      <c r="T147" s="197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98" t="s">
        <v>126</v>
      </c>
      <c r="AT147" s="198" t="s">
        <v>127</v>
      </c>
      <c r="AU147" s="198" t="s">
        <v>83</v>
      </c>
      <c r="AY147" s="16" t="s">
        <v>124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16" t="s">
        <v>81</v>
      </c>
      <c r="BK147" s="199">
        <f>ROUND(I147*H147,2)</f>
        <v>0</v>
      </c>
      <c r="BL147" s="16" t="s">
        <v>126</v>
      </c>
      <c r="BM147" s="198" t="s">
        <v>369</v>
      </c>
    </row>
    <row r="148" spans="2:51" s="13" customFormat="1" ht="12">
      <c r="B148" s="200"/>
      <c r="C148" s="201"/>
      <c r="D148" s="202" t="s">
        <v>132</v>
      </c>
      <c r="E148" s="203" t="s">
        <v>1</v>
      </c>
      <c r="F148" s="204" t="s">
        <v>370</v>
      </c>
      <c r="G148" s="201"/>
      <c r="H148" s="205">
        <v>43.677</v>
      </c>
      <c r="I148" s="206"/>
      <c r="J148" s="201"/>
      <c r="K148" s="201"/>
      <c r="L148" s="207"/>
      <c r="M148" s="208"/>
      <c r="N148" s="209"/>
      <c r="O148" s="209"/>
      <c r="P148" s="209"/>
      <c r="Q148" s="209"/>
      <c r="R148" s="209"/>
      <c r="S148" s="209"/>
      <c r="T148" s="210"/>
      <c r="AT148" s="211" t="s">
        <v>132</v>
      </c>
      <c r="AU148" s="211" t="s">
        <v>83</v>
      </c>
      <c r="AV148" s="13" t="s">
        <v>83</v>
      </c>
      <c r="AW148" s="13" t="s">
        <v>30</v>
      </c>
      <c r="AX148" s="13" t="s">
        <v>73</v>
      </c>
      <c r="AY148" s="211" t="s">
        <v>124</v>
      </c>
    </row>
    <row r="149" spans="2:51" s="14" customFormat="1" ht="12">
      <c r="B149" s="212"/>
      <c r="C149" s="213"/>
      <c r="D149" s="202" t="s">
        <v>132</v>
      </c>
      <c r="E149" s="214" t="s">
        <v>1</v>
      </c>
      <c r="F149" s="215" t="s">
        <v>134</v>
      </c>
      <c r="G149" s="213"/>
      <c r="H149" s="216">
        <v>43.677</v>
      </c>
      <c r="I149" s="217"/>
      <c r="J149" s="213"/>
      <c r="K149" s="213"/>
      <c r="L149" s="218"/>
      <c r="M149" s="219"/>
      <c r="N149" s="220"/>
      <c r="O149" s="220"/>
      <c r="P149" s="220"/>
      <c r="Q149" s="220"/>
      <c r="R149" s="220"/>
      <c r="S149" s="220"/>
      <c r="T149" s="221"/>
      <c r="AT149" s="222" t="s">
        <v>132</v>
      </c>
      <c r="AU149" s="222" t="s">
        <v>83</v>
      </c>
      <c r="AV149" s="14" t="s">
        <v>126</v>
      </c>
      <c r="AW149" s="14" t="s">
        <v>30</v>
      </c>
      <c r="AX149" s="14" t="s">
        <v>81</v>
      </c>
      <c r="AY149" s="222" t="s">
        <v>124</v>
      </c>
    </row>
    <row r="150" spans="1:65" s="2" customFormat="1" ht="37.9" customHeight="1">
      <c r="A150" s="33"/>
      <c r="B150" s="34"/>
      <c r="C150" s="186" t="s">
        <v>155</v>
      </c>
      <c r="D150" s="186" t="s">
        <v>127</v>
      </c>
      <c r="E150" s="187" t="s">
        <v>166</v>
      </c>
      <c r="F150" s="188" t="s">
        <v>167</v>
      </c>
      <c r="G150" s="189" t="s">
        <v>138</v>
      </c>
      <c r="H150" s="190">
        <v>27.273</v>
      </c>
      <c r="I150" s="191"/>
      <c r="J150" s="192">
        <f>ROUND(I150*H150,2)</f>
        <v>0</v>
      </c>
      <c r="K150" s="193"/>
      <c r="L150" s="38"/>
      <c r="M150" s="194" t="s">
        <v>1</v>
      </c>
      <c r="N150" s="195" t="s">
        <v>38</v>
      </c>
      <c r="O150" s="70"/>
      <c r="P150" s="196">
        <f>O150*H150</f>
        <v>0</v>
      </c>
      <c r="Q150" s="196">
        <v>0</v>
      </c>
      <c r="R150" s="196">
        <f>Q150*H150</f>
        <v>0</v>
      </c>
      <c r="S150" s="196">
        <v>0</v>
      </c>
      <c r="T150" s="197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98" t="s">
        <v>126</v>
      </c>
      <c r="AT150" s="198" t="s">
        <v>127</v>
      </c>
      <c r="AU150" s="198" t="s">
        <v>83</v>
      </c>
      <c r="AY150" s="16" t="s">
        <v>124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16" t="s">
        <v>81</v>
      </c>
      <c r="BK150" s="199">
        <f>ROUND(I150*H150,2)</f>
        <v>0</v>
      </c>
      <c r="BL150" s="16" t="s">
        <v>126</v>
      </c>
      <c r="BM150" s="198" t="s">
        <v>371</v>
      </c>
    </row>
    <row r="151" spans="2:51" s="13" customFormat="1" ht="12">
      <c r="B151" s="200"/>
      <c r="C151" s="201"/>
      <c r="D151" s="202" t="s">
        <v>132</v>
      </c>
      <c r="E151" s="203" t="s">
        <v>1</v>
      </c>
      <c r="F151" s="204" t="s">
        <v>366</v>
      </c>
      <c r="G151" s="201"/>
      <c r="H151" s="205">
        <v>27.273</v>
      </c>
      <c r="I151" s="206"/>
      <c r="J151" s="201"/>
      <c r="K151" s="201"/>
      <c r="L151" s="207"/>
      <c r="M151" s="208"/>
      <c r="N151" s="209"/>
      <c r="O151" s="209"/>
      <c r="P151" s="209"/>
      <c r="Q151" s="209"/>
      <c r="R151" s="209"/>
      <c r="S151" s="209"/>
      <c r="T151" s="210"/>
      <c r="AT151" s="211" t="s">
        <v>132</v>
      </c>
      <c r="AU151" s="211" t="s">
        <v>83</v>
      </c>
      <c r="AV151" s="13" t="s">
        <v>83</v>
      </c>
      <c r="AW151" s="13" t="s">
        <v>30</v>
      </c>
      <c r="AX151" s="13" t="s">
        <v>73</v>
      </c>
      <c r="AY151" s="211" t="s">
        <v>124</v>
      </c>
    </row>
    <row r="152" spans="2:51" s="14" customFormat="1" ht="12">
      <c r="B152" s="212"/>
      <c r="C152" s="213"/>
      <c r="D152" s="202" t="s">
        <v>132</v>
      </c>
      <c r="E152" s="214" t="s">
        <v>1</v>
      </c>
      <c r="F152" s="215" t="s">
        <v>134</v>
      </c>
      <c r="G152" s="213"/>
      <c r="H152" s="216">
        <v>27.273</v>
      </c>
      <c r="I152" s="217"/>
      <c r="J152" s="213"/>
      <c r="K152" s="213"/>
      <c r="L152" s="218"/>
      <c r="M152" s="219"/>
      <c r="N152" s="220"/>
      <c r="O152" s="220"/>
      <c r="P152" s="220"/>
      <c r="Q152" s="220"/>
      <c r="R152" s="220"/>
      <c r="S152" s="220"/>
      <c r="T152" s="221"/>
      <c r="AT152" s="222" t="s">
        <v>132</v>
      </c>
      <c r="AU152" s="222" t="s">
        <v>83</v>
      </c>
      <c r="AV152" s="14" t="s">
        <v>126</v>
      </c>
      <c r="AW152" s="14" t="s">
        <v>30</v>
      </c>
      <c r="AX152" s="14" t="s">
        <v>81</v>
      </c>
      <c r="AY152" s="222" t="s">
        <v>124</v>
      </c>
    </row>
    <row r="153" spans="1:65" s="2" customFormat="1" ht="37.9" customHeight="1">
      <c r="A153" s="33"/>
      <c r="B153" s="34"/>
      <c r="C153" s="186" t="s">
        <v>165</v>
      </c>
      <c r="D153" s="186" t="s">
        <v>127</v>
      </c>
      <c r="E153" s="187" t="s">
        <v>170</v>
      </c>
      <c r="F153" s="188" t="s">
        <v>171</v>
      </c>
      <c r="G153" s="189" t="s">
        <v>130</v>
      </c>
      <c r="H153" s="190">
        <v>22</v>
      </c>
      <c r="I153" s="191"/>
      <c r="J153" s="192">
        <f>ROUND(I153*H153,2)</f>
        <v>0</v>
      </c>
      <c r="K153" s="193"/>
      <c r="L153" s="38"/>
      <c r="M153" s="194" t="s">
        <v>1</v>
      </c>
      <c r="N153" s="195" t="s">
        <v>38</v>
      </c>
      <c r="O153" s="70"/>
      <c r="P153" s="196">
        <f>O153*H153</f>
        <v>0</v>
      </c>
      <c r="Q153" s="196">
        <v>0</v>
      </c>
      <c r="R153" s="196">
        <f>Q153*H153</f>
        <v>0</v>
      </c>
      <c r="S153" s="196">
        <v>0</v>
      </c>
      <c r="T153" s="197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98" t="s">
        <v>126</v>
      </c>
      <c r="AT153" s="198" t="s">
        <v>127</v>
      </c>
      <c r="AU153" s="198" t="s">
        <v>83</v>
      </c>
      <c r="AY153" s="16" t="s">
        <v>124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6" t="s">
        <v>81</v>
      </c>
      <c r="BK153" s="199">
        <f>ROUND(I153*H153,2)</f>
        <v>0</v>
      </c>
      <c r="BL153" s="16" t="s">
        <v>126</v>
      </c>
      <c r="BM153" s="198" t="s">
        <v>372</v>
      </c>
    </row>
    <row r="154" spans="2:51" s="13" customFormat="1" ht="12">
      <c r="B154" s="200"/>
      <c r="C154" s="201"/>
      <c r="D154" s="202" t="s">
        <v>132</v>
      </c>
      <c r="E154" s="203" t="s">
        <v>1</v>
      </c>
      <c r="F154" s="204" t="s">
        <v>373</v>
      </c>
      <c r="G154" s="201"/>
      <c r="H154" s="205">
        <v>22</v>
      </c>
      <c r="I154" s="206"/>
      <c r="J154" s="201"/>
      <c r="K154" s="201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132</v>
      </c>
      <c r="AU154" s="211" t="s">
        <v>83</v>
      </c>
      <c r="AV154" s="13" t="s">
        <v>83</v>
      </c>
      <c r="AW154" s="13" t="s">
        <v>30</v>
      </c>
      <c r="AX154" s="13" t="s">
        <v>73</v>
      </c>
      <c r="AY154" s="211" t="s">
        <v>124</v>
      </c>
    </row>
    <row r="155" spans="2:51" s="14" customFormat="1" ht="12">
      <c r="B155" s="212"/>
      <c r="C155" s="213"/>
      <c r="D155" s="202" t="s">
        <v>132</v>
      </c>
      <c r="E155" s="214" t="s">
        <v>1</v>
      </c>
      <c r="F155" s="215" t="s">
        <v>134</v>
      </c>
      <c r="G155" s="213"/>
      <c r="H155" s="216">
        <v>22</v>
      </c>
      <c r="I155" s="217"/>
      <c r="J155" s="213"/>
      <c r="K155" s="213"/>
      <c r="L155" s="218"/>
      <c r="M155" s="219"/>
      <c r="N155" s="220"/>
      <c r="O155" s="220"/>
      <c r="P155" s="220"/>
      <c r="Q155" s="220"/>
      <c r="R155" s="220"/>
      <c r="S155" s="220"/>
      <c r="T155" s="221"/>
      <c r="AT155" s="222" t="s">
        <v>132</v>
      </c>
      <c r="AU155" s="222" t="s">
        <v>83</v>
      </c>
      <c r="AV155" s="14" t="s">
        <v>126</v>
      </c>
      <c r="AW155" s="14" t="s">
        <v>30</v>
      </c>
      <c r="AX155" s="14" t="s">
        <v>81</v>
      </c>
      <c r="AY155" s="222" t="s">
        <v>124</v>
      </c>
    </row>
    <row r="156" spans="1:65" s="2" customFormat="1" ht="16.5" customHeight="1">
      <c r="A156" s="33"/>
      <c r="B156" s="34"/>
      <c r="C156" s="223" t="s">
        <v>159</v>
      </c>
      <c r="D156" s="223" t="s">
        <v>175</v>
      </c>
      <c r="E156" s="224" t="s">
        <v>176</v>
      </c>
      <c r="F156" s="225" t="s">
        <v>177</v>
      </c>
      <c r="G156" s="226" t="s">
        <v>138</v>
      </c>
      <c r="H156" s="227">
        <v>2.2</v>
      </c>
      <c r="I156" s="228"/>
      <c r="J156" s="229">
        <f>ROUND(I156*H156,2)</f>
        <v>0</v>
      </c>
      <c r="K156" s="230"/>
      <c r="L156" s="231"/>
      <c r="M156" s="232" t="s">
        <v>1</v>
      </c>
      <c r="N156" s="233" t="s">
        <v>38</v>
      </c>
      <c r="O156" s="70"/>
      <c r="P156" s="196">
        <f>O156*H156</f>
        <v>0</v>
      </c>
      <c r="Q156" s="196">
        <v>0.21</v>
      </c>
      <c r="R156" s="196">
        <f>Q156*H156</f>
        <v>0.462</v>
      </c>
      <c r="S156" s="196">
        <v>0</v>
      </c>
      <c r="T156" s="197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98" t="s">
        <v>155</v>
      </c>
      <c r="AT156" s="198" t="s">
        <v>175</v>
      </c>
      <c r="AU156" s="198" t="s">
        <v>83</v>
      </c>
      <c r="AY156" s="16" t="s">
        <v>124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6" t="s">
        <v>81</v>
      </c>
      <c r="BK156" s="199">
        <f>ROUND(I156*H156,2)</f>
        <v>0</v>
      </c>
      <c r="BL156" s="16" t="s">
        <v>126</v>
      </c>
      <c r="BM156" s="198" t="s">
        <v>374</v>
      </c>
    </row>
    <row r="157" spans="2:51" s="13" customFormat="1" ht="12">
      <c r="B157" s="200"/>
      <c r="C157" s="201"/>
      <c r="D157" s="202" t="s">
        <v>132</v>
      </c>
      <c r="E157" s="203" t="s">
        <v>1</v>
      </c>
      <c r="F157" s="204" t="s">
        <v>375</v>
      </c>
      <c r="G157" s="201"/>
      <c r="H157" s="205">
        <v>2.2</v>
      </c>
      <c r="I157" s="206"/>
      <c r="J157" s="201"/>
      <c r="K157" s="201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132</v>
      </c>
      <c r="AU157" s="211" t="s">
        <v>83</v>
      </c>
      <c r="AV157" s="13" t="s">
        <v>83</v>
      </c>
      <c r="AW157" s="13" t="s">
        <v>30</v>
      </c>
      <c r="AX157" s="13" t="s">
        <v>73</v>
      </c>
      <c r="AY157" s="211" t="s">
        <v>124</v>
      </c>
    </row>
    <row r="158" spans="2:51" s="14" customFormat="1" ht="12">
      <c r="B158" s="212"/>
      <c r="C158" s="213"/>
      <c r="D158" s="202" t="s">
        <v>132</v>
      </c>
      <c r="E158" s="214" t="s">
        <v>1</v>
      </c>
      <c r="F158" s="215" t="s">
        <v>134</v>
      </c>
      <c r="G158" s="213"/>
      <c r="H158" s="216">
        <v>2.2</v>
      </c>
      <c r="I158" s="217"/>
      <c r="J158" s="213"/>
      <c r="K158" s="213"/>
      <c r="L158" s="218"/>
      <c r="M158" s="219"/>
      <c r="N158" s="220"/>
      <c r="O158" s="220"/>
      <c r="P158" s="220"/>
      <c r="Q158" s="220"/>
      <c r="R158" s="220"/>
      <c r="S158" s="220"/>
      <c r="T158" s="221"/>
      <c r="AT158" s="222" t="s">
        <v>132</v>
      </c>
      <c r="AU158" s="222" t="s">
        <v>83</v>
      </c>
      <c r="AV158" s="14" t="s">
        <v>126</v>
      </c>
      <c r="AW158" s="14" t="s">
        <v>30</v>
      </c>
      <c r="AX158" s="14" t="s">
        <v>81</v>
      </c>
      <c r="AY158" s="222" t="s">
        <v>124</v>
      </c>
    </row>
    <row r="159" spans="1:65" s="2" customFormat="1" ht="33" customHeight="1">
      <c r="A159" s="33"/>
      <c r="B159" s="34"/>
      <c r="C159" s="186" t="s">
        <v>180</v>
      </c>
      <c r="D159" s="186" t="s">
        <v>127</v>
      </c>
      <c r="E159" s="187" t="s">
        <v>181</v>
      </c>
      <c r="F159" s="188" t="s">
        <v>182</v>
      </c>
      <c r="G159" s="189" t="s">
        <v>130</v>
      </c>
      <c r="H159" s="190">
        <v>46.75</v>
      </c>
      <c r="I159" s="191"/>
      <c r="J159" s="192">
        <f>ROUND(I159*H159,2)</f>
        <v>0</v>
      </c>
      <c r="K159" s="193"/>
      <c r="L159" s="38"/>
      <c r="M159" s="194" t="s">
        <v>1</v>
      </c>
      <c r="N159" s="195" t="s">
        <v>38</v>
      </c>
      <c r="O159" s="70"/>
      <c r="P159" s="196">
        <f>O159*H159</f>
        <v>0</v>
      </c>
      <c r="Q159" s="196">
        <v>0</v>
      </c>
      <c r="R159" s="196">
        <f>Q159*H159</f>
        <v>0</v>
      </c>
      <c r="S159" s="196">
        <v>0</v>
      </c>
      <c r="T159" s="197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98" t="s">
        <v>126</v>
      </c>
      <c r="AT159" s="198" t="s">
        <v>127</v>
      </c>
      <c r="AU159" s="198" t="s">
        <v>83</v>
      </c>
      <c r="AY159" s="16" t="s">
        <v>124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6" t="s">
        <v>81</v>
      </c>
      <c r="BK159" s="199">
        <f>ROUND(I159*H159,2)</f>
        <v>0</v>
      </c>
      <c r="BL159" s="16" t="s">
        <v>126</v>
      </c>
      <c r="BM159" s="198" t="s">
        <v>376</v>
      </c>
    </row>
    <row r="160" spans="2:51" s="13" customFormat="1" ht="12">
      <c r="B160" s="200"/>
      <c r="C160" s="201"/>
      <c r="D160" s="202" t="s">
        <v>132</v>
      </c>
      <c r="E160" s="203" t="s">
        <v>1</v>
      </c>
      <c r="F160" s="204" t="s">
        <v>377</v>
      </c>
      <c r="G160" s="201"/>
      <c r="H160" s="205">
        <v>46.75</v>
      </c>
      <c r="I160" s="206"/>
      <c r="J160" s="201"/>
      <c r="K160" s="201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132</v>
      </c>
      <c r="AU160" s="211" t="s">
        <v>83</v>
      </c>
      <c r="AV160" s="13" t="s">
        <v>83</v>
      </c>
      <c r="AW160" s="13" t="s">
        <v>30</v>
      </c>
      <c r="AX160" s="13" t="s">
        <v>73</v>
      </c>
      <c r="AY160" s="211" t="s">
        <v>124</v>
      </c>
    </row>
    <row r="161" spans="2:51" s="14" customFormat="1" ht="12">
      <c r="B161" s="212"/>
      <c r="C161" s="213"/>
      <c r="D161" s="202" t="s">
        <v>132</v>
      </c>
      <c r="E161" s="214" t="s">
        <v>1</v>
      </c>
      <c r="F161" s="215" t="s">
        <v>134</v>
      </c>
      <c r="G161" s="213"/>
      <c r="H161" s="216">
        <v>46.75</v>
      </c>
      <c r="I161" s="217"/>
      <c r="J161" s="213"/>
      <c r="K161" s="213"/>
      <c r="L161" s="218"/>
      <c r="M161" s="219"/>
      <c r="N161" s="220"/>
      <c r="O161" s="220"/>
      <c r="P161" s="220"/>
      <c r="Q161" s="220"/>
      <c r="R161" s="220"/>
      <c r="S161" s="220"/>
      <c r="T161" s="221"/>
      <c r="AT161" s="222" t="s">
        <v>132</v>
      </c>
      <c r="AU161" s="222" t="s">
        <v>83</v>
      </c>
      <c r="AV161" s="14" t="s">
        <v>126</v>
      </c>
      <c r="AW161" s="14" t="s">
        <v>30</v>
      </c>
      <c r="AX161" s="14" t="s">
        <v>81</v>
      </c>
      <c r="AY161" s="222" t="s">
        <v>124</v>
      </c>
    </row>
    <row r="162" spans="2:63" s="12" customFormat="1" ht="22.9" customHeight="1">
      <c r="B162" s="170"/>
      <c r="C162" s="171"/>
      <c r="D162" s="172" t="s">
        <v>72</v>
      </c>
      <c r="E162" s="184" t="s">
        <v>83</v>
      </c>
      <c r="F162" s="184" t="s">
        <v>184</v>
      </c>
      <c r="G162" s="171"/>
      <c r="H162" s="171"/>
      <c r="I162" s="174"/>
      <c r="J162" s="185">
        <f>BK162</f>
        <v>0</v>
      </c>
      <c r="K162" s="171"/>
      <c r="L162" s="176"/>
      <c r="M162" s="177"/>
      <c r="N162" s="178"/>
      <c r="O162" s="178"/>
      <c r="P162" s="179">
        <f>SUM(P163:P171)</f>
        <v>0</v>
      </c>
      <c r="Q162" s="178"/>
      <c r="R162" s="179">
        <f>SUM(R163:R171)</f>
        <v>33.23976996</v>
      </c>
      <c r="S162" s="178"/>
      <c r="T162" s="180">
        <f>SUM(T163:T171)</f>
        <v>0</v>
      </c>
      <c r="AR162" s="181" t="s">
        <v>81</v>
      </c>
      <c r="AT162" s="182" t="s">
        <v>72</v>
      </c>
      <c r="AU162" s="182" t="s">
        <v>81</v>
      </c>
      <c r="AY162" s="181" t="s">
        <v>124</v>
      </c>
      <c r="BK162" s="183">
        <f>SUM(BK163:BK171)</f>
        <v>0</v>
      </c>
    </row>
    <row r="163" spans="1:65" s="2" customFormat="1" ht="37.9" customHeight="1">
      <c r="A163" s="33"/>
      <c r="B163" s="34"/>
      <c r="C163" s="186" t="s">
        <v>169</v>
      </c>
      <c r="D163" s="186" t="s">
        <v>127</v>
      </c>
      <c r="E163" s="187" t="s">
        <v>185</v>
      </c>
      <c r="F163" s="188" t="s">
        <v>186</v>
      </c>
      <c r="G163" s="189" t="s">
        <v>138</v>
      </c>
      <c r="H163" s="190">
        <v>1.104</v>
      </c>
      <c r="I163" s="191"/>
      <c r="J163" s="192">
        <f>ROUND(I163*H163,2)</f>
        <v>0</v>
      </c>
      <c r="K163" s="193"/>
      <c r="L163" s="38"/>
      <c r="M163" s="194" t="s">
        <v>1</v>
      </c>
      <c r="N163" s="195" t="s">
        <v>38</v>
      </c>
      <c r="O163" s="70"/>
      <c r="P163" s="196">
        <f>O163*H163</f>
        <v>0</v>
      </c>
      <c r="Q163" s="196">
        <v>2.16</v>
      </c>
      <c r="R163" s="196">
        <f>Q163*H163</f>
        <v>2.3846400000000005</v>
      </c>
      <c r="S163" s="196">
        <v>0</v>
      </c>
      <c r="T163" s="197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98" t="s">
        <v>126</v>
      </c>
      <c r="AT163" s="198" t="s">
        <v>127</v>
      </c>
      <c r="AU163" s="198" t="s">
        <v>83</v>
      </c>
      <c r="AY163" s="16" t="s">
        <v>124</v>
      </c>
      <c r="BE163" s="199">
        <f>IF(N163="základní",J163,0)</f>
        <v>0</v>
      </c>
      <c r="BF163" s="199">
        <f>IF(N163="snížená",J163,0)</f>
        <v>0</v>
      </c>
      <c r="BG163" s="199">
        <f>IF(N163="zákl. přenesená",J163,0)</f>
        <v>0</v>
      </c>
      <c r="BH163" s="199">
        <f>IF(N163="sníž. přenesená",J163,0)</f>
        <v>0</v>
      </c>
      <c r="BI163" s="199">
        <f>IF(N163="nulová",J163,0)</f>
        <v>0</v>
      </c>
      <c r="BJ163" s="16" t="s">
        <v>81</v>
      </c>
      <c r="BK163" s="199">
        <f>ROUND(I163*H163,2)</f>
        <v>0</v>
      </c>
      <c r="BL163" s="16" t="s">
        <v>126</v>
      </c>
      <c r="BM163" s="198" t="s">
        <v>378</v>
      </c>
    </row>
    <row r="164" spans="2:51" s="13" customFormat="1" ht="12">
      <c r="B164" s="200"/>
      <c r="C164" s="201"/>
      <c r="D164" s="202" t="s">
        <v>132</v>
      </c>
      <c r="E164" s="203" t="s">
        <v>1</v>
      </c>
      <c r="F164" s="204" t="s">
        <v>379</v>
      </c>
      <c r="G164" s="201"/>
      <c r="H164" s="205">
        <v>1.104</v>
      </c>
      <c r="I164" s="206"/>
      <c r="J164" s="201"/>
      <c r="K164" s="201"/>
      <c r="L164" s="207"/>
      <c r="M164" s="208"/>
      <c r="N164" s="209"/>
      <c r="O164" s="209"/>
      <c r="P164" s="209"/>
      <c r="Q164" s="209"/>
      <c r="R164" s="209"/>
      <c r="S164" s="209"/>
      <c r="T164" s="210"/>
      <c r="AT164" s="211" t="s">
        <v>132</v>
      </c>
      <c r="AU164" s="211" t="s">
        <v>83</v>
      </c>
      <c r="AV164" s="13" t="s">
        <v>83</v>
      </c>
      <c r="AW164" s="13" t="s">
        <v>30</v>
      </c>
      <c r="AX164" s="13" t="s">
        <v>73</v>
      </c>
      <c r="AY164" s="211" t="s">
        <v>124</v>
      </c>
    </row>
    <row r="165" spans="2:51" s="14" customFormat="1" ht="12">
      <c r="B165" s="212"/>
      <c r="C165" s="213"/>
      <c r="D165" s="202" t="s">
        <v>132</v>
      </c>
      <c r="E165" s="214" t="s">
        <v>1</v>
      </c>
      <c r="F165" s="215" t="s">
        <v>134</v>
      </c>
      <c r="G165" s="213"/>
      <c r="H165" s="216">
        <v>1.104</v>
      </c>
      <c r="I165" s="217"/>
      <c r="J165" s="213"/>
      <c r="K165" s="213"/>
      <c r="L165" s="218"/>
      <c r="M165" s="219"/>
      <c r="N165" s="220"/>
      <c r="O165" s="220"/>
      <c r="P165" s="220"/>
      <c r="Q165" s="220"/>
      <c r="R165" s="220"/>
      <c r="S165" s="220"/>
      <c r="T165" s="221"/>
      <c r="AT165" s="222" t="s">
        <v>132</v>
      </c>
      <c r="AU165" s="222" t="s">
        <v>83</v>
      </c>
      <c r="AV165" s="14" t="s">
        <v>126</v>
      </c>
      <c r="AW165" s="14" t="s">
        <v>30</v>
      </c>
      <c r="AX165" s="14" t="s">
        <v>81</v>
      </c>
      <c r="AY165" s="222" t="s">
        <v>124</v>
      </c>
    </row>
    <row r="166" spans="1:65" s="2" customFormat="1" ht="24.2" customHeight="1">
      <c r="A166" s="33"/>
      <c r="B166" s="34"/>
      <c r="C166" s="186" t="s">
        <v>174</v>
      </c>
      <c r="D166" s="186" t="s">
        <v>127</v>
      </c>
      <c r="E166" s="187" t="s">
        <v>190</v>
      </c>
      <c r="F166" s="188" t="s">
        <v>191</v>
      </c>
      <c r="G166" s="189" t="s">
        <v>162</v>
      </c>
      <c r="H166" s="190">
        <v>0.35</v>
      </c>
      <c r="I166" s="191"/>
      <c r="J166" s="192">
        <f>ROUND(I166*H166,2)</f>
        <v>0</v>
      </c>
      <c r="K166" s="193"/>
      <c r="L166" s="38"/>
      <c r="M166" s="194" t="s">
        <v>1</v>
      </c>
      <c r="N166" s="195" t="s">
        <v>38</v>
      </c>
      <c r="O166" s="70"/>
      <c r="P166" s="196">
        <f>O166*H166</f>
        <v>0</v>
      </c>
      <c r="Q166" s="196">
        <v>1.06062</v>
      </c>
      <c r="R166" s="196">
        <f>Q166*H166</f>
        <v>0.37121699999999996</v>
      </c>
      <c r="S166" s="196">
        <v>0</v>
      </c>
      <c r="T166" s="197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98" t="s">
        <v>126</v>
      </c>
      <c r="AT166" s="198" t="s">
        <v>127</v>
      </c>
      <c r="AU166" s="198" t="s">
        <v>83</v>
      </c>
      <c r="AY166" s="16" t="s">
        <v>124</v>
      </c>
      <c r="BE166" s="199">
        <f>IF(N166="základní",J166,0)</f>
        <v>0</v>
      </c>
      <c r="BF166" s="199">
        <f>IF(N166="snížená",J166,0)</f>
        <v>0</v>
      </c>
      <c r="BG166" s="199">
        <f>IF(N166="zákl. přenesená",J166,0)</f>
        <v>0</v>
      </c>
      <c r="BH166" s="199">
        <f>IF(N166="sníž. přenesená",J166,0)</f>
        <v>0</v>
      </c>
      <c r="BI166" s="199">
        <f>IF(N166="nulová",J166,0)</f>
        <v>0</v>
      </c>
      <c r="BJ166" s="16" t="s">
        <v>81</v>
      </c>
      <c r="BK166" s="199">
        <f>ROUND(I166*H166,2)</f>
        <v>0</v>
      </c>
      <c r="BL166" s="16" t="s">
        <v>126</v>
      </c>
      <c r="BM166" s="198" t="s">
        <v>380</v>
      </c>
    </row>
    <row r="167" spans="2:51" s="13" customFormat="1" ht="12">
      <c r="B167" s="200"/>
      <c r="C167" s="201"/>
      <c r="D167" s="202" t="s">
        <v>132</v>
      </c>
      <c r="E167" s="203" t="s">
        <v>1</v>
      </c>
      <c r="F167" s="204" t="s">
        <v>381</v>
      </c>
      <c r="G167" s="201"/>
      <c r="H167" s="205">
        <v>0.35</v>
      </c>
      <c r="I167" s="206"/>
      <c r="J167" s="201"/>
      <c r="K167" s="201"/>
      <c r="L167" s="207"/>
      <c r="M167" s="208"/>
      <c r="N167" s="209"/>
      <c r="O167" s="209"/>
      <c r="P167" s="209"/>
      <c r="Q167" s="209"/>
      <c r="R167" s="209"/>
      <c r="S167" s="209"/>
      <c r="T167" s="210"/>
      <c r="AT167" s="211" t="s">
        <v>132</v>
      </c>
      <c r="AU167" s="211" t="s">
        <v>83</v>
      </c>
      <c r="AV167" s="13" t="s">
        <v>83</v>
      </c>
      <c r="AW167" s="13" t="s">
        <v>30</v>
      </c>
      <c r="AX167" s="13" t="s">
        <v>73</v>
      </c>
      <c r="AY167" s="211" t="s">
        <v>124</v>
      </c>
    </row>
    <row r="168" spans="2:51" s="14" customFormat="1" ht="12">
      <c r="B168" s="212"/>
      <c r="C168" s="213"/>
      <c r="D168" s="202" t="s">
        <v>132</v>
      </c>
      <c r="E168" s="214" t="s">
        <v>1</v>
      </c>
      <c r="F168" s="215" t="s">
        <v>134</v>
      </c>
      <c r="G168" s="213"/>
      <c r="H168" s="216">
        <v>0.35</v>
      </c>
      <c r="I168" s="217"/>
      <c r="J168" s="213"/>
      <c r="K168" s="213"/>
      <c r="L168" s="218"/>
      <c r="M168" s="219"/>
      <c r="N168" s="220"/>
      <c r="O168" s="220"/>
      <c r="P168" s="220"/>
      <c r="Q168" s="220"/>
      <c r="R168" s="220"/>
      <c r="S168" s="220"/>
      <c r="T168" s="221"/>
      <c r="AT168" s="222" t="s">
        <v>132</v>
      </c>
      <c r="AU168" s="222" t="s">
        <v>83</v>
      </c>
      <c r="AV168" s="14" t="s">
        <v>126</v>
      </c>
      <c r="AW168" s="14" t="s">
        <v>30</v>
      </c>
      <c r="AX168" s="14" t="s">
        <v>81</v>
      </c>
      <c r="AY168" s="222" t="s">
        <v>124</v>
      </c>
    </row>
    <row r="169" spans="1:65" s="2" customFormat="1" ht="24.2" customHeight="1">
      <c r="A169" s="33"/>
      <c r="B169" s="34"/>
      <c r="C169" s="186" t="s">
        <v>293</v>
      </c>
      <c r="D169" s="186" t="s">
        <v>127</v>
      </c>
      <c r="E169" s="187" t="s">
        <v>382</v>
      </c>
      <c r="F169" s="188" t="s">
        <v>383</v>
      </c>
      <c r="G169" s="189" t="s">
        <v>138</v>
      </c>
      <c r="H169" s="190">
        <v>13.248</v>
      </c>
      <c r="I169" s="191"/>
      <c r="J169" s="192">
        <f>ROUND(I169*H169,2)</f>
        <v>0</v>
      </c>
      <c r="K169" s="193"/>
      <c r="L169" s="38"/>
      <c r="M169" s="194" t="s">
        <v>1</v>
      </c>
      <c r="N169" s="195" t="s">
        <v>38</v>
      </c>
      <c r="O169" s="70"/>
      <c r="P169" s="196">
        <f>O169*H169</f>
        <v>0</v>
      </c>
      <c r="Q169" s="196">
        <v>2.30102</v>
      </c>
      <c r="R169" s="196">
        <f>Q169*H169</f>
        <v>30.483912959999998</v>
      </c>
      <c r="S169" s="196">
        <v>0</v>
      </c>
      <c r="T169" s="197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98" t="s">
        <v>126</v>
      </c>
      <c r="AT169" s="198" t="s">
        <v>127</v>
      </c>
      <c r="AU169" s="198" t="s">
        <v>83</v>
      </c>
      <c r="AY169" s="16" t="s">
        <v>124</v>
      </c>
      <c r="BE169" s="199">
        <f>IF(N169="základní",J169,0)</f>
        <v>0</v>
      </c>
      <c r="BF169" s="199">
        <f>IF(N169="snížená",J169,0)</f>
        <v>0</v>
      </c>
      <c r="BG169" s="199">
        <f>IF(N169="zákl. přenesená",J169,0)</f>
        <v>0</v>
      </c>
      <c r="BH169" s="199">
        <f>IF(N169="sníž. přenesená",J169,0)</f>
        <v>0</v>
      </c>
      <c r="BI169" s="199">
        <f>IF(N169="nulová",J169,0)</f>
        <v>0</v>
      </c>
      <c r="BJ169" s="16" t="s">
        <v>81</v>
      </c>
      <c r="BK169" s="199">
        <f>ROUND(I169*H169,2)</f>
        <v>0</v>
      </c>
      <c r="BL169" s="16" t="s">
        <v>126</v>
      </c>
      <c r="BM169" s="198" t="s">
        <v>384</v>
      </c>
    </row>
    <row r="170" spans="2:51" s="13" customFormat="1" ht="12">
      <c r="B170" s="200"/>
      <c r="C170" s="201"/>
      <c r="D170" s="202" t="s">
        <v>132</v>
      </c>
      <c r="E170" s="203" t="s">
        <v>1</v>
      </c>
      <c r="F170" s="204" t="s">
        <v>385</v>
      </c>
      <c r="G170" s="201"/>
      <c r="H170" s="205">
        <v>13.248</v>
      </c>
      <c r="I170" s="206"/>
      <c r="J170" s="201"/>
      <c r="K170" s="201"/>
      <c r="L170" s="207"/>
      <c r="M170" s="208"/>
      <c r="N170" s="209"/>
      <c r="O170" s="209"/>
      <c r="P170" s="209"/>
      <c r="Q170" s="209"/>
      <c r="R170" s="209"/>
      <c r="S170" s="209"/>
      <c r="T170" s="210"/>
      <c r="AT170" s="211" t="s">
        <v>132</v>
      </c>
      <c r="AU170" s="211" t="s">
        <v>83</v>
      </c>
      <c r="AV170" s="13" t="s">
        <v>83</v>
      </c>
      <c r="AW170" s="13" t="s">
        <v>30</v>
      </c>
      <c r="AX170" s="13" t="s">
        <v>73</v>
      </c>
      <c r="AY170" s="211" t="s">
        <v>124</v>
      </c>
    </row>
    <row r="171" spans="2:51" s="14" customFormat="1" ht="12">
      <c r="B171" s="212"/>
      <c r="C171" s="213"/>
      <c r="D171" s="202" t="s">
        <v>132</v>
      </c>
      <c r="E171" s="214" t="s">
        <v>1</v>
      </c>
      <c r="F171" s="215" t="s">
        <v>134</v>
      </c>
      <c r="G171" s="213"/>
      <c r="H171" s="216">
        <v>13.248</v>
      </c>
      <c r="I171" s="217"/>
      <c r="J171" s="213"/>
      <c r="K171" s="213"/>
      <c r="L171" s="218"/>
      <c r="M171" s="219"/>
      <c r="N171" s="220"/>
      <c r="O171" s="220"/>
      <c r="P171" s="220"/>
      <c r="Q171" s="220"/>
      <c r="R171" s="220"/>
      <c r="S171" s="220"/>
      <c r="T171" s="221"/>
      <c r="AT171" s="222" t="s">
        <v>132</v>
      </c>
      <c r="AU171" s="222" t="s">
        <v>83</v>
      </c>
      <c r="AV171" s="14" t="s">
        <v>126</v>
      </c>
      <c r="AW171" s="14" t="s">
        <v>30</v>
      </c>
      <c r="AX171" s="14" t="s">
        <v>81</v>
      </c>
      <c r="AY171" s="222" t="s">
        <v>124</v>
      </c>
    </row>
    <row r="172" spans="2:63" s="12" customFormat="1" ht="22.9" customHeight="1">
      <c r="B172" s="170"/>
      <c r="C172" s="171"/>
      <c r="D172" s="172" t="s">
        <v>72</v>
      </c>
      <c r="E172" s="184" t="s">
        <v>203</v>
      </c>
      <c r="F172" s="184" t="s">
        <v>204</v>
      </c>
      <c r="G172" s="171"/>
      <c r="H172" s="171"/>
      <c r="I172" s="174"/>
      <c r="J172" s="185">
        <f>BK172</f>
        <v>0</v>
      </c>
      <c r="K172" s="171"/>
      <c r="L172" s="176"/>
      <c r="M172" s="177"/>
      <c r="N172" s="178"/>
      <c r="O172" s="178"/>
      <c r="P172" s="179">
        <f>SUM(P173:P184)</f>
        <v>0</v>
      </c>
      <c r="Q172" s="178"/>
      <c r="R172" s="179">
        <f>SUM(R173:R184)</f>
        <v>12.2110072</v>
      </c>
      <c r="S172" s="178"/>
      <c r="T172" s="180">
        <f>SUM(T173:T184)</f>
        <v>0</v>
      </c>
      <c r="AR172" s="181" t="s">
        <v>81</v>
      </c>
      <c r="AT172" s="182" t="s">
        <v>72</v>
      </c>
      <c r="AU172" s="182" t="s">
        <v>81</v>
      </c>
      <c r="AY172" s="181" t="s">
        <v>124</v>
      </c>
      <c r="BK172" s="183">
        <f>SUM(BK173:BK184)</f>
        <v>0</v>
      </c>
    </row>
    <row r="173" spans="1:65" s="2" customFormat="1" ht="37.9" customHeight="1">
      <c r="A173" s="33"/>
      <c r="B173" s="34"/>
      <c r="C173" s="186" t="s">
        <v>350</v>
      </c>
      <c r="D173" s="186" t="s">
        <v>127</v>
      </c>
      <c r="E173" s="187" t="s">
        <v>386</v>
      </c>
      <c r="F173" s="188" t="s">
        <v>387</v>
      </c>
      <c r="G173" s="189" t="s">
        <v>130</v>
      </c>
      <c r="H173" s="190">
        <v>24.88</v>
      </c>
      <c r="I173" s="191"/>
      <c r="J173" s="192">
        <f>ROUND(I173*H173,2)</f>
        <v>0</v>
      </c>
      <c r="K173" s="193"/>
      <c r="L173" s="38"/>
      <c r="M173" s="194" t="s">
        <v>1</v>
      </c>
      <c r="N173" s="195" t="s">
        <v>38</v>
      </c>
      <c r="O173" s="70"/>
      <c r="P173" s="196">
        <f>O173*H173</f>
        <v>0</v>
      </c>
      <c r="Q173" s="196">
        <v>0.43939</v>
      </c>
      <c r="R173" s="196">
        <f>Q173*H173</f>
        <v>10.9320232</v>
      </c>
      <c r="S173" s="196">
        <v>0</v>
      </c>
      <c r="T173" s="197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98" t="s">
        <v>126</v>
      </c>
      <c r="AT173" s="198" t="s">
        <v>127</v>
      </c>
      <c r="AU173" s="198" t="s">
        <v>83</v>
      </c>
      <c r="AY173" s="16" t="s">
        <v>124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6" t="s">
        <v>81</v>
      </c>
      <c r="BK173" s="199">
        <f>ROUND(I173*H173,2)</f>
        <v>0</v>
      </c>
      <c r="BL173" s="16" t="s">
        <v>126</v>
      </c>
      <c r="BM173" s="198" t="s">
        <v>388</v>
      </c>
    </row>
    <row r="174" spans="2:51" s="13" customFormat="1" ht="12">
      <c r="B174" s="200"/>
      <c r="C174" s="201"/>
      <c r="D174" s="202" t="s">
        <v>132</v>
      </c>
      <c r="E174" s="203" t="s">
        <v>1</v>
      </c>
      <c r="F174" s="204" t="s">
        <v>389</v>
      </c>
      <c r="G174" s="201"/>
      <c r="H174" s="205">
        <v>16.56</v>
      </c>
      <c r="I174" s="206"/>
      <c r="J174" s="201"/>
      <c r="K174" s="201"/>
      <c r="L174" s="207"/>
      <c r="M174" s="208"/>
      <c r="N174" s="209"/>
      <c r="O174" s="209"/>
      <c r="P174" s="209"/>
      <c r="Q174" s="209"/>
      <c r="R174" s="209"/>
      <c r="S174" s="209"/>
      <c r="T174" s="210"/>
      <c r="AT174" s="211" t="s">
        <v>132</v>
      </c>
      <c r="AU174" s="211" t="s">
        <v>83</v>
      </c>
      <c r="AV174" s="13" t="s">
        <v>83</v>
      </c>
      <c r="AW174" s="13" t="s">
        <v>30</v>
      </c>
      <c r="AX174" s="13" t="s">
        <v>73</v>
      </c>
      <c r="AY174" s="211" t="s">
        <v>124</v>
      </c>
    </row>
    <row r="175" spans="2:51" s="13" customFormat="1" ht="12">
      <c r="B175" s="200"/>
      <c r="C175" s="201"/>
      <c r="D175" s="202" t="s">
        <v>132</v>
      </c>
      <c r="E175" s="203" t="s">
        <v>1</v>
      </c>
      <c r="F175" s="204" t="s">
        <v>390</v>
      </c>
      <c r="G175" s="201"/>
      <c r="H175" s="205">
        <v>3.2</v>
      </c>
      <c r="I175" s="206"/>
      <c r="J175" s="201"/>
      <c r="K175" s="201"/>
      <c r="L175" s="207"/>
      <c r="M175" s="208"/>
      <c r="N175" s="209"/>
      <c r="O175" s="209"/>
      <c r="P175" s="209"/>
      <c r="Q175" s="209"/>
      <c r="R175" s="209"/>
      <c r="S175" s="209"/>
      <c r="T175" s="210"/>
      <c r="AT175" s="211" t="s">
        <v>132</v>
      </c>
      <c r="AU175" s="211" t="s">
        <v>83</v>
      </c>
      <c r="AV175" s="13" t="s">
        <v>83</v>
      </c>
      <c r="AW175" s="13" t="s">
        <v>30</v>
      </c>
      <c r="AX175" s="13" t="s">
        <v>73</v>
      </c>
      <c r="AY175" s="211" t="s">
        <v>124</v>
      </c>
    </row>
    <row r="176" spans="2:51" s="13" customFormat="1" ht="12">
      <c r="B176" s="200"/>
      <c r="C176" s="201"/>
      <c r="D176" s="202" t="s">
        <v>132</v>
      </c>
      <c r="E176" s="203" t="s">
        <v>1</v>
      </c>
      <c r="F176" s="204" t="s">
        <v>391</v>
      </c>
      <c r="G176" s="201"/>
      <c r="H176" s="205">
        <v>5.12</v>
      </c>
      <c r="I176" s="206"/>
      <c r="J176" s="201"/>
      <c r="K176" s="201"/>
      <c r="L176" s="207"/>
      <c r="M176" s="208"/>
      <c r="N176" s="209"/>
      <c r="O176" s="209"/>
      <c r="P176" s="209"/>
      <c r="Q176" s="209"/>
      <c r="R176" s="209"/>
      <c r="S176" s="209"/>
      <c r="T176" s="210"/>
      <c r="AT176" s="211" t="s">
        <v>132</v>
      </c>
      <c r="AU176" s="211" t="s">
        <v>83</v>
      </c>
      <c r="AV176" s="13" t="s">
        <v>83</v>
      </c>
      <c r="AW176" s="13" t="s">
        <v>30</v>
      </c>
      <c r="AX176" s="13" t="s">
        <v>73</v>
      </c>
      <c r="AY176" s="211" t="s">
        <v>124</v>
      </c>
    </row>
    <row r="177" spans="2:51" s="14" customFormat="1" ht="12">
      <c r="B177" s="212"/>
      <c r="C177" s="213"/>
      <c r="D177" s="202" t="s">
        <v>132</v>
      </c>
      <c r="E177" s="214" t="s">
        <v>1</v>
      </c>
      <c r="F177" s="215" t="s">
        <v>134</v>
      </c>
      <c r="G177" s="213"/>
      <c r="H177" s="216">
        <v>24.88</v>
      </c>
      <c r="I177" s="217"/>
      <c r="J177" s="213"/>
      <c r="K177" s="213"/>
      <c r="L177" s="218"/>
      <c r="M177" s="219"/>
      <c r="N177" s="220"/>
      <c r="O177" s="220"/>
      <c r="P177" s="220"/>
      <c r="Q177" s="220"/>
      <c r="R177" s="220"/>
      <c r="S177" s="220"/>
      <c r="T177" s="221"/>
      <c r="AT177" s="222" t="s">
        <v>132</v>
      </c>
      <c r="AU177" s="222" t="s">
        <v>83</v>
      </c>
      <c r="AV177" s="14" t="s">
        <v>126</v>
      </c>
      <c r="AW177" s="14" t="s">
        <v>30</v>
      </c>
      <c r="AX177" s="14" t="s">
        <v>81</v>
      </c>
      <c r="AY177" s="222" t="s">
        <v>124</v>
      </c>
    </row>
    <row r="178" spans="1:65" s="2" customFormat="1" ht="37.9" customHeight="1">
      <c r="A178" s="33"/>
      <c r="B178" s="34"/>
      <c r="C178" s="186" t="s">
        <v>193</v>
      </c>
      <c r="D178" s="186" t="s">
        <v>127</v>
      </c>
      <c r="E178" s="187" t="s">
        <v>206</v>
      </c>
      <c r="F178" s="188" t="s">
        <v>207</v>
      </c>
      <c r="G178" s="189" t="s">
        <v>208</v>
      </c>
      <c r="H178" s="190">
        <v>0</v>
      </c>
      <c r="I178" s="191"/>
      <c r="J178" s="192">
        <f>ROUND(I178*H178,2)</f>
        <v>0</v>
      </c>
      <c r="K178" s="193"/>
      <c r="L178" s="38"/>
      <c r="M178" s="194" t="s">
        <v>1</v>
      </c>
      <c r="N178" s="195" t="s">
        <v>38</v>
      </c>
      <c r="O178" s="70"/>
      <c r="P178" s="196">
        <f>O178*H178</f>
        <v>0</v>
      </c>
      <c r="Q178" s="196">
        <v>0.4858</v>
      </c>
      <c r="R178" s="196">
        <f>Q178*H178</f>
        <v>0</v>
      </c>
      <c r="S178" s="196">
        <v>0</v>
      </c>
      <c r="T178" s="197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98" t="s">
        <v>126</v>
      </c>
      <c r="AT178" s="198" t="s">
        <v>127</v>
      </c>
      <c r="AU178" s="198" t="s">
        <v>83</v>
      </c>
      <c r="AY178" s="16" t="s">
        <v>124</v>
      </c>
      <c r="BE178" s="199">
        <f>IF(N178="základní",J178,0)</f>
        <v>0</v>
      </c>
      <c r="BF178" s="199">
        <f>IF(N178="snížená",J178,0)</f>
        <v>0</v>
      </c>
      <c r="BG178" s="199">
        <f>IF(N178="zákl. přenesená",J178,0)</f>
        <v>0</v>
      </c>
      <c r="BH178" s="199">
        <f>IF(N178="sníž. přenesená",J178,0)</f>
        <v>0</v>
      </c>
      <c r="BI178" s="199">
        <f>IF(N178="nulová",J178,0)</f>
        <v>0</v>
      </c>
      <c r="BJ178" s="16" t="s">
        <v>81</v>
      </c>
      <c r="BK178" s="199">
        <f>ROUND(I178*H178,2)</f>
        <v>0</v>
      </c>
      <c r="BL178" s="16" t="s">
        <v>126</v>
      </c>
      <c r="BM178" s="198" t="s">
        <v>392</v>
      </c>
    </row>
    <row r="179" spans="1:65" s="2" customFormat="1" ht="24.2" customHeight="1">
      <c r="A179" s="33"/>
      <c r="B179" s="34"/>
      <c r="C179" s="223" t="s">
        <v>189</v>
      </c>
      <c r="D179" s="223" t="s">
        <v>175</v>
      </c>
      <c r="E179" s="224" t="s">
        <v>211</v>
      </c>
      <c r="F179" s="225" t="s">
        <v>212</v>
      </c>
      <c r="G179" s="226" t="s">
        <v>208</v>
      </c>
      <c r="H179" s="227">
        <v>0</v>
      </c>
      <c r="I179" s="228"/>
      <c r="J179" s="229">
        <f>ROUND(I179*H179,2)</f>
        <v>0</v>
      </c>
      <c r="K179" s="230"/>
      <c r="L179" s="231"/>
      <c r="M179" s="232" t="s">
        <v>1</v>
      </c>
      <c r="N179" s="233" t="s">
        <v>38</v>
      </c>
      <c r="O179" s="70"/>
      <c r="P179" s="196">
        <f>O179*H179</f>
        <v>0</v>
      </c>
      <c r="Q179" s="196">
        <v>0</v>
      </c>
      <c r="R179" s="196">
        <f>Q179*H179</f>
        <v>0</v>
      </c>
      <c r="S179" s="196">
        <v>0</v>
      </c>
      <c r="T179" s="197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98" t="s">
        <v>155</v>
      </c>
      <c r="AT179" s="198" t="s">
        <v>175</v>
      </c>
      <c r="AU179" s="198" t="s">
        <v>83</v>
      </c>
      <c r="AY179" s="16" t="s">
        <v>124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16" t="s">
        <v>81</v>
      </c>
      <c r="BK179" s="199">
        <f>ROUND(I179*H179,2)</f>
        <v>0</v>
      </c>
      <c r="BL179" s="16" t="s">
        <v>126</v>
      </c>
      <c r="BM179" s="198" t="s">
        <v>393</v>
      </c>
    </row>
    <row r="180" spans="1:65" s="2" customFormat="1" ht="24.2" customHeight="1">
      <c r="A180" s="33"/>
      <c r="B180" s="34"/>
      <c r="C180" s="223" t="s">
        <v>198</v>
      </c>
      <c r="D180" s="223" t="s">
        <v>175</v>
      </c>
      <c r="E180" s="224" t="s">
        <v>215</v>
      </c>
      <c r="F180" s="225" t="s">
        <v>216</v>
      </c>
      <c r="G180" s="226" t="s">
        <v>162</v>
      </c>
      <c r="H180" s="227">
        <v>0</v>
      </c>
      <c r="I180" s="228"/>
      <c r="J180" s="229">
        <f>ROUND(I180*H180,2)</f>
        <v>0</v>
      </c>
      <c r="K180" s="230"/>
      <c r="L180" s="231"/>
      <c r="M180" s="232" t="s">
        <v>1</v>
      </c>
      <c r="N180" s="233" t="s">
        <v>38</v>
      </c>
      <c r="O180" s="70"/>
      <c r="P180" s="196">
        <f>O180*H180</f>
        <v>0</v>
      </c>
      <c r="Q180" s="196">
        <v>1</v>
      </c>
      <c r="R180" s="196">
        <f>Q180*H180</f>
        <v>0</v>
      </c>
      <c r="S180" s="196">
        <v>0</v>
      </c>
      <c r="T180" s="197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98" t="s">
        <v>155</v>
      </c>
      <c r="AT180" s="198" t="s">
        <v>175</v>
      </c>
      <c r="AU180" s="198" t="s">
        <v>83</v>
      </c>
      <c r="AY180" s="16" t="s">
        <v>124</v>
      </c>
      <c r="BE180" s="199">
        <f>IF(N180="základní",J180,0)</f>
        <v>0</v>
      </c>
      <c r="BF180" s="199">
        <f>IF(N180="snížená",J180,0)</f>
        <v>0</v>
      </c>
      <c r="BG180" s="199">
        <f>IF(N180="zákl. přenesená",J180,0)</f>
        <v>0</v>
      </c>
      <c r="BH180" s="199">
        <f>IF(N180="sníž. přenesená",J180,0)</f>
        <v>0</v>
      </c>
      <c r="BI180" s="199">
        <f>IF(N180="nulová",J180,0)</f>
        <v>0</v>
      </c>
      <c r="BJ180" s="16" t="s">
        <v>81</v>
      </c>
      <c r="BK180" s="199">
        <f>ROUND(I180*H180,2)</f>
        <v>0</v>
      </c>
      <c r="BL180" s="16" t="s">
        <v>126</v>
      </c>
      <c r="BM180" s="198" t="s">
        <v>394</v>
      </c>
    </row>
    <row r="181" spans="1:65" s="2" customFormat="1" ht="24.2" customHeight="1">
      <c r="A181" s="33"/>
      <c r="B181" s="34"/>
      <c r="C181" s="223" t="s">
        <v>226</v>
      </c>
      <c r="D181" s="223" t="s">
        <v>175</v>
      </c>
      <c r="E181" s="224" t="s">
        <v>220</v>
      </c>
      <c r="F181" s="225" t="s">
        <v>221</v>
      </c>
      <c r="G181" s="226" t="s">
        <v>222</v>
      </c>
      <c r="H181" s="227">
        <v>0</v>
      </c>
      <c r="I181" s="228"/>
      <c r="J181" s="229">
        <f>ROUND(I181*H181,2)</f>
        <v>0</v>
      </c>
      <c r="K181" s="230"/>
      <c r="L181" s="231"/>
      <c r="M181" s="232" t="s">
        <v>1</v>
      </c>
      <c r="N181" s="233" t="s">
        <v>38</v>
      </c>
      <c r="O181" s="70"/>
      <c r="P181" s="196">
        <f>O181*H181</f>
        <v>0</v>
      </c>
      <c r="Q181" s="196">
        <v>0.55</v>
      </c>
      <c r="R181" s="196">
        <f>Q181*H181</f>
        <v>0</v>
      </c>
      <c r="S181" s="196">
        <v>0</v>
      </c>
      <c r="T181" s="197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98" t="s">
        <v>155</v>
      </c>
      <c r="AT181" s="198" t="s">
        <v>175</v>
      </c>
      <c r="AU181" s="198" t="s">
        <v>83</v>
      </c>
      <c r="AY181" s="16" t="s">
        <v>124</v>
      </c>
      <c r="BE181" s="199">
        <f>IF(N181="základní",J181,0)</f>
        <v>0</v>
      </c>
      <c r="BF181" s="199">
        <f>IF(N181="snížená",J181,0)</f>
        <v>0</v>
      </c>
      <c r="BG181" s="199">
        <f>IF(N181="zákl. přenesená",J181,0)</f>
        <v>0</v>
      </c>
      <c r="BH181" s="199">
        <f>IF(N181="sníž. přenesená",J181,0)</f>
        <v>0</v>
      </c>
      <c r="BI181" s="199">
        <f>IF(N181="nulová",J181,0)</f>
        <v>0</v>
      </c>
      <c r="BJ181" s="16" t="s">
        <v>81</v>
      </c>
      <c r="BK181" s="199">
        <f>ROUND(I181*H181,2)</f>
        <v>0</v>
      </c>
      <c r="BL181" s="16" t="s">
        <v>126</v>
      </c>
      <c r="BM181" s="198" t="s">
        <v>395</v>
      </c>
    </row>
    <row r="182" spans="1:65" s="2" customFormat="1" ht="49.15" customHeight="1">
      <c r="A182" s="33"/>
      <c r="B182" s="34"/>
      <c r="C182" s="186" t="s">
        <v>269</v>
      </c>
      <c r="D182" s="186" t="s">
        <v>127</v>
      </c>
      <c r="E182" s="187" t="s">
        <v>396</v>
      </c>
      <c r="F182" s="188" t="s">
        <v>397</v>
      </c>
      <c r="G182" s="189" t="s">
        <v>243</v>
      </c>
      <c r="H182" s="190">
        <v>27.6</v>
      </c>
      <c r="I182" s="191"/>
      <c r="J182" s="192">
        <f>ROUND(I182*H182,2)</f>
        <v>0</v>
      </c>
      <c r="K182" s="193"/>
      <c r="L182" s="38"/>
      <c r="M182" s="194" t="s">
        <v>1</v>
      </c>
      <c r="N182" s="195" t="s">
        <v>38</v>
      </c>
      <c r="O182" s="70"/>
      <c r="P182" s="196">
        <f>O182*H182</f>
        <v>0</v>
      </c>
      <c r="Q182" s="196">
        <v>0.04634</v>
      </c>
      <c r="R182" s="196">
        <f>Q182*H182</f>
        <v>1.2789840000000001</v>
      </c>
      <c r="S182" s="196">
        <v>0</v>
      </c>
      <c r="T182" s="197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98" t="s">
        <v>126</v>
      </c>
      <c r="AT182" s="198" t="s">
        <v>127</v>
      </c>
      <c r="AU182" s="198" t="s">
        <v>83</v>
      </c>
      <c r="AY182" s="16" t="s">
        <v>124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16" t="s">
        <v>81</v>
      </c>
      <c r="BK182" s="199">
        <f>ROUND(I182*H182,2)</f>
        <v>0</v>
      </c>
      <c r="BL182" s="16" t="s">
        <v>126</v>
      </c>
      <c r="BM182" s="198" t="s">
        <v>398</v>
      </c>
    </row>
    <row r="183" spans="2:51" s="13" customFormat="1" ht="12">
      <c r="B183" s="200"/>
      <c r="C183" s="201"/>
      <c r="D183" s="202" t="s">
        <v>132</v>
      </c>
      <c r="E183" s="203" t="s">
        <v>1</v>
      </c>
      <c r="F183" s="204" t="s">
        <v>399</v>
      </c>
      <c r="G183" s="201"/>
      <c r="H183" s="205">
        <v>27.6</v>
      </c>
      <c r="I183" s="206"/>
      <c r="J183" s="201"/>
      <c r="K183" s="201"/>
      <c r="L183" s="207"/>
      <c r="M183" s="208"/>
      <c r="N183" s="209"/>
      <c r="O183" s="209"/>
      <c r="P183" s="209"/>
      <c r="Q183" s="209"/>
      <c r="R183" s="209"/>
      <c r="S183" s="209"/>
      <c r="T183" s="210"/>
      <c r="AT183" s="211" t="s">
        <v>132</v>
      </c>
      <c r="AU183" s="211" t="s">
        <v>83</v>
      </c>
      <c r="AV183" s="13" t="s">
        <v>83</v>
      </c>
      <c r="AW183" s="13" t="s">
        <v>30</v>
      </c>
      <c r="AX183" s="13" t="s">
        <v>73</v>
      </c>
      <c r="AY183" s="211" t="s">
        <v>124</v>
      </c>
    </row>
    <row r="184" spans="2:51" s="14" customFormat="1" ht="12">
      <c r="B184" s="212"/>
      <c r="C184" s="213"/>
      <c r="D184" s="202" t="s">
        <v>132</v>
      </c>
      <c r="E184" s="214" t="s">
        <v>1</v>
      </c>
      <c r="F184" s="215" t="s">
        <v>134</v>
      </c>
      <c r="G184" s="213"/>
      <c r="H184" s="216">
        <v>27.6</v>
      </c>
      <c r="I184" s="217"/>
      <c r="J184" s="213"/>
      <c r="K184" s="213"/>
      <c r="L184" s="218"/>
      <c r="M184" s="219"/>
      <c r="N184" s="220"/>
      <c r="O184" s="220"/>
      <c r="P184" s="220"/>
      <c r="Q184" s="220"/>
      <c r="R184" s="220"/>
      <c r="S184" s="220"/>
      <c r="T184" s="221"/>
      <c r="AT184" s="222" t="s">
        <v>132</v>
      </c>
      <c r="AU184" s="222" t="s">
        <v>83</v>
      </c>
      <c r="AV184" s="14" t="s">
        <v>126</v>
      </c>
      <c r="AW184" s="14" t="s">
        <v>30</v>
      </c>
      <c r="AX184" s="14" t="s">
        <v>81</v>
      </c>
      <c r="AY184" s="222" t="s">
        <v>124</v>
      </c>
    </row>
    <row r="185" spans="2:63" s="12" customFormat="1" ht="22.9" customHeight="1">
      <c r="B185" s="170"/>
      <c r="C185" s="171"/>
      <c r="D185" s="172" t="s">
        <v>72</v>
      </c>
      <c r="E185" s="184" t="s">
        <v>135</v>
      </c>
      <c r="F185" s="184" t="s">
        <v>225</v>
      </c>
      <c r="G185" s="171"/>
      <c r="H185" s="171"/>
      <c r="I185" s="174"/>
      <c r="J185" s="185">
        <f>BK185</f>
        <v>0</v>
      </c>
      <c r="K185" s="171"/>
      <c r="L185" s="176"/>
      <c r="M185" s="177"/>
      <c r="N185" s="178"/>
      <c r="O185" s="178"/>
      <c r="P185" s="179">
        <f>SUM(P186:P192)</f>
        <v>0</v>
      </c>
      <c r="Q185" s="178"/>
      <c r="R185" s="179">
        <f>SUM(R186:R192)</f>
        <v>14.481666999999998</v>
      </c>
      <c r="S185" s="178"/>
      <c r="T185" s="180">
        <f>SUM(T186:T192)</f>
        <v>0</v>
      </c>
      <c r="AR185" s="181" t="s">
        <v>81</v>
      </c>
      <c r="AT185" s="182" t="s">
        <v>72</v>
      </c>
      <c r="AU185" s="182" t="s">
        <v>81</v>
      </c>
      <c r="AY185" s="181" t="s">
        <v>124</v>
      </c>
      <c r="BK185" s="183">
        <f>SUM(BK186:BK192)</f>
        <v>0</v>
      </c>
    </row>
    <row r="186" spans="1:65" s="2" customFormat="1" ht="33" customHeight="1">
      <c r="A186" s="33"/>
      <c r="B186" s="34"/>
      <c r="C186" s="186" t="s">
        <v>230</v>
      </c>
      <c r="D186" s="186" t="s">
        <v>127</v>
      </c>
      <c r="E186" s="187" t="s">
        <v>227</v>
      </c>
      <c r="F186" s="188" t="s">
        <v>228</v>
      </c>
      <c r="G186" s="189" t="s">
        <v>130</v>
      </c>
      <c r="H186" s="190">
        <v>50.35</v>
      </c>
      <c r="I186" s="191"/>
      <c r="J186" s="192">
        <f>ROUND(I186*H186,2)</f>
        <v>0</v>
      </c>
      <c r="K186" s="193"/>
      <c r="L186" s="38"/>
      <c r="M186" s="194" t="s">
        <v>1</v>
      </c>
      <c r="N186" s="195" t="s">
        <v>38</v>
      </c>
      <c r="O186" s="70"/>
      <c r="P186" s="196">
        <f>O186*H186</f>
        <v>0</v>
      </c>
      <c r="Q186" s="196">
        <v>0</v>
      </c>
      <c r="R186" s="196">
        <f>Q186*H186</f>
        <v>0</v>
      </c>
      <c r="S186" s="196">
        <v>0</v>
      </c>
      <c r="T186" s="197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98" t="s">
        <v>126</v>
      </c>
      <c r="AT186" s="198" t="s">
        <v>127</v>
      </c>
      <c r="AU186" s="198" t="s">
        <v>83</v>
      </c>
      <c r="AY186" s="16" t="s">
        <v>124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16" t="s">
        <v>81</v>
      </c>
      <c r="BK186" s="199">
        <f>ROUND(I186*H186,2)</f>
        <v>0</v>
      </c>
      <c r="BL186" s="16" t="s">
        <v>126</v>
      </c>
      <c r="BM186" s="198" t="s">
        <v>400</v>
      </c>
    </row>
    <row r="187" spans="2:51" s="13" customFormat="1" ht="12">
      <c r="B187" s="200"/>
      <c r="C187" s="201"/>
      <c r="D187" s="202" t="s">
        <v>132</v>
      </c>
      <c r="E187" s="203" t="s">
        <v>1</v>
      </c>
      <c r="F187" s="204" t="s">
        <v>401</v>
      </c>
      <c r="G187" s="201"/>
      <c r="H187" s="205">
        <v>50.35</v>
      </c>
      <c r="I187" s="206"/>
      <c r="J187" s="201"/>
      <c r="K187" s="201"/>
      <c r="L187" s="207"/>
      <c r="M187" s="208"/>
      <c r="N187" s="209"/>
      <c r="O187" s="209"/>
      <c r="P187" s="209"/>
      <c r="Q187" s="209"/>
      <c r="R187" s="209"/>
      <c r="S187" s="209"/>
      <c r="T187" s="210"/>
      <c r="AT187" s="211" t="s">
        <v>132</v>
      </c>
      <c r="AU187" s="211" t="s">
        <v>83</v>
      </c>
      <c r="AV187" s="13" t="s">
        <v>83</v>
      </c>
      <c r="AW187" s="13" t="s">
        <v>30</v>
      </c>
      <c r="AX187" s="13" t="s">
        <v>73</v>
      </c>
      <c r="AY187" s="211" t="s">
        <v>124</v>
      </c>
    </row>
    <row r="188" spans="2:51" s="14" customFormat="1" ht="12">
      <c r="B188" s="212"/>
      <c r="C188" s="213"/>
      <c r="D188" s="202" t="s">
        <v>132</v>
      </c>
      <c r="E188" s="214" t="s">
        <v>1</v>
      </c>
      <c r="F188" s="215" t="s">
        <v>134</v>
      </c>
      <c r="G188" s="213"/>
      <c r="H188" s="216">
        <v>50.35</v>
      </c>
      <c r="I188" s="217"/>
      <c r="J188" s="213"/>
      <c r="K188" s="213"/>
      <c r="L188" s="218"/>
      <c r="M188" s="219"/>
      <c r="N188" s="220"/>
      <c r="O188" s="220"/>
      <c r="P188" s="220"/>
      <c r="Q188" s="220"/>
      <c r="R188" s="220"/>
      <c r="S188" s="220"/>
      <c r="T188" s="221"/>
      <c r="AT188" s="222" t="s">
        <v>132</v>
      </c>
      <c r="AU188" s="222" t="s">
        <v>83</v>
      </c>
      <c r="AV188" s="14" t="s">
        <v>126</v>
      </c>
      <c r="AW188" s="14" t="s">
        <v>30</v>
      </c>
      <c r="AX188" s="14" t="s">
        <v>81</v>
      </c>
      <c r="AY188" s="222" t="s">
        <v>124</v>
      </c>
    </row>
    <row r="189" spans="1:65" s="2" customFormat="1" ht="78" customHeight="1">
      <c r="A189" s="33"/>
      <c r="B189" s="34"/>
      <c r="C189" s="186" t="s">
        <v>7</v>
      </c>
      <c r="D189" s="186" t="s">
        <v>127</v>
      </c>
      <c r="E189" s="187" t="s">
        <v>231</v>
      </c>
      <c r="F189" s="188" t="s">
        <v>232</v>
      </c>
      <c r="G189" s="189" t="s">
        <v>130</v>
      </c>
      <c r="H189" s="190">
        <v>50.35</v>
      </c>
      <c r="I189" s="191"/>
      <c r="J189" s="192">
        <f>ROUND(I189*H189,2)</f>
        <v>0</v>
      </c>
      <c r="K189" s="193"/>
      <c r="L189" s="38"/>
      <c r="M189" s="194" t="s">
        <v>1</v>
      </c>
      <c r="N189" s="195" t="s">
        <v>38</v>
      </c>
      <c r="O189" s="70"/>
      <c r="P189" s="196">
        <f>O189*H189</f>
        <v>0</v>
      </c>
      <c r="Q189" s="196">
        <v>0.11162</v>
      </c>
      <c r="R189" s="196">
        <f>Q189*H189</f>
        <v>5.620067</v>
      </c>
      <c r="S189" s="196">
        <v>0</v>
      </c>
      <c r="T189" s="197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98" t="s">
        <v>126</v>
      </c>
      <c r="AT189" s="198" t="s">
        <v>127</v>
      </c>
      <c r="AU189" s="198" t="s">
        <v>83</v>
      </c>
      <c r="AY189" s="16" t="s">
        <v>124</v>
      </c>
      <c r="BE189" s="199">
        <f>IF(N189="základní",J189,0)</f>
        <v>0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16" t="s">
        <v>81</v>
      </c>
      <c r="BK189" s="199">
        <f>ROUND(I189*H189,2)</f>
        <v>0</v>
      </c>
      <c r="BL189" s="16" t="s">
        <v>126</v>
      </c>
      <c r="BM189" s="198" t="s">
        <v>402</v>
      </c>
    </row>
    <row r="190" spans="2:51" s="13" customFormat="1" ht="12">
      <c r="B190" s="200"/>
      <c r="C190" s="201"/>
      <c r="D190" s="202" t="s">
        <v>132</v>
      </c>
      <c r="E190" s="203" t="s">
        <v>1</v>
      </c>
      <c r="F190" s="204" t="s">
        <v>401</v>
      </c>
      <c r="G190" s="201"/>
      <c r="H190" s="205">
        <v>50.35</v>
      </c>
      <c r="I190" s="206"/>
      <c r="J190" s="201"/>
      <c r="K190" s="201"/>
      <c r="L190" s="207"/>
      <c r="M190" s="208"/>
      <c r="N190" s="209"/>
      <c r="O190" s="209"/>
      <c r="P190" s="209"/>
      <c r="Q190" s="209"/>
      <c r="R190" s="209"/>
      <c r="S190" s="209"/>
      <c r="T190" s="210"/>
      <c r="AT190" s="211" t="s">
        <v>132</v>
      </c>
      <c r="AU190" s="211" t="s">
        <v>83</v>
      </c>
      <c r="AV190" s="13" t="s">
        <v>83</v>
      </c>
      <c r="AW190" s="13" t="s">
        <v>30</v>
      </c>
      <c r="AX190" s="13" t="s">
        <v>73</v>
      </c>
      <c r="AY190" s="211" t="s">
        <v>124</v>
      </c>
    </row>
    <row r="191" spans="2:51" s="14" customFormat="1" ht="12">
      <c r="B191" s="212"/>
      <c r="C191" s="213"/>
      <c r="D191" s="202" t="s">
        <v>132</v>
      </c>
      <c r="E191" s="214" t="s">
        <v>1</v>
      </c>
      <c r="F191" s="215" t="s">
        <v>134</v>
      </c>
      <c r="G191" s="213"/>
      <c r="H191" s="216">
        <v>50.35</v>
      </c>
      <c r="I191" s="217"/>
      <c r="J191" s="213"/>
      <c r="K191" s="213"/>
      <c r="L191" s="218"/>
      <c r="M191" s="219"/>
      <c r="N191" s="220"/>
      <c r="O191" s="220"/>
      <c r="P191" s="220"/>
      <c r="Q191" s="220"/>
      <c r="R191" s="220"/>
      <c r="S191" s="220"/>
      <c r="T191" s="221"/>
      <c r="AT191" s="222" t="s">
        <v>132</v>
      </c>
      <c r="AU191" s="222" t="s">
        <v>83</v>
      </c>
      <c r="AV191" s="14" t="s">
        <v>126</v>
      </c>
      <c r="AW191" s="14" t="s">
        <v>30</v>
      </c>
      <c r="AX191" s="14" t="s">
        <v>81</v>
      </c>
      <c r="AY191" s="222" t="s">
        <v>124</v>
      </c>
    </row>
    <row r="192" spans="1:65" s="2" customFormat="1" ht="16.5" customHeight="1">
      <c r="A192" s="33"/>
      <c r="B192" s="34"/>
      <c r="C192" s="223" t="s">
        <v>240</v>
      </c>
      <c r="D192" s="223" t="s">
        <v>175</v>
      </c>
      <c r="E192" s="224" t="s">
        <v>235</v>
      </c>
      <c r="F192" s="225" t="s">
        <v>236</v>
      </c>
      <c r="G192" s="226" t="s">
        <v>130</v>
      </c>
      <c r="H192" s="227">
        <v>50.35</v>
      </c>
      <c r="I192" s="228"/>
      <c r="J192" s="229">
        <f>ROUND(I192*H192,2)</f>
        <v>0</v>
      </c>
      <c r="K192" s="230"/>
      <c r="L192" s="231"/>
      <c r="M192" s="232" t="s">
        <v>1</v>
      </c>
      <c r="N192" s="233" t="s">
        <v>38</v>
      </c>
      <c r="O192" s="70"/>
      <c r="P192" s="196">
        <f>O192*H192</f>
        <v>0</v>
      </c>
      <c r="Q192" s="196">
        <v>0.176</v>
      </c>
      <c r="R192" s="196">
        <f>Q192*H192</f>
        <v>8.8616</v>
      </c>
      <c r="S192" s="196">
        <v>0</v>
      </c>
      <c r="T192" s="197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98" t="s">
        <v>155</v>
      </c>
      <c r="AT192" s="198" t="s">
        <v>175</v>
      </c>
      <c r="AU192" s="198" t="s">
        <v>83</v>
      </c>
      <c r="AY192" s="16" t="s">
        <v>124</v>
      </c>
      <c r="BE192" s="199">
        <f>IF(N192="základní",J192,0)</f>
        <v>0</v>
      </c>
      <c r="BF192" s="199">
        <f>IF(N192="snížená",J192,0)</f>
        <v>0</v>
      </c>
      <c r="BG192" s="199">
        <f>IF(N192="zákl. přenesená",J192,0)</f>
        <v>0</v>
      </c>
      <c r="BH192" s="199">
        <f>IF(N192="sníž. přenesená",J192,0)</f>
        <v>0</v>
      </c>
      <c r="BI192" s="199">
        <f>IF(N192="nulová",J192,0)</f>
        <v>0</v>
      </c>
      <c r="BJ192" s="16" t="s">
        <v>81</v>
      </c>
      <c r="BK192" s="199">
        <f>ROUND(I192*H192,2)</f>
        <v>0</v>
      </c>
      <c r="BL192" s="16" t="s">
        <v>126</v>
      </c>
      <c r="BM192" s="198" t="s">
        <v>403</v>
      </c>
    </row>
    <row r="193" spans="2:63" s="12" customFormat="1" ht="22.9" customHeight="1">
      <c r="B193" s="170"/>
      <c r="C193" s="171"/>
      <c r="D193" s="172" t="s">
        <v>72</v>
      </c>
      <c r="E193" s="184" t="s">
        <v>165</v>
      </c>
      <c r="F193" s="184" t="s">
        <v>239</v>
      </c>
      <c r="G193" s="171"/>
      <c r="H193" s="171"/>
      <c r="I193" s="174"/>
      <c r="J193" s="185">
        <f>BK193</f>
        <v>0</v>
      </c>
      <c r="K193" s="171"/>
      <c r="L193" s="176"/>
      <c r="M193" s="177"/>
      <c r="N193" s="178"/>
      <c r="O193" s="178"/>
      <c r="P193" s="179">
        <f>SUM(P194:P197)</f>
        <v>0</v>
      </c>
      <c r="Q193" s="178"/>
      <c r="R193" s="179">
        <f>SUM(R194:R197)</f>
        <v>1.29155</v>
      </c>
      <c r="S193" s="178"/>
      <c r="T193" s="180">
        <f>SUM(T194:T197)</f>
        <v>0</v>
      </c>
      <c r="AR193" s="181" t="s">
        <v>81</v>
      </c>
      <c r="AT193" s="182" t="s">
        <v>72</v>
      </c>
      <c r="AU193" s="182" t="s">
        <v>81</v>
      </c>
      <c r="AY193" s="181" t="s">
        <v>124</v>
      </c>
      <c r="BK193" s="183">
        <f>SUM(BK194:BK197)</f>
        <v>0</v>
      </c>
    </row>
    <row r="194" spans="1:65" s="2" customFormat="1" ht="49.15" customHeight="1">
      <c r="A194" s="33"/>
      <c r="B194" s="34"/>
      <c r="C194" s="186" t="s">
        <v>246</v>
      </c>
      <c r="D194" s="186" t="s">
        <v>127</v>
      </c>
      <c r="E194" s="187" t="s">
        <v>241</v>
      </c>
      <c r="F194" s="188" t="s">
        <v>242</v>
      </c>
      <c r="G194" s="189" t="s">
        <v>243</v>
      </c>
      <c r="H194" s="190">
        <v>5</v>
      </c>
      <c r="I194" s="191"/>
      <c r="J194" s="192">
        <f>ROUND(I194*H194,2)</f>
        <v>0</v>
      </c>
      <c r="K194" s="193"/>
      <c r="L194" s="38"/>
      <c r="M194" s="194" t="s">
        <v>1</v>
      </c>
      <c r="N194" s="195" t="s">
        <v>38</v>
      </c>
      <c r="O194" s="70"/>
      <c r="P194" s="196">
        <f>O194*H194</f>
        <v>0</v>
      </c>
      <c r="Q194" s="196">
        <v>0.20219</v>
      </c>
      <c r="R194" s="196">
        <f>Q194*H194</f>
        <v>1.01095</v>
      </c>
      <c r="S194" s="196">
        <v>0</v>
      </c>
      <c r="T194" s="197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98" t="s">
        <v>126</v>
      </c>
      <c r="AT194" s="198" t="s">
        <v>127</v>
      </c>
      <c r="AU194" s="198" t="s">
        <v>83</v>
      </c>
      <c r="AY194" s="16" t="s">
        <v>124</v>
      </c>
      <c r="BE194" s="199">
        <f>IF(N194="základní",J194,0)</f>
        <v>0</v>
      </c>
      <c r="BF194" s="199">
        <f>IF(N194="snížená",J194,0)</f>
        <v>0</v>
      </c>
      <c r="BG194" s="199">
        <f>IF(N194="zákl. přenesená",J194,0)</f>
        <v>0</v>
      </c>
      <c r="BH194" s="199">
        <f>IF(N194="sníž. přenesená",J194,0)</f>
        <v>0</v>
      </c>
      <c r="BI194" s="199">
        <f>IF(N194="nulová",J194,0)</f>
        <v>0</v>
      </c>
      <c r="BJ194" s="16" t="s">
        <v>81</v>
      </c>
      <c r="BK194" s="199">
        <f>ROUND(I194*H194,2)</f>
        <v>0</v>
      </c>
      <c r="BL194" s="16" t="s">
        <v>126</v>
      </c>
      <c r="BM194" s="198" t="s">
        <v>404</v>
      </c>
    </row>
    <row r="195" spans="2:51" s="13" customFormat="1" ht="12">
      <c r="B195" s="200"/>
      <c r="C195" s="201"/>
      <c r="D195" s="202" t="s">
        <v>132</v>
      </c>
      <c r="E195" s="203" t="s">
        <v>1</v>
      </c>
      <c r="F195" s="204" t="s">
        <v>135</v>
      </c>
      <c r="G195" s="201"/>
      <c r="H195" s="205">
        <v>5</v>
      </c>
      <c r="I195" s="206"/>
      <c r="J195" s="201"/>
      <c r="K195" s="201"/>
      <c r="L195" s="207"/>
      <c r="M195" s="208"/>
      <c r="N195" s="209"/>
      <c r="O195" s="209"/>
      <c r="P195" s="209"/>
      <c r="Q195" s="209"/>
      <c r="R195" s="209"/>
      <c r="S195" s="209"/>
      <c r="T195" s="210"/>
      <c r="AT195" s="211" t="s">
        <v>132</v>
      </c>
      <c r="AU195" s="211" t="s">
        <v>83</v>
      </c>
      <c r="AV195" s="13" t="s">
        <v>83</v>
      </c>
      <c r="AW195" s="13" t="s">
        <v>30</v>
      </c>
      <c r="AX195" s="13" t="s">
        <v>73</v>
      </c>
      <c r="AY195" s="211" t="s">
        <v>124</v>
      </c>
    </row>
    <row r="196" spans="2:51" s="14" customFormat="1" ht="12">
      <c r="B196" s="212"/>
      <c r="C196" s="213"/>
      <c r="D196" s="202" t="s">
        <v>132</v>
      </c>
      <c r="E196" s="214" t="s">
        <v>1</v>
      </c>
      <c r="F196" s="215" t="s">
        <v>134</v>
      </c>
      <c r="G196" s="213"/>
      <c r="H196" s="216">
        <v>5</v>
      </c>
      <c r="I196" s="217"/>
      <c r="J196" s="213"/>
      <c r="K196" s="213"/>
      <c r="L196" s="218"/>
      <c r="M196" s="219"/>
      <c r="N196" s="220"/>
      <c r="O196" s="220"/>
      <c r="P196" s="220"/>
      <c r="Q196" s="220"/>
      <c r="R196" s="220"/>
      <c r="S196" s="220"/>
      <c r="T196" s="221"/>
      <c r="AT196" s="222" t="s">
        <v>132</v>
      </c>
      <c r="AU196" s="222" t="s">
        <v>83</v>
      </c>
      <c r="AV196" s="14" t="s">
        <v>126</v>
      </c>
      <c r="AW196" s="14" t="s">
        <v>30</v>
      </c>
      <c r="AX196" s="14" t="s">
        <v>81</v>
      </c>
      <c r="AY196" s="222" t="s">
        <v>124</v>
      </c>
    </row>
    <row r="197" spans="1:65" s="2" customFormat="1" ht="21.75" customHeight="1">
      <c r="A197" s="33"/>
      <c r="B197" s="34"/>
      <c r="C197" s="223" t="s">
        <v>205</v>
      </c>
      <c r="D197" s="223" t="s">
        <v>175</v>
      </c>
      <c r="E197" s="224" t="s">
        <v>247</v>
      </c>
      <c r="F197" s="225" t="s">
        <v>248</v>
      </c>
      <c r="G197" s="226" t="s">
        <v>208</v>
      </c>
      <c r="H197" s="227">
        <v>5</v>
      </c>
      <c r="I197" s="228"/>
      <c r="J197" s="229">
        <f>ROUND(I197*H197,2)</f>
        <v>0</v>
      </c>
      <c r="K197" s="230"/>
      <c r="L197" s="231"/>
      <c r="M197" s="232" t="s">
        <v>1</v>
      </c>
      <c r="N197" s="233" t="s">
        <v>38</v>
      </c>
      <c r="O197" s="70"/>
      <c r="P197" s="196">
        <f>O197*H197</f>
        <v>0</v>
      </c>
      <c r="Q197" s="196">
        <v>0.05612</v>
      </c>
      <c r="R197" s="196">
        <f>Q197*H197</f>
        <v>0.2806</v>
      </c>
      <c r="S197" s="196">
        <v>0</v>
      </c>
      <c r="T197" s="197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98" t="s">
        <v>155</v>
      </c>
      <c r="AT197" s="198" t="s">
        <v>175</v>
      </c>
      <c r="AU197" s="198" t="s">
        <v>83</v>
      </c>
      <c r="AY197" s="16" t="s">
        <v>124</v>
      </c>
      <c r="BE197" s="199">
        <f>IF(N197="základní",J197,0)</f>
        <v>0</v>
      </c>
      <c r="BF197" s="199">
        <f>IF(N197="snížená",J197,0)</f>
        <v>0</v>
      </c>
      <c r="BG197" s="199">
        <f>IF(N197="zákl. přenesená",J197,0)</f>
        <v>0</v>
      </c>
      <c r="BH197" s="199">
        <f>IF(N197="sníž. přenesená",J197,0)</f>
        <v>0</v>
      </c>
      <c r="BI197" s="199">
        <f>IF(N197="nulová",J197,0)</f>
        <v>0</v>
      </c>
      <c r="BJ197" s="16" t="s">
        <v>81</v>
      </c>
      <c r="BK197" s="199">
        <f>ROUND(I197*H197,2)</f>
        <v>0</v>
      </c>
      <c r="BL197" s="16" t="s">
        <v>126</v>
      </c>
      <c r="BM197" s="198" t="s">
        <v>405</v>
      </c>
    </row>
    <row r="198" spans="2:63" s="12" customFormat="1" ht="25.9" customHeight="1">
      <c r="B198" s="170"/>
      <c r="C198" s="171"/>
      <c r="D198" s="172" t="s">
        <v>72</v>
      </c>
      <c r="E198" s="173" t="s">
        <v>250</v>
      </c>
      <c r="F198" s="173" t="s">
        <v>251</v>
      </c>
      <c r="G198" s="171"/>
      <c r="H198" s="171"/>
      <c r="I198" s="174"/>
      <c r="J198" s="175">
        <f>BK198</f>
        <v>0</v>
      </c>
      <c r="K198" s="171"/>
      <c r="L198" s="176"/>
      <c r="M198" s="177"/>
      <c r="N198" s="178"/>
      <c r="O198" s="178"/>
      <c r="P198" s="179">
        <f>P199+P200+P202+P204</f>
        <v>0</v>
      </c>
      <c r="Q198" s="178"/>
      <c r="R198" s="179">
        <f>R199+R200+R202+R204</f>
        <v>0</v>
      </c>
      <c r="S198" s="178"/>
      <c r="T198" s="180">
        <f>T199+T200+T202+T204</f>
        <v>0</v>
      </c>
      <c r="AR198" s="181" t="s">
        <v>135</v>
      </c>
      <c r="AT198" s="182" t="s">
        <v>72</v>
      </c>
      <c r="AU198" s="182" t="s">
        <v>73</v>
      </c>
      <c r="AY198" s="181" t="s">
        <v>124</v>
      </c>
      <c r="BK198" s="183">
        <f>BK199+BK200+BK202+BK204</f>
        <v>0</v>
      </c>
    </row>
    <row r="199" spans="1:65" s="2" customFormat="1" ht="16.5" customHeight="1">
      <c r="A199" s="33"/>
      <c r="B199" s="34"/>
      <c r="C199" s="186" t="s">
        <v>307</v>
      </c>
      <c r="D199" s="186" t="s">
        <v>127</v>
      </c>
      <c r="E199" s="187" t="s">
        <v>347</v>
      </c>
      <c r="F199" s="188" t="s">
        <v>406</v>
      </c>
      <c r="G199" s="189" t="s">
        <v>222</v>
      </c>
      <c r="H199" s="190">
        <v>9</v>
      </c>
      <c r="I199" s="191"/>
      <c r="J199" s="192">
        <f>ROUND(I199*H199,2)</f>
        <v>0</v>
      </c>
      <c r="K199" s="193"/>
      <c r="L199" s="38"/>
      <c r="M199" s="194" t="s">
        <v>1</v>
      </c>
      <c r="N199" s="195" t="s">
        <v>38</v>
      </c>
      <c r="O199" s="70"/>
      <c r="P199" s="196">
        <f>O199*H199</f>
        <v>0</v>
      </c>
      <c r="Q199" s="196">
        <v>0</v>
      </c>
      <c r="R199" s="196">
        <f>Q199*H199</f>
        <v>0</v>
      </c>
      <c r="S199" s="196">
        <v>0</v>
      </c>
      <c r="T199" s="197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98" t="s">
        <v>126</v>
      </c>
      <c r="AT199" s="198" t="s">
        <v>127</v>
      </c>
      <c r="AU199" s="198" t="s">
        <v>81</v>
      </c>
      <c r="AY199" s="16" t="s">
        <v>124</v>
      </c>
      <c r="BE199" s="199">
        <f>IF(N199="základní",J199,0)</f>
        <v>0</v>
      </c>
      <c r="BF199" s="199">
        <f>IF(N199="snížená",J199,0)</f>
        <v>0</v>
      </c>
      <c r="BG199" s="199">
        <f>IF(N199="zákl. přenesená",J199,0)</f>
        <v>0</v>
      </c>
      <c r="BH199" s="199">
        <f>IF(N199="sníž. přenesená",J199,0)</f>
        <v>0</v>
      </c>
      <c r="BI199" s="199">
        <f>IF(N199="nulová",J199,0)</f>
        <v>0</v>
      </c>
      <c r="BJ199" s="16" t="s">
        <v>81</v>
      </c>
      <c r="BK199" s="199">
        <f>ROUND(I199*H199,2)</f>
        <v>0</v>
      </c>
      <c r="BL199" s="16" t="s">
        <v>126</v>
      </c>
      <c r="BM199" s="198" t="s">
        <v>407</v>
      </c>
    </row>
    <row r="200" spans="2:63" s="12" customFormat="1" ht="22.9" customHeight="1">
      <c r="B200" s="170"/>
      <c r="C200" s="171"/>
      <c r="D200" s="172" t="s">
        <v>72</v>
      </c>
      <c r="E200" s="184" t="s">
        <v>252</v>
      </c>
      <c r="F200" s="184" t="s">
        <v>253</v>
      </c>
      <c r="G200" s="171"/>
      <c r="H200" s="171"/>
      <c r="I200" s="174"/>
      <c r="J200" s="185">
        <f>BK200</f>
        <v>0</v>
      </c>
      <c r="K200" s="171"/>
      <c r="L200" s="176"/>
      <c r="M200" s="177"/>
      <c r="N200" s="178"/>
      <c r="O200" s="178"/>
      <c r="P200" s="179">
        <f>P201</f>
        <v>0</v>
      </c>
      <c r="Q200" s="178"/>
      <c r="R200" s="179">
        <f>R201</f>
        <v>0</v>
      </c>
      <c r="S200" s="178"/>
      <c r="T200" s="180">
        <f>T201</f>
        <v>0</v>
      </c>
      <c r="AR200" s="181" t="s">
        <v>135</v>
      </c>
      <c r="AT200" s="182" t="s">
        <v>72</v>
      </c>
      <c r="AU200" s="182" t="s">
        <v>81</v>
      </c>
      <c r="AY200" s="181" t="s">
        <v>124</v>
      </c>
      <c r="BK200" s="183">
        <f>BK201</f>
        <v>0</v>
      </c>
    </row>
    <row r="201" spans="1:65" s="2" customFormat="1" ht="16.5" customHeight="1">
      <c r="A201" s="33"/>
      <c r="B201" s="34"/>
      <c r="C201" s="186" t="s">
        <v>210</v>
      </c>
      <c r="D201" s="186" t="s">
        <v>127</v>
      </c>
      <c r="E201" s="187" t="s">
        <v>254</v>
      </c>
      <c r="F201" s="188" t="s">
        <v>253</v>
      </c>
      <c r="G201" s="189" t="s">
        <v>255</v>
      </c>
      <c r="H201" s="190">
        <v>1</v>
      </c>
      <c r="I201" s="191"/>
      <c r="J201" s="192">
        <f>ROUND(I201*H201,2)</f>
        <v>0</v>
      </c>
      <c r="K201" s="193"/>
      <c r="L201" s="38"/>
      <c r="M201" s="194" t="s">
        <v>1</v>
      </c>
      <c r="N201" s="195" t="s">
        <v>38</v>
      </c>
      <c r="O201" s="70"/>
      <c r="P201" s="196">
        <f>O201*H201</f>
        <v>0</v>
      </c>
      <c r="Q201" s="196">
        <v>0</v>
      </c>
      <c r="R201" s="196">
        <f>Q201*H201</f>
        <v>0</v>
      </c>
      <c r="S201" s="196">
        <v>0</v>
      </c>
      <c r="T201" s="197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98" t="s">
        <v>256</v>
      </c>
      <c r="AT201" s="198" t="s">
        <v>127</v>
      </c>
      <c r="AU201" s="198" t="s">
        <v>83</v>
      </c>
      <c r="AY201" s="16" t="s">
        <v>124</v>
      </c>
      <c r="BE201" s="199">
        <f>IF(N201="základní",J201,0)</f>
        <v>0</v>
      </c>
      <c r="BF201" s="199">
        <f>IF(N201="snížená",J201,0)</f>
        <v>0</v>
      </c>
      <c r="BG201" s="199">
        <f>IF(N201="zákl. přenesená",J201,0)</f>
        <v>0</v>
      </c>
      <c r="BH201" s="199">
        <f>IF(N201="sníž. přenesená",J201,0)</f>
        <v>0</v>
      </c>
      <c r="BI201" s="199">
        <f>IF(N201="nulová",J201,0)</f>
        <v>0</v>
      </c>
      <c r="BJ201" s="16" t="s">
        <v>81</v>
      </c>
      <c r="BK201" s="199">
        <f>ROUND(I201*H201,2)</f>
        <v>0</v>
      </c>
      <c r="BL201" s="16" t="s">
        <v>256</v>
      </c>
      <c r="BM201" s="198" t="s">
        <v>408</v>
      </c>
    </row>
    <row r="202" spans="2:63" s="12" customFormat="1" ht="22.9" customHeight="1">
      <c r="B202" s="170"/>
      <c r="C202" s="171"/>
      <c r="D202" s="172" t="s">
        <v>72</v>
      </c>
      <c r="E202" s="184" t="s">
        <v>258</v>
      </c>
      <c r="F202" s="184" t="s">
        <v>259</v>
      </c>
      <c r="G202" s="171"/>
      <c r="H202" s="171"/>
      <c r="I202" s="174"/>
      <c r="J202" s="185">
        <f>BK202</f>
        <v>0</v>
      </c>
      <c r="K202" s="171"/>
      <c r="L202" s="176"/>
      <c r="M202" s="177"/>
      <c r="N202" s="178"/>
      <c r="O202" s="178"/>
      <c r="P202" s="179">
        <f>P203</f>
        <v>0</v>
      </c>
      <c r="Q202" s="178"/>
      <c r="R202" s="179">
        <f>R203</f>
        <v>0</v>
      </c>
      <c r="S202" s="178"/>
      <c r="T202" s="180">
        <f>T203</f>
        <v>0</v>
      </c>
      <c r="AR202" s="181" t="s">
        <v>135</v>
      </c>
      <c r="AT202" s="182" t="s">
        <v>72</v>
      </c>
      <c r="AU202" s="182" t="s">
        <v>81</v>
      </c>
      <c r="AY202" s="181" t="s">
        <v>124</v>
      </c>
      <c r="BK202" s="183">
        <f>BK203</f>
        <v>0</v>
      </c>
    </row>
    <row r="203" spans="1:65" s="2" customFormat="1" ht="16.5" customHeight="1">
      <c r="A203" s="33"/>
      <c r="B203" s="34"/>
      <c r="C203" s="186" t="s">
        <v>214</v>
      </c>
      <c r="D203" s="186" t="s">
        <v>127</v>
      </c>
      <c r="E203" s="187" t="s">
        <v>260</v>
      </c>
      <c r="F203" s="188" t="s">
        <v>259</v>
      </c>
      <c r="G203" s="189" t="s">
        <v>255</v>
      </c>
      <c r="H203" s="190">
        <v>1</v>
      </c>
      <c r="I203" s="191"/>
      <c r="J203" s="192">
        <f>ROUND(I203*H203,2)</f>
        <v>0</v>
      </c>
      <c r="K203" s="193"/>
      <c r="L203" s="38"/>
      <c r="M203" s="194" t="s">
        <v>1</v>
      </c>
      <c r="N203" s="195" t="s">
        <v>38</v>
      </c>
      <c r="O203" s="70"/>
      <c r="P203" s="196">
        <f>O203*H203</f>
        <v>0</v>
      </c>
      <c r="Q203" s="196">
        <v>0</v>
      </c>
      <c r="R203" s="196">
        <f>Q203*H203</f>
        <v>0</v>
      </c>
      <c r="S203" s="196">
        <v>0</v>
      </c>
      <c r="T203" s="197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98" t="s">
        <v>256</v>
      </c>
      <c r="AT203" s="198" t="s">
        <v>127</v>
      </c>
      <c r="AU203" s="198" t="s">
        <v>83</v>
      </c>
      <c r="AY203" s="16" t="s">
        <v>124</v>
      </c>
      <c r="BE203" s="199">
        <f>IF(N203="základní",J203,0)</f>
        <v>0</v>
      </c>
      <c r="BF203" s="199">
        <f>IF(N203="snížená",J203,0)</f>
        <v>0</v>
      </c>
      <c r="BG203" s="199">
        <f>IF(N203="zákl. přenesená",J203,0)</f>
        <v>0</v>
      </c>
      <c r="BH203" s="199">
        <f>IF(N203="sníž. přenesená",J203,0)</f>
        <v>0</v>
      </c>
      <c r="BI203" s="199">
        <f>IF(N203="nulová",J203,0)</f>
        <v>0</v>
      </c>
      <c r="BJ203" s="16" t="s">
        <v>81</v>
      </c>
      <c r="BK203" s="199">
        <f>ROUND(I203*H203,2)</f>
        <v>0</v>
      </c>
      <c r="BL203" s="16" t="s">
        <v>256</v>
      </c>
      <c r="BM203" s="198" t="s">
        <v>409</v>
      </c>
    </row>
    <row r="204" spans="2:63" s="12" customFormat="1" ht="22.9" customHeight="1">
      <c r="B204" s="170"/>
      <c r="C204" s="171"/>
      <c r="D204" s="172" t="s">
        <v>72</v>
      </c>
      <c r="E204" s="184" t="s">
        <v>262</v>
      </c>
      <c r="F204" s="184" t="s">
        <v>263</v>
      </c>
      <c r="G204" s="171"/>
      <c r="H204" s="171"/>
      <c r="I204" s="174"/>
      <c r="J204" s="185">
        <f>BK204</f>
        <v>0</v>
      </c>
      <c r="K204" s="171"/>
      <c r="L204" s="176"/>
      <c r="M204" s="177"/>
      <c r="N204" s="178"/>
      <c r="O204" s="178"/>
      <c r="P204" s="179">
        <f>P205</f>
        <v>0</v>
      </c>
      <c r="Q204" s="178"/>
      <c r="R204" s="179">
        <f>R205</f>
        <v>0</v>
      </c>
      <c r="S204" s="178"/>
      <c r="T204" s="180">
        <f>T205</f>
        <v>0</v>
      </c>
      <c r="AR204" s="181" t="s">
        <v>135</v>
      </c>
      <c r="AT204" s="182" t="s">
        <v>72</v>
      </c>
      <c r="AU204" s="182" t="s">
        <v>81</v>
      </c>
      <c r="AY204" s="181" t="s">
        <v>124</v>
      </c>
      <c r="BK204" s="183">
        <f>BK205</f>
        <v>0</v>
      </c>
    </row>
    <row r="205" spans="1:65" s="2" customFormat="1" ht="16.5" customHeight="1">
      <c r="A205" s="33"/>
      <c r="B205" s="34"/>
      <c r="C205" s="186" t="s">
        <v>219</v>
      </c>
      <c r="D205" s="186" t="s">
        <v>127</v>
      </c>
      <c r="E205" s="187" t="s">
        <v>264</v>
      </c>
      <c r="F205" s="188" t="s">
        <v>263</v>
      </c>
      <c r="G205" s="189" t="s">
        <v>255</v>
      </c>
      <c r="H205" s="190">
        <v>1</v>
      </c>
      <c r="I205" s="191"/>
      <c r="J205" s="192">
        <f>ROUND(I205*H205,2)</f>
        <v>0</v>
      </c>
      <c r="K205" s="193"/>
      <c r="L205" s="38"/>
      <c r="M205" s="234" t="s">
        <v>1</v>
      </c>
      <c r="N205" s="235" t="s">
        <v>38</v>
      </c>
      <c r="O205" s="236"/>
      <c r="P205" s="237">
        <f>O205*H205</f>
        <v>0</v>
      </c>
      <c r="Q205" s="237">
        <v>0</v>
      </c>
      <c r="R205" s="237">
        <f>Q205*H205</f>
        <v>0</v>
      </c>
      <c r="S205" s="237">
        <v>0</v>
      </c>
      <c r="T205" s="238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98" t="s">
        <v>256</v>
      </c>
      <c r="AT205" s="198" t="s">
        <v>127</v>
      </c>
      <c r="AU205" s="198" t="s">
        <v>83</v>
      </c>
      <c r="AY205" s="16" t="s">
        <v>124</v>
      </c>
      <c r="BE205" s="199">
        <f>IF(N205="základní",J205,0)</f>
        <v>0</v>
      </c>
      <c r="BF205" s="199">
        <f>IF(N205="snížená",J205,0)</f>
        <v>0</v>
      </c>
      <c r="BG205" s="199">
        <f>IF(N205="zákl. přenesená",J205,0)</f>
        <v>0</v>
      </c>
      <c r="BH205" s="199">
        <f>IF(N205="sníž. přenesená",J205,0)</f>
        <v>0</v>
      </c>
      <c r="BI205" s="199">
        <f>IF(N205="nulová",J205,0)</f>
        <v>0</v>
      </c>
      <c r="BJ205" s="16" t="s">
        <v>81</v>
      </c>
      <c r="BK205" s="199">
        <f>ROUND(I205*H205,2)</f>
        <v>0</v>
      </c>
      <c r="BL205" s="16" t="s">
        <v>256</v>
      </c>
      <c r="BM205" s="198" t="s">
        <v>410</v>
      </c>
    </row>
    <row r="206" spans="1:31" s="2" customFormat="1" ht="6.95" customHeight="1">
      <c r="A206" s="33"/>
      <c r="B206" s="53"/>
      <c r="C206" s="54"/>
      <c r="D206" s="54"/>
      <c r="E206" s="54"/>
      <c r="F206" s="54"/>
      <c r="G206" s="54"/>
      <c r="H206" s="54"/>
      <c r="I206" s="54"/>
      <c r="J206" s="54"/>
      <c r="K206" s="54"/>
      <c r="L206" s="38"/>
      <c r="M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</row>
  </sheetData>
  <sheetProtection algorithmName="SHA-512" hashValue="NgUwddacr9jj1J/gS6/kWhEeDFexye3KCItUZNe5o/UldTJTRkdhCEHiheEmfAMEL5rAbh+YLVm2g8lPSQ+CoQ==" saltValue="2fuuxcF/AY59VYGnQ3+lgvOhAvpOAafDqM8B1y/GbqIXEDWHDm/f7sKcGzGHNXfbEPBvivEevGupzRPhh8ykqA==" spinCount="100000" sheet="1" objects="1" scenarios="1" formatColumns="0" formatRows="0" autoFilter="0"/>
  <autoFilter ref="C125:K205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dvorak@cheb.cz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dvorak@cheb.cz</dc:creator>
  <cp:keywords/>
  <dc:description/>
  <cp:lastModifiedBy>Dvořák Martin</cp:lastModifiedBy>
  <dcterms:created xsi:type="dcterms:W3CDTF">2022-08-23T06:41:54Z</dcterms:created>
  <dcterms:modified xsi:type="dcterms:W3CDTF">2022-08-24T14:15:20Z</dcterms:modified>
  <cp:category/>
  <cp:version/>
  <cp:contentType/>
  <cp:contentStatus/>
</cp:coreProperties>
</file>