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- 06 - Výtah a elektri..." sheetId="2" r:id="rId2"/>
  </sheets>
  <definedNames>
    <definedName name="_xlnm.Print_Area" localSheetId="0">'Rekapitulace stavby'!$D$4:$AO$76,'Rekapitulace stavby'!$C$82:$AQ$96</definedName>
    <definedName name="_xlnm._FilterDatabase" localSheetId="1" hidden="1">'SO - 06 - Výtah a elektri...'!$C$133:$K$259</definedName>
    <definedName name="_xlnm.Print_Area" localSheetId="1">'SO - 06 - Výtah a elektri...'!$C$4:$J$76,'SO - 06 - Výtah a elektri...'!$C$82:$J$115,'SO - 06 - Výtah a elektri...'!$C$121:$K$259</definedName>
    <definedName name="_xlnm.Print_Titles" localSheetId="0">'Rekapitulace stavby'!$92:$92</definedName>
    <definedName name="_xlnm.Print_Titles" localSheetId="1">'SO - 06 - Výtah a elektri...'!$133:$133</definedName>
  </definedNames>
  <calcPr fullCalcOnLoad="1"/>
</workbook>
</file>

<file path=xl/sharedStrings.xml><?xml version="1.0" encoding="utf-8"?>
<sst xmlns="http://schemas.openxmlformats.org/spreadsheetml/2006/main" count="1761" uniqueCount="453">
  <si>
    <t>Export Komplet</t>
  </si>
  <si>
    <t/>
  </si>
  <si>
    <t>2.0</t>
  </si>
  <si>
    <t>ZAMOK</t>
  </si>
  <si>
    <t>False</t>
  </si>
  <si>
    <t>{1c5ee2b7-5bcf-4aaa-992e-6980a8dd5c98}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</si>
  <si>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</si>
  <si>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</si>
  <si>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</si>
  <si>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</si>
  <si>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</si>
  <si>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</si>
  <si>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</si>
  <si>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</si>
  <si>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Y431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</si>
  <si>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</si>
  <si>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</si>
  <si>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2. Základní školy v Chebu</t>
  </si>
  <si>
    <t>KSO:</t>
  </si>
  <si>
    <t>CC-CZ:</t>
  </si>
  <si>
    <t>Místo:</t>
  </si>
  <si>
    <t>Májová 252/14, 350 02 Cheb</t>
  </si>
  <si>
    <t>Datum:</t>
  </si>
  <si>
    <t>31. 1. 2021</t>
  </si>
  <si>
    <t>Zadavatel:</t>
  </si>
  <si>
    <t>IČ:</t>
  </si>
  <si>
    <t>00253979</t>
  </si>
  <si>
    <t>Město Cheb</t>
  </si>
  <si>
    <t>DIČ:</t>
  </si>
  <si>
    <t>Uchazeč:</t>
  </si>
  <si>
    <t>Vyplň údaj</t>
  </si>
  <si>
    <t>Projektant:</t>
  </si>
  <si>
    <t>MgA. Hana Fischerová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</si>
  <si>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</si>
  <si>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</si>
  <si>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</si>
  <si>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</si>
  <si>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</si>
  <si>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</si>
  <si>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</si>
  <si>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</si>
  <si>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</si>
  <si>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</si>
  <si>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</si>
  <si>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</si>
  <si>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</si>
  <si>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</si>
  <si>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</si>
  <si>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</si>
  <si>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</si>
  <si>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</si>
  <si>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</si>
  <si>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</si>
  <si>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</si>
  <si>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</si>
  <si>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</si>
  <si>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</si>
  <si>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</si>
  <si>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</si>
  <si>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</si>
  <si>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</si>
  <si>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</si>
  <si>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</si>
  <si>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</si>
  <si>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</si>
  <si>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</si>
  <si>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</si>
  <si>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</si>
  <si>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</si>
  <si>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</si>
  <si>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</si>
  <si>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</si>
  <si>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</si>
  <si>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</si>
  <si>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</si>
  <si>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</si>
  <si>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</si>
  <si>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</si>
  <si>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</si>
  <si>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</si>
  <si>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</si>
  <si>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</si>
  <si>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- 06</t>
  </si>
  <si>
    <t>Výtah a elektrické plošiny</t>
  </si>
  <si>
    <t>STA</t>
  </si>
  <si>
    <t>1</t>
  </si>
  <si>
    <t>{cb0b3c4e-b846-4d16-93b7-5f9302ab0d10}</t>
  </si>
  <si>
    <t>2</t>
  </si>
  <si>
    <t>KRYCÍ LIST SOUPISU PRACÍ</t>
  </si>
  <si>
    <t>Objekt:</t>
  </si>
  <si>
    <t>SO - 06 - Výtah a elektrické plošiny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</si>
  <si>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</si>
  <si>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</si>
  <si>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</si>
  <si>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</si>
  <si>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</si>
  <si>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</si>
  <si>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1 -  Zemní práce</t>
  </si>
  <si>
    <t xml:space="preserve">    2 -  Zakládání</t>
  </si>
  <si>
    <t xml:space="preserve">    5 -  Komunikace pozemní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</si>
  <si>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</si>
  <si>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</si>
  <si>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</si>
  <si>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</si>
  <si>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</si>
  <si>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711 -  Izolace proti vodě, vlhkosti a plynům</t>
  </si>
  <si>
    <t xml:space="preserve">    741 - Elektroinstalace - silnoproud</t>
  </si>
  <si>
    <t xml:space="preserve">      741-1 - Materiál</t>
  </si>
  <si>
    <t xml:space="preserve">      741-3 - Montážní práce</t>
  </si>
  <si>
    <t xml:space="preserve">    767 -  Konstrukce zámečnické</t>
  </si>
  <si>
    <t xml:space="preserve">    771 -  Podlahy z dlaždic</t>
  </si>
  <si>
    <t xml:space="preserve">    784 -  Dokončovací práce - malby a tapety</t>
  </si>
  <si>
    <t>M -  Práce a dodávky M</t>
  </si>
  <si>
    <t xml:space="preserve">    33-M -  Montáže dopr.zaříz.,sklad. zař. a váh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</si>
  <si>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</si>
  <si>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</si>
  <si>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</si>
  <si>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</si>
  <si>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</si>
  <si>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</si>
  <si>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</si>
  <si>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</si>
  <si>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</si>
  <si>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</si>
  <si>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</si>
  <si>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</si>
  <si>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</si>
  <si>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</si>
  <si>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</si>
  <si>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</si>
  <si>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 xml:space="preserve"> Zemní práce</t>
  </si>
  <si>
    <t>K</t>
  </si>
  <si>
    <t>131203102</t>
  </si>
  <si>
    <t>Hloubení jam ručním nebo pneum nářadím v nesoudržných horninách tř. 3</t>
  </si>
  <si>
    <t>m3</t>
  </si>
  <si>
    <t>CS ÚRS 2019 01</t>
  </si>
  <si>
    <t>4</t>
  </si>
  <si>
    <t>79055387</t>
  </si>
  <si>
    <t>VV</t>
  </si>
  <si>
    <t>2,1*2,15*1,5</t>
  </si>
  <si>
    <t>161101101</t>
  </si>
  <si>
    <t>Svislé přemístění výkopku z horniny tř. 1 až 4 hl výkopu do 2,5 m</t>
  </si>
  <si>
    <t>-1032544084</t>
  </si>
  <si>
    <t>6,773</t>
  </si>
  <si>
    <t>3</t>
  </si>
  <si>
    <t>162201102</t>
  </si>
  <si>
    <t>Vodorovné přemístění do 50 m výkopku/sypaniny z horniny tř. 1 až 4</t>
  </si>
  <si>
    <t>-96852706</t>
  </si>
  <si>
    <t>167101101</t>
  </si>
  <si>
    <t>Nakládání výkopku z hornin tř. 1 až 4 do 100 m3</t>
  </si>
  <si>
    <t>2118931665</t>
  </si>
  <si>
    <t>5</t>
  </si>
  <si>
    <t>162301102</t>
  </si>
  <si>
    <t>Vodorovné přemístění do 1000 m výkopku/sypaniny z horniny tř. 1 až 4</t>
  </si>
  <si>
    <t>413451377</t>
  </si>
  <si>
    <t>6</t>
  </si>
  <si>
    <t>162701109</t>
  </si>
  <si>
    <t>Příplatek k vodorovnému přemístění výkopku/sypaniny z horniny tř. 1 až 4 ZKD 1000 m přes 10000 m</t>
  </si>
  <si>
    <t>793778999</t>
  </si>
  <si>
    <t>6,773*10</t>
  </si>
  <si>
    <t>7</t>
  </si>
  <si>
    <t>171201211</t>
  </si>
  <si>
    <t>Poplatek za uložení stavebního odpadu - zeminy a kameniva na skládce</t>
  </si>
  <si>
    <t>t</t>
  </si>
  <si>
    <t>241129247</t>
  </si>
  <si>
    <t>6,773*1,6</t>
  </si>
  <si>
    <t>8</t>
  </si>
  <si>
    <t>113106123</t>
  </si>
  <si>
    <t>Rozebrání dlažeb ze zámkových dlaždic komunikací pro pěší ručně</t>
  </si>
  <si>
    <t>m2</t>
  </si>
  <si>
    <t>2071227738</t>
  </si>
  <si>
    <t>2,2*27</t>
  </si>
  <si>
    <t>9</t>
  </si>
  <si>
    <t>113201112</t>
  </si>
  <si>
    <t>Vytrhání obrub silničních ležatých</t>
  </si>
  <si>
    <t>m</t>
  </si>
  <si>
    <t>-678292768</t>
  </si>
  <si>
    <t>27</t>
  </si>
  <si>
    <t xml:space="preserve"> Zakládání</t>
  </si>
  <si>
    <t>10</t>
  </si>
  <si>
    <t>271572211</t>
  </si>
  <si>
    <t>Podsyp pod základové konstrukce se zhutněním z netříděného štěrkopísku</t>
  </si>
  <si>
    <t>275029830</t>
  </si>
  <si>
    <t>2,1*2,15*0,15</t>
  </si>
  <si>
    <t>11</t>
  </si>
  <si>
    <t>273313711</t>
  </si>
  <si>
    <t>Základové desky z betonu tř. C 20/25</t>
  </si>
  <si>
    <t>-1420008089</t>
  </si>
  <si>
    <t>2,1*2,15*0,2</t>
  </si>
  <si>
    <t>12</t>
  </si>
  <si>
    <t>273362021</t>
  </si>
  <si>
    <t>Výztuž základových desek svařovanými sítěmi Kari</t>
  </si>
  <si>
    <t>1773935590</t>
  </si>
  <si>
    <t>0,04</t>
  </si>
  <si>
    <t>13</t>
  </si>
  <si>
    <t>273366006</t>
  </si>
  <si>
    <t>Výztuž základových desek z betonářské oceli 10 505</t>
  </si>
  <si>
    <t>-2054215976</t>
  </si>
  <si>
    <t>0,035</t>
  </si>
  <si>
    <t>14</t>
  </si>
  <si>
    <t>279351311</t>
  </si>
  <si>
    <t>Zřízení jednostranného bednění základových zdí</t>
  </si>
  <si>
    <t>-1341816414</t>
  </si>
  <si>
    <t>(1,7+1,75+1,7+1,75)*1,2</t>
  </si>
  <si>
    <t>279351312</t>
  </si>
  <si>
    <t>Odstranění jednostranného bednění základových zdí</t>
  </si>
  <si>
    <t>327033681</t>
  </si>
  <si>
    <t>16</t>
  </si>
  <si>
    <t>279311951</t>
  </si>
  <si>
    <t>Základová zeď z betonu prostého tř. C 20/25</t>
  </si>
  <si>
    <t>-165490821</t>
  </si>
  <si>
    <t>(2,1+2,15+2,1+2,15)*1,2*0,2</t>
  </si>
  <si>
    <t>17</t>
  </si>
  <si>
    <t>279361821</t>
  </si>
  <si>
    <t>Výztuž základových zdí nosných betonářskou ocelí 10 505</t>
  </si>
  <si>
    <t>-759417674</t>
  </si>
  <si>
    <t>0,15</t>
  </si>
  <si>
    <t xml:space="preserve"> Komunikace pozemní</t>
  </si>
  <si>
    <t>18</t>
  </si>
  <si>
    <t>564851111</t>
  </si>
  <si>
    <t>Podklad ze štěrkodrtě ŠD tl 150 mm</t>
  </si>
  <si>
    <t>325674959</t>
  </si>
  <si>
    <t>19</t>
  </si>
  <si>
    <t>596211110</t>
  </si>
  <si>
    <t>Kladení zámkové dlažby komunikací pro pěší tl 60 mm skupiny A pl do 50 m2</t>
  </si>
  <si>
    <t>-1384103007</t>
  </si>
  <si>
    <t xml:space="preserve"> Úpravy povrchů, podlahy a osazování výplní</t>
  </si>
  <si>
    <t>20</t>
  </si>
  <si>
    <t>619991011</t>
  </si>
  <si>
    <t>Obalení konstrukcí a prvků fólií přilepenou lepící páskou</t>
  </si>
  <si>
    <t>1187642117</t>
  </si>
  <si>
    <t>200</t>
  </si>
  <si>
    <t>612135101</t>
  </si>
  <si>
    <t>Hrubá výplň rýh ve stěnách maltou jakékoli šířky rýhy</t>
  </si>
  <si>
    <t>2117919094</t>
  </si>
  <si>
    <t>(0,65*0,225)*4</t>
  </si>
  <si>
    <t>22</t>
  </si>
  <si>
    <t>612311131</t>
  </si>
  <si>
    <t>Potažení vnitřních stěn vápenným štukem tloušťky do 3 mm</t>
  </si>
  <si>
    <t>756687268</t>
  </si>
  <si>
    <t>23</t>
  </si>
  <si>
    <t>634111116</t>
  </si>
  <si>
    <t>Obvodová dilatace pružnou těsnicí páskou mezi stěnou a mazaninou nebo potěrem v 150 mm</t>
  </si>
  <si>
    <t>-1550975346</t>
  </si>
  <si>
    <t xml:space="preserve"> Ostatní konstrukce a práce, bourání</t>
  </si>
  <si>
    <t>24</t>
  </si>
  <si>
    <t>965081213</t>
  </si>
  <si>
    <t>Bourání podlah z dlaždic keramických nebo xylolitových tl do 10 mm plochy přes 1 m2</t>
  </si>
  <si>
    <t>330928632</t>
  </si>
  <si>
    <t>2,1*2,15</t>
  </si>
  <si>
    <t>25</t>
  </si>
  <si>
    <t>961044111</t>
  </si>
  <si>
    <t>Bourání základů z betonu prostého</t>
  </si>
  <si>
    <t>-2134394204</t>
  </si>
  <si>
    <t>2,1*2,15*0,45</t>
  </si>
  <si>
    <t>26</t>
  </si>
  <si>
    <t>962032230</t>
  </si>
  <si>
    <t>Bourání zdiva z cihel pálených nebo vápenopískových na MV nebo MVC do 1 m3</t>
  </si>
  <si>
    <t>-121524011</t>
  </si>
  <si>
    <t>(2,25*0,65*0,225)*2</t>
  </si>
  <si>
    <t>979024443</t>
  </si>
  <si>
    <t>Očištění vybouraných obrubníků a krajníků silničních</t>
  </si>
  <si>
    <t>52711301</t>
  </si>
  <si>
    <t>28</t>
  </si>
  <si>
    <t>916241113</t>
  </si>
  <si>
    <t>Osazení obrubníku kamenného ležatého s boční opěrou do lože z betonu prostého</t>
  </si>
  <si>
    <t>788331387</t>
  </si>
  <si>
    <t>997</t>
  </si>
  <si>
    <t xml:space="preserve"> Přesun sutě</t>
  </si>
  <si>
    <t>29</t>
  </si>
  <si>
    <t>997013211</t>
  </si>
  <si>
    <t>Vnitrostaveništní doprava suti a vybouraných hmot pro budovy v do 6 m ručně</t>
  </si>
  <si>
    <t>323791785</t>
  </si>
  <si>
    <t>30</t>
  </si>
  <si>
    <t>997002611</t>
  </si>
  <si>
    <t>Nakládání suti a vybouraných hmot</t>
  </si>
  <si>
    <t>-1219771718</t>
  </si>
  <si>
    <t>31</t>
  </si>
  <si>
    <t>997211521</t>
  </si>
  <si>
    <t>Vodorovná doprava vybouraných hmot po suchu na vzdálenost do 1 km</t>
  </si>
  <si>
    <t>-1598388088</t>
  </si>
  <si>
    <t>32</t>
  </si>
  <si>
    <t>997211529</t>
  </si>
  <si>
    <t>Příplatek ZKD 1 km u vodorovné dopravy vybouraných hmot</t>
  </si>
  <si>
    <t>967337956</t>
  </si>
  <si>
    <t>28,683*10</t>
  </si>
  <si>
    <t>33</t>
  </si>
  <si>
    <t>997013831</t>
  </si>
  <si>
    <t>Poplatek za uložení na skládce (skládkovné) stavebního odpadu směsného kód odpadu 170 904</t>
  </si>
  <si>
    <t>468230053</t>
  </si>
  <si>
    <t>998</t>
  </si>
  <si>
    <t xml:space="preserve"> Přesun hmot</t>
  </si>
  <si>
    <t>34</t>
  </si>
  <si>
    <t>998011002</t>
  </si>
  <si>
    <t>Přesun hmot pro budovy zděné v do 12 m</t>
  </si>
  <si>
    <t>-1136619818</t>
  </si>
  <si>
    <t>PSV</t>
  </si>
  <si>
    <t xml:space="preserve"> Práce a dodávky PSV</t>
  </si>
  <si>
    <t>711</t>
  </si>
  <si>
    <t xml:space="preserve"> Izolace proti vodě, vlhkosti a plynům</t>
  </si>
  <si>
    <t>35</t>
  </si>
  <si>
    <t>711111001</t>
  </si>
  <si>
    <t>Provedení izolace proti zemní vlhkosti vodorovné za studena nátěrem penetračním</t>
  </si>
  <si>
    <t>-352257567</t>
  </si>
  <si>
    <t>1,7*1,75</t>
  </si>
  <si>
    <t>36</t>
  </si>
  <si>
    <t>M</t>
  </si>
  <si>
    <t>111631510</t>
  </si>
  <si>
    <t>lak asfaltový ALP/9 (MJ kg) bal 9 kg</t>
  </si>
  <si>
    <t>kg</t>
  </si>
  <si>
    <t>-899690287</t>
  </si>
  <si>
    <t>37</t>
  </si>
  <si>
    <t>711112001</t>
  </si>
  <si>
    <t>Provedení izolace proti zemní vlhkosti svislé za studena nátěrem penetračním</t>
  </si>
  <si>
    <t>-181349554</t>
  </si>
  <si>
    <t>38</t>
  </si>
  <si>
    <t>-1851315665</t>
  </si>
  <si>
    <t>39</t>
  </si>
  <si>
    <t>711111002</t>
  </si>
  <si>
    <t>Provedení izolace proti zemní vlhkosti vodorovné za studena lakem asfaltovým</t>
  </si>
  <si>
    <t>-208912784</t>
  </si>
  <si>
    <t>40</t>
  </si>
  <si>
    <t>11163152</t>
  </si>
  <si>
    <t>lak hydroizolační asfaltový</t>
  </si>
  <si>
    <t>-1389603805</t>
  </si>
  <si>
    <t>41</t>
  </si>
  <si>
    <t>711112002</t>
  </si>
  <si>
    <t>Provedení izolace proti zemní vlhkosti svislé za studena lakem asfaltovým</t>
  </si>
  <si>
    <t>-163549849</t>
  </si>
  <si>
    <t>42</t>
  </si>
  <si>
    <t>-416891916</t>
  </si>
  <si>
    <t>43</t>
  </si>
  <si>
    <t>711141559</t>
  </si>
  <si>
    <t>Provedení izolace proti zemní vlhkosti pásy přitavením vodorovné NAIP</t>
  </si>
  <si>
    <t>1197629013</t>
  </si>
  <si>
    <t>44</t>
  </si>
  <si>
    <t>62832134</t>
  </si>
  <si>
    <t>pás asfaltový natavitelný oxidovaný tl. 4,0mm typu V60 S40 s vložkou ze skleněné rohože, s jemnozrnným minerálním posypem</t>
  </si>
  <si>
    <t>251938919</t>
  </si>
  <si>
    <t>45</t>
  </si>
  <si>
    <t>711142559</t>
  </si>
  <si>
    <t>Provedení izolace proti zemní vlhkosti pásy přitavením svislé NAIP</t>
  </si>
  <si>
    <t>2049640971</t>
  </si>
  <si>
    <t>46</t>
  </si>
  <si>
    <t>-613586974</t>
  </si>
  <si>
    <t>47</t>
  </si>
  <si>
    <t>998711202</t>
  </si>
  <si>
    <t>Přesun hmot procentní pro izolace proti vodě, vlhkosti a plynům v objektech v do 12 m</t>
  </si>
  <si>
    <t>%</t>
  </si>
  <si>
    <t>1924610656</t>
  </si>
  <si>
    <t>741</t>
  </si>
  <si>
    <t>Elektroinstalace - silnoproud</t>
  </si>
  <si>
    <t>741-1</t>
  </si>
  <si>
    <t>Materiál</t>
  </si>
  <si>
    <t>58</t>
  </si>
  <si>
    <t>341-1-14</t>
  </si>
  <si>
    <t>kabel CYKY 5x6</t>
  </si>
  <si>
    <t>-1067746479</t>
  </si>
  <si>
    <t>59</t>
  </si>
  <si>
    <t>341-1-15</t>
  </si>
  <si>
    <t>kabel CYKY 5x4</t>
  </si>
  <si>
    <t>-1189407921</t>
  </si>
  <si>
    <t>60</t>
  </si>
  <si>
    <t>341-1-30</t>
  </si>
  <si>
    <t>kabel datový UTP Cat6a</t>
  </si>
  <si>
    <t>147779281</t>
  </si>
  <si>
    <t>61</t>
  </si>
  <si>
    <t>341-1-31</t>
  </si>
  <si>
    <t>podružný materiál</t>
  </si>
  <si>
    <t>kpl.</t>
  </si>
  <si>
    <t>1106156728</t>
  </si>
  <si>
    <t>741-3</t>
  </si>
  <si>
    <t>Montážní práce</t>
  </si>
  <si>
    <t>62</t>
  </si>
  <si>
    <t>741-3-2</t>
  </si>
  <si>
    <t>montáž nové instalace</t>
  </si>
  <si>
    <t>kpl</t>
  </si>
  <si>
    <t>-1310373531</t>
  </si>
  <si>
    <t>63</t>
  </si>
  <si>
    <t>741-3-3</t>
  </si>
  <si>
    <t>revize elektro</t>
  </si>
  <si>
    <t>585684233</t>
  </si>
  <si>
    <t>64</t>
  </si>
  <si>
    <t>741-3-4</t>
  </si>
  <si>
    <t>typová zkouška rozvaděčů</t>
  </si>
  <si>
    <t>ks</t>
  </si>
  <si>
    <t>2003688249</t>
  </si>
  <si>
    <t>65</t>
  </si>
  <si>
    <t>741-3-5</t>
  </si>
  <si>
    <t>zakreslení skutečného stavu provedení</t>
  </si>
  <si>
    <t>-980747607</t>
  </si>
  <si>
    <t>66</t>
  </si>
  <si>
    <t>741-3-6</t>
  </si>
  <si>
    <t>doprava</t>
  </si>
  <si>
    <t>1856698141</t>
  </si>
  <si>
    <t>67</t>
  </si>
  <si>
    <t>741-3-7</t>
  </si>
  <si>
    <t>zednické výpomoci celkem</t>
  </si>
  <si>
    <t>-1289597451</t>
  </si>
  <si>
    <t>68</t>
  </si>
  <si>
    <t>741-3-8</t>
  </si>
  <si>
    <t>vysekání drážky v podlaze pro přívod k lavicím</t>
  </si>
  <si>
    <t>-1116050984</t>
  </si>
  <si>
    <t>767</t>
  </si>
  <si>
    <t xml:space="preserve"> Konstrukce zámečnické</t>
  </si>
  <si>
    <t>48</t>
  </si>
  <si>
    <t>767996701</t>
  </si>
  <si>
    <t>Demontáž schodišťového madla, vč. úpravy po odřezání</t>
  </si>
  <si>
    <t>1636221504</t>
  </si>
  <si>
    <t>49</t>
  </si>
  <si>
    <t>998767202</t>
  </si>
  <si>
    <t>Přesun hmot procentní pro zámečnické konstrukce v objektech v do 12 m</t>
  </si>
  <si>
    <t>-1914140680</t>
  </si>
  <si>
    <t>771</t>
  </si>
  <si>
    <t xml:space="preserve"> Podlahy z dlaždic</t>
  </si>
  <si>
    <t>50</t>
  </si>
  <si>
    <t>771571114</t>
  </si>
  <si>
    <t>Montáž podlah z keramických dlaždic hladkých do malty do 19 ks/m2</t>
  </si>
  <si>
    <t>718909738</t>
  </si>
  <si>
    <t>(2,25*0,225)*2</t>
  </si>
  <si>
    <t>51</t>
  </si>
  <si>
    <t>597611100</t>
  </si>
  <si>
    <t>dlaždice keramické 33,3 x 33,3 x 0,8 cm I. j.</t>
  </si>
  <si>
    <t>487123596</t>
  </si>
  <si>
    <t>52</t>
  </si>
  <si>
    <t>998771202</t>
  </si>
  <si>
    <t>Přesun hmot procentní pro podlahy z dlaždic v objektech v do 12 m</t>
  </si>
  <si>
    <t>-126857892</t>
  </si>
  <si>
    <t>784</t>
  </si>
  <si>
    <t xml:space="preserve"> Dokončovací práce - malby a tapety</t>
  </si>
  <si>
    <t>53</t>
  </si>
  <si>
    <t>784121003</t>
  </si>
  <si>
    <t>Oškrabání malby v mísnostech výšky do 5,00 m</t>
  </si>
  <si>
    <t>-1107480405</t>
  </si>
  <si>
    <t>54</t>
  </si>
  <si>
    <t>784181103</t>
  </si>
  <si>
    <t>Základní akrylátová jednonásobná penetrace podkladu v místnostech výšky do 5,00m</t>
  </si>
  <si>
    <t>-1772003432</t>
  </si>
  <si>
    <t>55</t>
  </si>
  <si>
    <t>784211003</t>
  </si>
  <si>
    <t>Jednonásobné bílé malby ze směsí za mokra výborně otěruvzdorných v místnostech výšky do 5,00 m</t>
  </si>
  <si>
    <t>-1626280763</t>
  </si>
  <si>
    <t xml:space="preserve"> Práce a dodávky M</t>
  </si>
  <si>
    <t>33-M</t>
  </si>
  <si>
    <t xml:space="preserve"> Montáže dopr.zaříz.,sklad. zař. a váh</t>
  </si>
  <si>
    <t>56</t>
  </si>
  <si>
    <t>330030001</t>
  </si>
  <si>
    <t xml:space="preserve">D+M osobní výtah, vč výtahové šachty prosklené, včetně kotvení a stavebních konstrukcí spojených s kotvením šachty, kabina 1,1m x 1,4m, lanový, nosnost 630 kg, strojovna v šachtě výtahu, </t>
  </si>
  <si>
    <t>-550864118</t>
  </si>
  <si>
    <t>57</t>
  </si>
  <si>
    <t>330030002</t>
  </si>
  <si>
    <t>D+M bezbariérové plošiny pro hendikepované</t>
  </si>
  <si>
    <t>-319445160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</si>
</sst>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33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33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41</v>
      </c>
      <c r="E29" s="45"/>
      <c r="F29" s="30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51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52</v>
      </c>
      <c r="AI60" s="40"/>
      <c r="AJ60" s="40"/>
      <c r="AK60" s="40"/>
      <c r="AL60" s="40"/>
      <c r="AM60" s="62" t="s">
        <v>53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54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55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52</v>
      </c>
      <c r="AI75" s="40"/>
      <c r="AJ75" s="40"/>
      <c r="AK75" s="40"/>
      <c r="AL75" s="40"/>
      <c r="AM75" s="62" t="s">
        <v>53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Y431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Modernizace 2. Základní školy v Chebu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Májová 252/14, 350 02 Cheb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31. 1. 2021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Město Cheb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31</v>
      </c>
      <c r="AJ89" s="38"/>
      <c r="AK89" s="38"/>
      <c r="AL89" s="38"/>
      <c r="AM89" s="78" t="str">
        <f>IF(E17="","",E17)</f>
        <v>MgA. Hana Fischerová</v>
      </c>
      <c r="AN89" s="69"/>
      <c r="AO89" s="69"/>
      <c r="AP89" s="69"/>
      <c r="AQ89" s="38"/>
      <c r="AR89" s="42"/>
      <c r="AS89" s="79" t="s">
        <v>57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29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34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58</v>
      </c>
      <c r="D92" s="92"/>
      <c r="E92" s="92"/>
      <c r="F92" s="92"/>
      <c r="G92" s="92"/>
      <c r="H92" s="93"/>
      <c r="I92" s="94" t="s">
        <v>59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60</v>
      </c>
      <c r="AH92" s="92"/>
      <c r="AI92" s="92"/>
      <c r="AJ92" s="92"/>
      <c r="AK92" s="92"/>
      <c r="AL92" s="92"/>
      <c r="AM92" s="92"/>
      <c r="AN92" s="94" t="s">
        <v>61</v>
      </c>
      <c r="AO92" s="92"/>
      <c r="AP92" s="96"/>
      <c r="AQ92" s="97" t="s">
        <v>62</v>
      </c>
      <c r="AR92" s="42"/>
      <c r="AS92" s="98" t="s">
        <v>63</v>
      </c>
      <c r="AT92" s="99" t="s">
        <v>64</v>
      </c>
      <c r="AU92" s="99" t="s">
        <v>65</v>
      </c>
      <c r="AV92" s="99" t="s">
        <v>66</v>
      </c>
      <c r="AW92" s="99" t="s">
        <v>67</v>
      </c>
      <c r="AX92" s="99" t="s">
        <v>68</v>
      </c>
      <c r="AY92" s="99" t="s">
        <v>69</v>
      </c>
      <c r="AZ92" s="99" t="s">
        <v>70</v>
      </c>
      <c r="BA92" s="99" t="s">
        <v>71</v>
      </c>
      <c r="BB92" s="99" t="s">
        <v>72</v>
      </c>
      <c r="BC92" s="99" t="s">
        <v>73</v>
      </c>
      <c r="BD92" s="100" t="s">
        <v>74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75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76</v>
      </c>
      <c r="BT94" s="115" t="s">
        <v>77</v>
      </c>
      <c r="BU94" s="116" t="s">
        <v>78</v>
      </c>
      <c r="BV94" s="115" t="s">
        <v>79</v>
      </c>
      <c r="BW94" s="115" t="s">
        <v>5</v>
      </c>
      <c r="BX94" s="115" t="s">
        <v>80</v>
      </c>
      <c r="CL94" s="115" t="s">
        <v>1</v>
      </c>
    </row>
    <row r="95" spans="1:91" s="7" customFormat="1" ht="24.75" customHeight="1">
      <c r="A95" s="117" t="s">
        <v>81</v>
      </c>
      <c r="B95" s="118"/>
      <c r="C95" s="119"/>
      <c r="D95" s="120" t="s">
        <v>82</v>
      </c>
      <c r="E95" s="120"/>
      <c r="F95" s="120"/>
      <c r="G95" s="120"/>
      <c r="H95" s="120"/>
      <c r="I95" s="121"/>
      <c r="J95" s="120" t="s">
        <v>83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 - 06 - Výtah a elektri...'!J30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84</v>
      </c>
      <c r="AR95" s="124"/>
      <c r="AS95" s="125">
        <v>0</v>
      </c>
      <c r="AT95" s="126">
        <f>ROUND(SUM(AV95:AW95),2)</f>
        <v>0</v>
      </c>
      <c r="AU95" s="127">
        <f>'SO - 06 - Výtah a elektri...'!P134</f>
        <v>0</v>
      </c>
      <c r="AV95" s="126">
        <f>'SO - 06 - Výtah a elektri...'!J33</f>
        <v>0</v>
      </c>
      <c r="AW95" s="126">
        <f>'SO - 06 - Výtah a elektri...'!J34</f>
        <v>0</v>
      </c>
      <c r="AX95" s="126">
        <f>'SO - 06 - Výtah a elektri...'!J35</f>
        <v>0</v>
      </c>
      <c r="AY95" s="126">
        <f>'SO - 06 - Výtah a elektri...'!J36</f>
        <v>0</v>
      </c>
      <c r="AZ95" s="126">
        <f>'SO - 06 - Výtah a elektri...'!F33</f>
        <v>0</v>
      </c>
      <c r="BA95" s="126">
        <f>'SO - 06 - Výtah a elektri...'!F34</f>
        <v>0</v>
      </c>
      <c r="BB95" s="126">
        <f>'SO - 06 - Výtah a elektri...'!F35</f>
        <v>0</v>
      </c>
      <c r="BC95" s="126">
        <f>'SO - 06 - Výtah a elektri...'!F36</f>
        <v>0</v>
      </c>
      <c r="BD95" s="128">
        <f>'SO - 06 - Výtah a elektri...'!F37</f>
        <v>0</v>
      </c>
      <c r="BE95" s="7"/>
      <c r="BT95" s="129" t="s">
        <v>85</v>
      </c>
      <c r="BV95" s="129" t="s">
        <v>79</v>
      </c>
      <c r="BW95" s="129" t="s">
        <v>86</v>
      </c>
      <c r="BX95" s="129" t="s">
        <v>5</v>
      </c>
      <c r="CL95" s="129" t="s">
        <v>1</v>
      </c>
      <c r="CM95" s="129" t="s">
        <v>87</v>
      </c>
    </row>
    <row r="96" spans="1:57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- 06 - Výtah a elektr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8"/>
      <c r="AT3" s="15" t="s">
        <v>87</v>
      </c>
    </row>
    <row r="4" spans="2:46" s="1" customFormat="1" ht="24.95" customHeight="1">
      <c r="B4" s="18"/>
      <c r="D4" s="132" t="s">
        <v>88</v>
      </c>
      <c r="L4" s="18"/>
      <c r="M4" s="133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4" t="s">
        <v>16</v>
      </c>
      <c r="L6" s="18"/>
    </row>
    <row r="7" spans="2:12" s="1" customFormat="1" ht="16.5" customHeight="1">
      <c r="B7" s="18"/>
      <c r="E7" s="135" t="str">
        <f>'Rekapitulace stavby'!K6</f>
        <v>Modernizace 2. Základní školy v Chebu</v>
      </c>
      <c r="F7" s="134"/>
      <c r="G7" s="134"/>
      <c r="H7" s="134"/>
      <c r="L7" s="18"/>
    </row>
    <row r="8" spans="1:31" s="2" customFormat="1" ht="12" customHeight="1">
      <c r="A8" s="36"/>
      <c r="B8" s="42"/>
      <c r="C8" s="36"/>
      <c r="D8" s="134" t="s">
        <v>89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6" t="s">
        <v>90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4" t="s">
        <v>18</v>
      </c>
      <c r="E11" s="36"/>
      <c r="F11" s="137" t="s">
        <v>1</v>
      </c>
      <c r="G11" s="36"/>
      <c r="H11" s="36"/>
      <c r="I11" s="134" t="s">
        <v>19</v>
      </c>
      <c r="J11" s="137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4" t="s">
        <v>20</v>
      </c>
      <c r="E12" s="36"/>
      <c r="F12" s="137" t="s">
        <v>21</v>
      </c>
      <c r="G12" s="36"/>
      <c r="H12" s="36"/>
      <c r="I12" s="134" t="s">
        <v>22</v>
      </c>
      <c r="J12" s="138" t="str">
        <f>'Rekapitulace stavby'!AN8</f>
        <v>31. 1. 2021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4" t="s">
        <v>24</v>
      </c>
      <c r="E14" s="36"/>
      <c r="F14" s="36"/>
      <c r="G14" s="36"/>
      <c r="H14" s="36"/>
      <c r="I14" s="134" t="s">
        <v>25</v>
      </c>
      <c r="J14" s="137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7" t="s">
        <v>27</v>
      </c>
      <c r="F15" s="36"/>
      <c r="G15" s="36"/>
      <c r="H15" s="36"/>
      <c r="I15" s="134" t="s">
        <v>28</v>
      </c>
      <c r="J15" s="137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4" t="s">
        <v>29</v>
      </c>
      <c r="E17" s="36"/>
      <c r="F17" s="36"/>
      <c r="G17" s="36"/>
      <c r="H17" s="36"/>
      <c r="I17" s="134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7"/>
      <c r="G18" s="137"/>
      <c r="H18" s="137"/>
      <c r="I18" s="134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4" t="s">
        <v>31</v>
      </c>
      <c r="E20" s="36"/>
      <c r="F20" s="36"/>
      <c r="G20" s="36"/>
      <c r="H20" s="36"/>
      <c r="I20" s="134" t="s">
        <v>25</v>
      </c>
      <c r="J20" s="137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7" t="s">
        <v>32</v>
      </c>
      <c r="F21" s="36"/>
      <c r="G21" s="36"/>
      <c r="H21" s="36"/>
      <c r="I21" s="134" t="s">
        <v>28</v>
      </c>
      <c r="J21" s="137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4" t="s">
        <v>34</v>
      </c>
      <c r="E23" s="36"/>
      <c r="F23" s="36"/>
      <c r="G23" s="36"/>
      <c r="H23" s="36"/>
      <c r="I23" s="134" t="s">
        <v>25</v>
      </c>
      <c r="J23" s="137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7" t="s">
        <v>35</v>
      </c>
      <c r="F24" s="36"/>
      <c r="G24" s="36"/>
      <c r="H24" s="36"/>
      <c r="I24" s="134" t="s">
        <v>28</v>
      </c>
      <c r="J24" s="137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4" t="s">
        <v>36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9"/>
      <c r="B27" s="140"/>
      <c r="C27" s="139"/>
      <c r="D27" s="139"/>
      <c r="E27" s="141" t="s">
        <v>1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3"/>
      <c r="E29" s="143"/>
      <c r="F29" s="143"/>
      <c r="G29" s="143"/>
      <c r="H29" s="143"/>
      <c r="I29" s="143"/>
      <c r="J29" s="143"/>
      <c r="K29" s="143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4" t="s">
        <v>37</v>
      </c>
      <c r="E30" s="36"/>
      <c r="F30" s="36"/>
      <c r="G30" s="36"/>
      <c r="H30" s="36"/>
      <c r="I30" s="36"/>
      <c r="J30" s="145">
        <f>ROUND(J134,2)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3"/>
      <c r="E31" s="143"/>
      <c r="F31" s="143"/>
      <c r="G31" s="143"/>
      <c r="H31" s="143"/>
      <c r="I31" s="143"/>
      <c r="J31" s="143"/>
      <c r="K31" s="143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6" t="s">
        <v>39</v>
      </c>
      <c r="G32" s="36"/>
      <c r="H32" s="36"/>
      <c r="I32" s="146" t="s">
        <v>38</v>
      </c>
      <c r="J32" s="146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7" t="s">
        <v>41</v>
      </c>
      <c r="E33" s="134" t="s">
        <v>42</v>
      </c>
      <c r="F33" s="148">
        <f>ROUND((SUM(BE134:BE259)),2)</f>
        <v>0</v>
      </c>
      <c r="G33" s="36"/>
      <c r="H33" s="36"/>
      <c r="I33" s="149">
        <v>0.21</v>
      </c>
      <c r="J33" s="148">
        <f>ROUND(((SUM(BE134:BE259))*I33),2)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4" t="s">
        <v>43</v>
      </c>
      <c r="F34" s="148">
        <f>ROUND((SUM(BF134:BF259)),2)</f>
        <v>0</v>
      </c>
      <c r="G34" s="36"/>
      <c r="H34" s="36"/>
      <c r="I34" s="149">
        <v>0.15</v>
      </c>
      <c r="J34" s="148">
        <f>ROUND(((SUM(BF134:BF259))*I34),2)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4" t="s">
        <v>44</v>
      </c>
      <c r="F35" s="148">
        <f>ROUND((SUM(BG134:BG259)),2)</f>
        <v>0</v>
      </c>
      <c r="G35" s="36"/>
      <c r="H35" s="36"/>
      <c r="I35" s="149">
        <v>0.21</v>
      </c>
      <c r="J35" s="148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4" t="s">
        <v>45</v>
      </c>
      <c r="F36" s="148">
        <f>ROUND((SUM(BH134:BH259)),2)</f>
        <v>0</v>
      </c>
      <c r="G36" s="36"/>
      <c r="H36" s="36"/>
      <c r="I36" s="149">
        <v>0.15</v>
      </c>
      <c r="J36" s="148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4" t="s">
        <v>46</v>
      </c>
      <c r="F37" s="148">
        <f>ROUND((SUM(BI134:BI259)),2)</f>
        <v>0</v>
      </c>
      <c r="G37" s="36"/>
      <c r="H37" s="36"/>
      <c r="I37" s="149">
        <v>0</v>
      </c>
      <c r="J37" s="148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57" t="s">
        <v>50</v>
      </c>
      <c r="E50" s="158"/>
      <c r="F50" s="158"/>
      <c r="G50" s="157" t="s">
        <v>51</v>
      </c>
      <c r="H50" s="158"/>
      <c r="I50" s="158"/>
      <c r="J50" s="158"/>
      <c r="K50" s="158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59" t="s">
        <v>52</v>
      </c>
      <c r="E61" s="160"/>
      <c r="F61" s="161" t="s">
        <v>53</v>
      </c>
      <c r="G61" s="159" t="s">
        <v>52</v>
      </c>
      <c r="H61" s="160"/>
      <c r="I61" s="160"/>
      <c r="J61" s="162" t="s">
        <v>53</v>
      </c>
      <c r="K61" s="160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57" t="s">
        <v>54</v>
      </c>
      <c r="E65" s="163"/>
      <c r="F65" s="163"/>
      <c r="G65" s="157" t="s">
        <v>55</v>
      </c>
      <c r="H65" s="163"/>
      <c r="I65" s="163"/>
      <c r="J65" s="163"/>
      <c r="K65" s="163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59" t="s">
        <v>52</v>
      </c>
      <c r="E76" s="160"/>
      <c r="F76" s="161" t="s">
        <v>53</v>
      </c>
      <c r="G76" s="159" t="s">
        <v>52</v>
      </c>
      <c r="H76" s="160"/>
      <c r="I76" s="160"/>
      <c r="J76" s="162" t="s">
        <v>53</v>
      </c>
      <c r="K76" s="160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68" t="str">
        <f>E7</f>
        <v>Modernizace 2. Základní školy v Chebu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89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- 06 - Výtah a elektrické plošiny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Májová 252/14, 350 02 Cheb</v>
      </c>
      <c r="G89" s="38"/>
      <c r="H89" s="38"/>
      <c r="I89" s="30" t="s">
        <v>22</v>
      </c>
      <c r="J89" s="77" t="str">
        <f>IF(J12="","",J12)</f>
        <v>31. 1. 2021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Město Cheb</v>
      </c>
      <c r="G91" s="38"/>
      <c r="H91" s="38"/>
      <c r="I91" s="30" t="s">
        <v>31</v>
      </c>
      <c r="J91" s="34" t="str">
        <f>E21</f>
        <v>MgA. Hana Fischerová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34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9" t="s">
        <v>92</v>
      </c>
      <c r="D94" s="170"/>
      <c r="E94" s="170"/>
      <c r="F94" s="170"/>
      <c r="G94" s="170"/>
      <c r="H94" s="170"/>
      <c r="I94" s="170"/>
      <c r="J94" s="171" t="s">
        <v>93</v>
      </c>
      <c r="K94" s="170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2" t="s">
        <v>94</v>
      </c>
      <c r="D96" s="38"/>
      <c r="E96" s="38"/>
      <c r="F96" s="38"/>
      <c r="G96" s="38"/>
      <c r="H96" s="38"/>
      <c r="I96" s="38"/>
      <c r="J96" s="108">
        <f>J134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95</v>
      </c>
    </row>
    <row r="97" spans="1:31" s="9" customFormat="1" ht="24.95" customHeight="1">
      <c r="A97" s="9"/>
      <c r="B97" s="173"/>
      <c r="C97" s="174"/>
      <c r="D97" s="175" t="s">
        <v>96</v>
      </c>
      <c r="E97" s="176"/>
      <c r="F97" s="176"/>
      <c r="G97" s="176"/>
      <c r="H97" s="176"/>
      <c r="I97" s="176"/>
      <c r="J97" s="177">
        <f>J135</f>
        <v>0</v>
      </c>
      <c r="K97" s="174"/>
      <c r="L97" s="17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9"/>
      <c r="C98" s="180"/>
      <c r="D98" s="181" t="s">
        <v>97</v>
      </c>
      <c r="E98" s="182"/>
      <c r="F98" s="182"/>
      <c r="G98" s="182"/>
      <c r="H98" s="182"/>
      <c r="I98" s="182"/>
      <c r="J98" s="183">
        <f>J136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9"/>
      <c r="C99" s="180"/>
      <c r="D99" s="181" t="s">
        <v>98</v>
      </c>
      <c r="E99" s="182"/>
      <c r="F99" s="182"/>
      <c r="G99" s="182"/>
      <c r="H99" s="182"/>
      <c r="I99" s="182"/>
      <c r="J99" s="183">
        <f>J155</f>
        <v>0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9"/>
      <c r="C100" s="180"/>
      <c r="D100" s="181" t="s">
        <v>99</v>
      </c>
      <c r="E100" s="182"/>
      <c r="F100" s="182"/>
      <c r="G100" s="182"/>
      <c r="H100" s="182"/>
      <c r="I100" s="182"/>
      <c r="J100" s="183">
        <f>J172</f>
        <v>0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9"/>
      <c r="C101" s="180"/>
      <c r="D101" s="181" t="s">
        <v>100</v>
      </c>
      <c r="E101" s="182"/>
      <c r="F101" s="182"/>
      <c r="G101" s="182"/>
      <c r="H101" s="182"/>
      <c r="I101" s="182"/>
      <c r="J101" s="183">
        <f>J177</f>
        <v>0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9"/>
      <c r="C102" s="180"/>
      <c r="D102" s="181" t="s">
        <v>101</v>
      </c>
      <c r="E102" s="182"/>
      <c r="F102" s="182"/>
      <c r="G102" s="182"/>
      <c r="H102" s="182"/>
      <c r="I102" s="182"/>
      <c r="J102" s="183">
        <f>J186</f>
        <v>0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9"/>
      <c r="C103" s="180"/>
      <c r="D103" s="181" t="s">
        <v>102</v>
      </c>
      <c r="E103" s="182"/>
      <c r="F103" s="182"/>
      <c r="G103" s="182"/>
      <c r="H103" s="182"/>
      <c r="I103" s="182"/>
      <c r="J103" s="183">
        <f>J197</f>
        <v>0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9"/>
      <c r="C104" s="180"/>
      <c r="D104" s="181" t="s">
        <v>103</v>
      </c>
      <c r="E104" s="182"/>
      <c r="F104" s="182"/>
      <c r="G104" s="182"/>
      <c r="H104" s="182"/>
      <c r="I104" s="182"/>
      <c r="J104" s="183">
        <f>J204</f>
        <v>0</v>
      </c>
      <c r="K104" s="180"/>
      <c r="L104" s="18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3"/>
      <c r="C105" s="174"/>
      <c r="D105" s="175" t="s">
        <v>104</v>
      </c>
      <c r="E105" s="176"/>
      <c r="F105" s="176"/>
      <c r="G105" s="176"/>
      <c r="H105" s="176"/>
      <c r="I105" s="176"/>
      <c r="J105" s="177">
        <f>J206</f>
        <v>0</v>
      </c>
      <c r="K105" s="174"/>
      <c r="L105" s="17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79"/>
      <c r="C106" s="180"/>
      <c r="D106" s="181" t="s">
        <v>105</v>
      </c>
      <c r="E106" s="182"/>
      <c r="F106" s="182"/>
      <c r="G106" s="182"/>
      <c r="H106" s="182"/>
      <c r="I106" s="182"/>
      <c r="J106" s="183">
        <f>J207</f>
        <v>0</v>
      </c>
      <c r="K106" s="180"/>
      <c r="L106" s="18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9"/>
      <c r="C107" s="180"/>
      <c r="D107" s="181" t="s">
        <v>106</v>
      </c>
      <c r="E107" s="182"/>
      <c r="F107" s="182"/>
      <c r="G107" s="182"/>
      <c r="H107" s="182"/>
      <c r="I107" s="182"/>
      <c r="J107" s="183">
        <f>J227</f>
        <v>0</v>
      </c>
      <c r="K107" s="180"/>
      <c r="L107" s="18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179"/>
      <c r="C108" s="180"/>
      <c r="D108" s="181" t="s">
        <v>107</v>
      </c>
      <c r="E108" s="182"/>
      <c r="F108" s="182"/>
      <c r="G108" s="182"/>
      <c r="H108" s="182"/>
      <c r="I108" s="182"/>
      <c r="J108" s="183">
        <f>J228</f>
        <v>0</v>
      </c>
      <c r="K108" s="180"/>
      <c r="L108" s="18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79"/>
      <c r="C109" s="180"/>
      <c r="D109" s="181" t="s">
        <v>108</v>
      </c>
      <c r="E109" s="182"/>
      <c r="F109" s="182"/>
      <c r="G109" s="182"/>
      <c r="H109" s="182"/>
      <c r="I109" s="182"/>
      <c r="J109" s="183">
        <f>J233</f>
        <v>0</v>
      </c>
      <c r="K109" s="180"/>
      <c r="L109" s="18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9"/>
      <c r="C110" s="180"/>
      <c r="D110" s="181" t="s">
        <v>109</v>
      </c>
      <c r="E110" s="182"/>
      <c r="F110" s="182"/>
      <c r="G110" s="182"/>
      <c r="H110" s="182"/>
      <c r="I110" s="182"/>
      <c r="J110" s="183">
        <f>J241</f>
        <v>0</v>
      </c>
      <c r="K110" s="180"/>
      <c r="L110" s="18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9"/>
      <c r="C111" s="180"/>
      <c r="D111" s="181" t="s">
        <v>110</v>
      </c>
      <c r="E111" s="182"/>
      <c r="F111" s="182"/>
      <c r="G111" s="182"/>
      <c r="H111" s="182"/>
      <c r="I111" s="182"/>
      <c r="J111" s="183">
        <f>J244</f>
        <v>0</v>
      </c>
      <c r="K111" s="180"/>
      <c r="L111" s="18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9"/>
      <c r="C112" s="180"/>
      <c r="D112" s="181" t="s">
        <v>111</v>
      </c>
      <c r="E112" s="182"/>
      <c r="F112" s="182"/>
      <c r="G112" s="182"/>
      <c r="H112" s="182"/>
      <c r="I112" s="182"/>
      <c r="J112" s="183">
        <f>J249</f>
        <v>0</v>
      </c>
      <c r="K112" s="180"/>
      <c r="L112" s="18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73"/>
      <c r="C113" s="174"/>
      <c r="D113" s="175" t="s">
        <v>112</v>
      </c>
      <c r="E113" s="176"/>
      <c r="F113" s="176"/>
      <c r="G113" s="176"/>
      <c r="H113" s="176"/>
      <c r="I113" s="176"/>
      <c r="J113" s="177">
        <f>J256</f>
        <v>0</v>
      </c>
      <c r="K113" s="174"/>
      <c r="L113" s="178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79"/>
      <c r="C114" s="180"/>
      <c r="D114" s="181" t="s">
        <v>113</v>
      </c>
      <c r="E114" s="182"/>
      <c r="F114" s="182"/>
      <c r="G114" s="182"/>
      <c r="H114" s="182"/>
      <c r="I114" s="182"/>
      <c r="J114" s="183">
        <f>J257</f>
        <v>0</v>
      </c>
      <c r="K114" s="180"/>
      <c r="L114" s="18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64"/>
      <c r="C116" s="65"/>
      <c r="D116" s="65"/>
      <c r="E116" s="65"/>
      <c r="F116" s="65"/>
      <c r="G116" s="65"/>
      <c r="H116" s="65"/>
      <c r="I116" s="65"/>
      <c r="J116" s="65"/>
      <c r="K116" s="65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20" spans="1:31" s="2" customFormat="1" ht="6.95" customHeight="1">
      <c r="A120" s="36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24.95" customHeight="1">
      <c r="A121" s="36"/>
      <c r="B121" s="37"/>
      <c r="C121" s="21" t="s">
        <v>114</v>
      </c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2" customHeight="1">
      <c r="A123" s="36"/>
      <c r="B123" s="37"/>
      <c r="C123" s="30" t="s">
        <v>16</v>
      </c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6.5" customHeight="1">
      <c r="A124" s="36"/>
      <c r="B124" s="37"/>
      <c r="C124" s="38"/>
      <c r="D124" s="38"/>
      <c r="E124" s="168" t="str">
        <f>E7</f>
        <v>Modernizace 2. Základní školy v Chebu</v>
      </c>
      <c r="F124" s="30"/>
      <c r="G124" s="30"/>
      <c r="H124" s="30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2" customHeight="1">
      <c r="A125" s="36"/>
      <c r="B125" s="37"/>
      <c r="C125" s="30" t="s">
        <v>89</v>
      </c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6.5" customHeight="1">
      <c r="A126" s="36"/>
      <c r="B126" s="37"/>
      <c r="C126" s="38"/>
      <c r="D126" s="38"/>
      <c r="E126" s="74" t="str">
        <f>E9</f>
        <v>SO - 06 - Výtah a elektrické plošiny</v>
      </c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6.95" customHeight="1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12" customHeight="1">
      <c r="A128" s="36"/>
      <c r="B128" s="37"/>
      <c r="C128" s="30" t="s">
        <v>20</v>
      </c>
      <c r="D128" s="38"/>
      <c r="E128" s="38"/>
      <c r="F128" s="25" t="str">
        <f>F12</f>
        <v>Májová 252/14, 350 02 Cheb</v>
      </c>
      <c r="G128" s="38"/>
      <c r="H128" s="38"/>
      <c r="I128" s="30" t="s">
        <v>22</v>
      </c>
      <c r="J128" s="77" t="str">
        <f>IF(J12="","",J12)</f>
        <v>31. 1. 2021</v>
      </c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6.95" customHeight="1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25.65" customHeight="1">
      <c r="A130" s="36"/>
      <c r="B130" s="37"/>
      <c r="C130" s="30" t="s">
        <v>24</v>
      </c>
      <c r="D130" s="38"/>
      <c r="E130" s="38"/>
      <c r="F130" s="25" t="str">
        <f>E15</f>
        <v>Město Cheb</v>
      </c>
      <c r="G130" s="38"/>
      <c r="H130" s="38"/>
      <c r="I130" s="30" t="s">
        <v>31</v>
      </c>
      <c r="J130" s="34" t="str">
        <f>E21</f>
        <v>MgA. Hana Fischerová</v>
      </c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15.15" customHeight="1">
      <c r="A131" s="36"/>
      <c r="B131" s="37"/>
      <c r="C131" s="30" t="s">
        <v>29</v>
      </c>
      <c r="D131" s="38"/>
      <c r="E131" s="38"/>
      <c r="F131" s="25" t="str">
        <f>IF(E18="","",E18)</f>
        <v>Vyplň údaj</v>
      </c>
      <c r="G131" s="38"/>
      <c r="H131" s="38"/>
      <c r="I131" s="30" t="s">
        <v>34</v>
      </c>
      <c r="J131" s="34" t="str">
        <f>E24</f>
        <v xml:space="preserve"> </v>
      </c>
      <c r="K131" s="38"/>
      <c r="L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10.3" customHeight="1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61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11" customFormat="1" ht="29.25" customHeight="1">
      <c r="A133" s="185"/>
      <c r="B133" s="186"/>
      <c r="C133" s="187" t="s">
        <v>115</v>
      </c>
      <c r="D133" s="188" t="s">
        <v>62</v>
      </c>
      <c r="E133" s="188" t="s">
        <v>58</v>
      </c>
      <c r="F133" s="188" t="s">
        <v>59</v>
      </c>
      <c r="G133" s="188" t="s">
        <v>116</v>
      </c>
      <c r="H133" s="188" t="s">
        <v>117</v>
      </c>
      <c r="I133" s="188" t="s">
        <v>118</v>
      </c>
      <c r="J133" s="188" t="s">
        <v>93</v>
      </c>
      <c r="K133" s="189" t="s">
        <v>119</v>
      </c>
      <c r="L133" s="190"/>
      <c r="M133" s="98" t="s">
        <v>1</v>
      </c>
      <c r="N133" s="99" t="s">
        <v>41</v>
      </c>
      <c r="O133" s="99" t="s">
        <v>120</v>
      </c>
      <c r="P133" s="99" t="s">
        <v>121</v>
      </c>
      <c r="Q133" s="99" t="s">
        <v>122</v>
      </c>
      <c r="R133" s="99" t="s">
        <v>123</v>
      </c>
      <c r="S133" s="99" t="s">
        <v>124</v>
      </c>
      <c r="T133" s="100" t="s">
        <v>125</v>
      </c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</row>
    <row r="134" spans="1:63" s="2" customFormat="1" ht="22.8" customHeight="1">
      <c r="A134" s="36"/>
      <c r="B134" s="37"/>
      <c r="C134" s="105" t="s">
        <v>126</v>
      </c>
      <c r="D134" s="38"/>
      <c r="E134" s="38"/>
      <c r="F134" s="38"/>
      <c r="G134" s="38"/>
      <c r="H134" s="38"/>
      <c r="I134" s="38"/>
      <c r="J134" s="191">
        <f>BK134</f>
        <v>0</v>
      </c>
      <c r="K134" s="38"/>
      <c r="L134" s="42"/>
      <c r="M134" s="101"/>
      <c r="N134" s="192"/>
      <c r="O134" s="102"/>
      <c r="P134" s="193">
        <f>P135+P206+P256</f>
        <v>0</v>
      </c>
      <c r="Q134" s="102"/>
      <c r="R134" s="193">
        <f>R135+R206+R256</f>
        <v>35.77602749</v>
      </c>
      <c r="S134" s="102"/>
      <c r="T134" s="194">
        <f>T135+T206+T256</f>
        <v>28.68260635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76</v>
      </c>
      <c r="AU134" s="15" t="s">
        <v>95</v>
      </c>
      <c r="BK134" s="195">
        <f>BK135+BK206+BK256</f>
        <v>0</v>
      </c>
    </row>
    <row r="135" spans="1:63" s="12" customFormat="1" ht="25.9" customHeight="1">
      <c r="A135" s="12"/>
      <c r="B135" s="196"/>
      <c r="C135" s="197"/>
      <c r="D135" s="198" t="s">
        <v>76</v>
      </c>
      <c r="E135" s="199" t="s">
        <v>127</v>
      </c>
      <c r="F135" s="199" t="s">
        <v>128</v>
      </c>
      <c r="G135" s="197"/>
      <c r="H135" s="197"/>
      <c r="I135" s="200"/>
      <c r="J135" s="201">
        <f>BK135</f>
        <v>0</v>
      </c>
      <c r="K135" s="197"/>
      <c r="L135" s="202"/>
      <c r="M135" s="203"/>
      <c r="N135" s="204"/>
      <c r="O135" s="204"/>
      <c r="P135" s="205">
        <f>P136+P155+P172+P177+P186+P197+P204</f>
        <v>0</v>
      </c>
      <c r="Q135" s="204"/>
      <c r="R135" s="205">
        <f>R136+R155+R172+R177+R186+R197+R204</f>
        <v>35.03679312</v>
      </c>
      <c r="S135" s="204"/>
      <c r="T135" s="206">
        <f>T136+T155+T172+T177+T186+T197+T204</f>
        <v>28.680425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7" t="s">
        <v>85</v>
      </c>
      <c r="AT135" s="208" t="s">
        <v>76</v>
      </c>
      <c r="AU135" s="208" t="s">
        <v>77</v>
      </c>
      <c r="AY135" s="207" t="s">
        <v>129</v>
      </c>
      <c r="BK135" s="209">
        <f>BK136+BK155+BK172+BK177+BK186+BK197+BK204</f>
        <v>0</v>
      </c>
    </row>
    <row r="136" spans="1:63" s="12" customFormat="1" ht="22.8" customHeight="1">
      <c r="A136" s="12"/>
      <c r="B136" s="196"/>
      <c r="C136" s="197"/>
      <c r="D136" s="198" t="s">
        <v>76</v>
      </c>
      <c r="E136" s="210" t="s">
        <v>85</v>
      </c>
      <c r="F136" s="210" t="s">
        <v>130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SUM(P137:P154)</f>
        <v>0</v>
      </c>
      <c r="Q136" s="204"/>
      <c r="R136" s="205">
        <f>SUM(R137:R154)</f>
        <v>0</v>
      </c>
      <c r="S136" s="204"/>
      <c r="T136" s="206">
        <f>SUM(T137:T154)</f>
        <v>23.274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85</v>
      </c>
      <c r="AT136" s="208" t="s">
        <v>76</v>
      </c>
      <c r="AU136" s="208" t="s">
        <v>85</v>
      </c>
      <c r="AY136" s="207" t="s">
        <v>129</v>
      </c>
      <c r="BK136" s="209">
        <f>SUM(BK137:BK154)</f>
        <v>0</v>
      </c>
    </row>
    <row r="137" spans="1:65" s="2" customFormat="1" ht="24.15" customHeight="1">
      <c r="A137" s="36"/>
      <c r="B137" s="37"/>
      <c r="C137" s="212" t="s">
        <v>85</v>
      </c>
      <c r="D137" s="212" t="s">
        <v>131</v>
      </c>
      <c r="E137" s="213" t="s">
        <v>132</v>
      </c>
      <c r="F137" s="214" t="s">
        <v>133</v>
      </c>
      <c r="G137" s="215" t="s">
        <v>134</v>
      </c>
      <c r="H137" s="216">
        <v>6.773</v>
      </c>
      <c r="I137" s="217"/>
      <c r="J137" s="218">
        <f>ROUND(I137*H137,2)</f>
        <v>0</v>
      </c>
      <c r="K137" s="214" t="s">
        <v>135</v>
      </c>
      <c r="L137" s="42"/>
      <c r="M137" s="219" t="s">
        <v>1</v>
      </c>
      <c r="N137" s="220" t="s">
        <v>42</v>
      </c>
      <c r="O137" s="89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3" t="s">
        <v>136</v>
      </c>
      <c r="AT137" s="223" t="s">
        <v>131</v>
      </c>
      <c r="AU137" s="223" t="s">
        <v>87</v>
      </c>
      <c r="AY137" s="15" t="s">
        <v>129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5" t="s">
        <v>85</v>
      </c>
      <c r="BK137" s="224">
        <f>ROUND(I137*H137,2)</f>
        <v>0</v>
      </c>
      <c r="BL137" s="15" t="s">
        <v>136</v>
      </c>
      <c r="BM137" s="223" t="s">
        <v>137</v>
      </c>
    </row>
    <row r="138" spans="1:51" s="13" customFormat="1" ht="12">
      <c r="A138" s="13"/>
      <c r="B138" s="225"/>
      <c r="C138" s="226"/>
      <c r="D138" s="227" t="s">
        <v>138</v>
      </c>
      <c r="E138" s="228" t="s">
        <v>1</v>
      </c>
      <c r="F138" s="229" t="s">
        <v>139</v>
      </c>
      <c r="G138" s="226"/>
      <c r="H138" s="230">
        <v>6.773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138</v>
      </c>
      <c r="AU138" s="236" t="s">
        <v>87</v>
      </c>
      <c r="AV138" s="13" t="s">
        <v>87</v>
      </c>
      <c r="AW138" s="13" t="s">
        <v>33</v>
      </c>
      <c r="AX138" s="13" t="s">
        <v>85</v>
      </c>
      <c r="AY138" s="236" t="s">
        <v>129</v>
      </c>
    </row>
    <row r="139" spans="1:65" s="2" customFormat="1" ht="24.15" customHeight="1">
      <c r="A139" s="36"/>
      <c r="B139" s="37"/>
      <c r="C139" s="212" t="s">
        <v>87</v>
      </c>
      <c r="D139" s="212" t="s">
        <v>131</v>
      </c>
      <c r="E139" s="213" t="s">
        <v>140</v>
      </c>
      <c r="F139" s="214" t="s">
        <v>141</v>
      </c>
      <c r="G139" s="215" t="s">
        <v>134</v>
      </c>
      <c r="H139" s="216">
        <v>6.773</v>
      </c>
      <c r="I139" s="217"/>
      <c r="J139" s="218">
        <f>ROUND(I139*H139,2)</f>
        <v>0</v>
      </c>
      <c r="K139" s="214" t="s">
        <v>135</v>
      </c>
      <c r="L139" s="42"/>
      <c r="M139" s="219" t="s">
        <v>1</v>
      </c>
      <c r="N139" s="220" t="s">
        <v>42</v>
      </c>
      <c r="O139" s="89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3" t="s">
        <v>136</v>
      </c>
      <c r="AT139" s="223" t="s">
        <v>131</v>
      </c>
      <c r="AU139" s="223" t="s">
        <v>87</v>
      </c>
      <c r="AY139" s="15" t="s">
        <v>129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5" t="s">
        <v>85</v>
      </c>
      <c r="BK139" s="224">
        <f>ROUND(I139*H139,2)</f>
        <v>0</v>
      </c>
      <c r="BL139" s="15" t="s">
        <v>136</v>
      </c>
      <c r="BM139" s="223" t="s">
        <v>142</v>
      </c>
    </row>
    <row r="140" spans="1:51" s="13" customFormat="1" ht="12">
      <c r="A140" s="13"/>
      <c r="B140" s="225"/>
      <c r="C140" s="226"/>
      <c r="D140" s="227" t="s">
        <v>138</v>
      </c>
      <c r="E140" s="228" t="s">
        <v>1</v>
      </c>
      <c r="F140" s="229" t="s">
        <v>143</v>
      </c>
      <c r="G140" s="226"/>
      <c r="H140" s="230">
        <v>6.773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138</v>
      </c>
      <c r="AU140" s="236" t="s">
        <v>87</v>
      </c>
      <c r="AV140" s="13" t="s">
        <v>87</v>
      </c>
      <c r="AW140" s="13" t="s">
        <v>33</v>
      </c>
      <c r="AX140" s="13" t="s">
        <v>85</v>
      </c>
      <c r="AY140" s="236" t="s">
        <v>129</v>
      </c>
    </row>
    <row r="141" spans="1:65" s="2" customFormat="1" ht="24.15" customHeight="1">
      <c r="A141" s="36"/>
      <c r="B141" s="37"/>
      <c r="C141" s="212" t="s">
        <v>144</v>
      </c>
      <c r="D141" s="212" t="s">
        <v>131</v>
      </c>
      <c r="E141" s="213" t="s">
        <v>145</v>
      </c>
      <c r="F141" s="214" t="s">
        <v>146</v>
      </c>
      <c r="G141" s="215" t="s">
        <v>134</v>
      </c>
      <c r="H141" s="216">
        <v>6.773</v>
      </c>
      <c r="I141" s="217"/>
      <c r="J141" s="218">
        <f>ROUND(I141*H141,2)</f>
        <v>0</v>
      </c>
      <c r="K141" s="214" t="s">
        <v>135</v>
      </c>
      <c r="L141" s="42"/>
      <c r="M141" s="219" t="s">
        <v>1</v>
      </c>
      <c r="N141" s="220" t="s">
        <v>42</v>
      </c>
      <c r="O141" s="89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3" t="s">
        <v>136</v>
      </c>
      <c r="AT141" s="223" t="s">
        <v>131</v>
      </c>
      <c r="AU141" s="223" t="s">
        <v>87</v>
      </c>
      <c r="AY141" s="15" t="s">
        <v>129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5" t="s">
        <v>85</v>
      </c>
      <c r="BK141" s="224">
        <f>ROUND(I141*H141,2)</f>
        <v>0</v>
      </c>
      <c r="BL141" s="15" t="s">
        <v>136</v>
      </c>
      <c r="BM141" s="223" t="s">
        <v>147</v>
      </c>
    </row>
    <row r="142" spans="1:51" s="13" customFormat="1" ht="12">
      <c r="A142" s="13"/>
      <c r="B142" s="225"/>
      <c r="C142" s="226"/>
      <c r="D142" s="227" t="s">
        <v>138</v>
      </c>
      <c r="E142" s="228" t="s">
        <v>1</v>
      </c>
      <c r="F142" s="229" t="s">
        <v>143</v>
      </c>
      <c r="G142" s="226"/>
      <c r="H142" s="230">
        <v>6.773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138</v>
      </c>
      <c r="AU142" s="236" t="s">
        <v>87</v>
      </c>
      <c r="AV142" s="13" t="s">
        <v>87</v>
      </c>
      <c r="AW142" s="13" t="s">
        <v>33</v>
      </c>
      <c r="AX142" s="13" t="s">
        <v>85</v>
      </c>
      <c r="AY142" s="236" t="s">
        <v>129</v>
      </c>
    </row>
    <row r="143" spans="1:65" s="2" customFormat="1" ht="14.4" customHeight="1">
      <c r="A143" s="36"/>
      <c r="B143" s="37"/>
      <c r="C143" s="212" t="s">
        <v>136</v>
      </c>
      <c r="D143" s="212" t="s">
        <v>131</v>
      </c>
      <c r="E143" s="213" t="s">
        <v>148</v>
      </c>
      <c r="F143" s="214" t="s">
        <v>149</v>
      </c>
      <c r="G143" s="215" t="s">
        <v>134</v>
      </c>
      <c r="H143" s="216">
        <v>6.773</v>
      </c>
      <c r="I143" s="217"/>
      <c r="J143" s="218">
        <f>ROUND(I143*H143,2)</f>
        <v>0</v>
      </c>
      <c r="K143" s="214" t="s">
        <v>135</v>
      </c>
      <c r="L143" s="42"/>
      <c r="M143" s="219" t="s">
        <v>1</v>
      </c>
      <c r="N143" s="220" t="s">
        <v>42</v>
      </c>
      <c r="O143" s="89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3" t="s">
        <v>136</v>
      </c>
      <c r="AT143" s="223" t="s">
        <v>131</v>
      </c>
      <c r="AU143" s="223" t="s">
        <v>87</v>
      </c>
      <c r="AY143" s="15" t="s">
        <v>129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5" t="s">
        <v>85</v>
      </c>
      <c r="BK143" s="224">
        <f>ROUND(I143*H143,2)</f>
        <v>0</v>
      </c>
      <c r="BL143" s="15" t="s">
        <v>136</v>
      </c>
      <c r="BM143" s="223" t="s">
        <v>150</v>
      </c>
    </row>
    <row r="144" spans="1:51" s="13" customFormat="1" ht="12">
      <c r="A144" s="13"/>
      <c r="B144" s="225"/>
      <c r="C144" s="226"/>
      <c r="D144" s="227" t="s">
        <v>138</v>
      </c>
      <c r="E144" s="228" t="s">
        <v>1</v>
      </c>
      <c r="F144" s="229" t="s">
        <v>143</v>
      </c>
      <c r="G144" s="226"/>
      <c r="H144" s="230">
        <v>6.773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138</v>
      </c>
      <c r="AU144" s="236" t="s">
        <v>87</v>
      </c>
      <c r="AV144" s="13" t="s">
        <v>87</v>
      </c>
      <c r="AW144" s="13" t="s">
        <v>33</v>
      </c>
      <c r="AX144" s="13" t="s">
        <v>85</v>
      </c>
      <c r="AY144" s="236" t="s">
        <v>129</v>
      </c>
    </row>
    <row r="145" spans="1:65" s="2" customFormat="1" ht="24.15" customHeight="1">
      <c r="A145" s="36"/>
      <c r="B145" s="37"/>
      <c r="C145" s="212" t="s">
        <v>151</v>
      </c>
      <c r="D145" s="212" t="s">
        <v>131</v>
      </c>
      <c r="E145" s="213" t="s">
        <v>152</v>
      </c>
      <c r="F145" s="214" t="s">
        <v>153</v>
      </c>
      <c r="G145" s="215" t="s">
        <v>134</v>
      </c>
      <c r="H145" s="216">
        <v>6.773</v>
      </c>
      <c r="I145" s="217"/>
      <c r="J145" s="218">
        <f>ROUND(I145*H145,2)</f>
        <v>0</v>
      </c>
      <c r="K145" s="214" t="s">
        <v>135</v>
      </c>
      <c r="L145" s="42"/>
      <c r="M145" s="219" t="s">
        <v>1</v>
      </c>
      <c r="N145" s="220" t="s">
        <v>42</v>
      </c>
      <c r="O145" s="89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3" t="s">
        <v>136</v>
      </c>
      <c r="AT145" s="223" t="s">
        <v>131</v>
      </c>
      <c r="AU145" s="223" t="s">
        <v>87</v>
      </c>
      <c r="AY145" s="15" t="s">
        <v>129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5" t="s">
        <v>85</v>
      </c>
      <c r="BK145" s="224">
        <f>ROUND(I145*H145,2)</f>
        <v>0</v>
      </c>
      <c r="BL145" s="15" t="s">
        <v>136</v>
      </c>
      <c r="BM145" s="223" t="s">
        <v>154</v>
      </c>
    </row>
    <row r="146" spans="1:51" s="13" customFormat="1" ht="12">
      <c r="A146" s="13"/>
      <c r="B146" s="225"/>
      <c r="C146" s="226"/>
      <c r="D146" s="227" t="s">
        <v>138</v>
      </c>
      <c r="E146" s="228" t="s">
        <v>1</v>
      </c>
      <c r="F146" s="229" t="s">
        <v>143</v>
      </c>
      <c r="G146" s="226"/>
      <c r="H146" s="230">
        <v>6.773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138</v>
      </c>
      <c r="AU146" s="236" t="s">
        <v>87</v>
      </c>
      <c r="AV146" s="13" t="s">
        <v>87</v>
      </c>
      <c r="AW146" s="13" t="s">
        <v>33</v>
      </c>
      <c r="AX146" s="13" t="s">
        <v>85</v>
      </c>
      <c r="AY146" s="236" t="s">
        <v>129</v>
      </c>
    </row>
    <row r="147" spans="1:65" s="2" customFormat="1" ht="24.15" customHeight="1">
      <c r="A147" s="36"/>
      <c r="B147" s="37"/>
      <c r="C147" s="212" t="s">
        <v>155</v>
      </c>
      <c r="D147" s="212" t="s">
        <v>131</v>
      </c>
      <c r="E147" s="213" t="s">
        <v>156</v>
      </c>
      <c r="F147" s="214" t="s">
        <v>157</v>
      </c>
      <c r="G147" s="215" t="s">
        <v>134</v>
      </c>
      <c r="H147" s="216">
        <v>67.73</v>
      </c>
      <c r="I147" s="217"/>
      <c r="J147" s="218">
        <f>ROUND(I147*H147,2)</f>
        <v>0</v>
      </c>
      <c r="K147" s="214" t="s">
        <v>135</v>
      </c>
      <c r="L147" s="42"/>
      <c r="M147" s="219" t="s">
        <v>1</v>
      </c>
      <c r="N147" s="220" t="s">
        <v>42</v>
      </c>
      <c r="O147" s="89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3" t="s">
        <v>136</v>
      </c>
      <c r="AT147" s="223" t="s">
        <v>131</v>
      </c>
      <c r="AU147" s="223" t="s">
        <v>87</v>
      </c>
      <c r="AY147" s="15" t="s">
        <v>129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5" t="s">
        <v>85</v>
      </c>
      <c r="BK147" s="224">
        <f>ROUND(I147*H147,2)</f>
        <v>0</v>
      </c>
      <c r="BL147" s="15" t="s">
        <v>136</v>
      </c>
      <c r="BM147" s="223" t="s">
        <v>158</v>
      </c>
    </row>
    <row r="148" spans="1:51" s="13" customFormat="1" ht="12">
      <c r="A148" s="13"/>
      <c r="B148" s="225"/>
      <c r="C148" s="226"/>
      <c r="D148" s="227" t="s">
        <v>138</v>
      </c>
      <c r="E148" s="228" t="s">
        <v>1</v>
      </c>
      <c r="F148" s="229" t="s">
        <v>159</v>
      </c>
      <c r="G148" s="226"/>
      <c r="H148" s="230">
        <v>67.73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138</v>
      </c>
      <c r="AU148" s="236" t="s">
        <v>87</v>
      </c>
      <c r="AV148" s="13" t="s">
        <v>87</v>
      </c>
      <c r="AW148" s="13" t="s">
        <v>33</v>
      </c>
      <c r="AX148" s="13" t="s">
        <v>85</v>
      </c>
      <c r="AY148" s="236" t="s">
        <v>129</v>
      </c>
    </row>
    <row r="149" spans="1:65" s="2" customFormat="1" ht="24.15" customHeight="1">
      <c r="A149" s="36"/>
      <c r="B149" s="37"/>
      <c r="C149" s="212" t="s">
        <v>160</v>
      </c>
      <c r="D149" s="212" t="s">
        <v>131</v>
      </c>
      <c r="E149" s="213" t="s">
        <v>161</v>
      </c>
      <c r="F149" s="214" t="s">
        <v>162</v>
      </c>
      <c r="G149" s="215" t="s">
        <v>163</v>
      </c>
      <c r="H149" s="216">
        <v>10.837</v>
      </c>
      <c r="I149" s="217"/>
      <c r="J149" s="218">
        <f>ROUND(I149*H149,2)</f>
        <v>0</v>
      </c>
      <c r="K149" s="214" t="s">
        <v>135</v>
      </c>
      <c r="L149" s="42"/>
      <c r="M149" s="219" t="s">
        <v>1</v>
      </c>
      <c r="N149" s="220" t="s">
        <v>42</v>
      </c>
      <c r="O149" s="89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3" t="s">
        <v>136</v>
      </c>
      <c r="AT149" s="223" t="s">
        <v>131</v>
      </c>
      <c r="AU149" s="223" t="s">
        <v>87</v>
      </c>
      <c r="AY149" s="15" t="s">
        <v>129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5" t="s">
        <v>85</v>
      </c>
      <c r="BK149" s="224">
        <f>ROUND(I149*H149,2)</f>
        <v>0</v>
      </c>
      <c r="BL149" s="15" t="s">
        <v>136</v>
      </c>
      <c r="BM149" s="223" t="s">
        <v>164</v>
      </c>
    </row>
    <row r="150" spans="1:51" s="13" customFormat="1" ht="12">
      <c r="A150" s="13"/>
      <c r="B150" s="225"/>
      <c r="C150" s="226"/>
      <c r="D150" s="227" t="s">
        <v>138</v>
      </c>
      <c r="E150" s="228" t="s">
        <v>1</v>
      </c>
      <c r="F150" s="229" t="s">
        <v>165</v>
      </c>
      <c r="G150" s="226"/>
      <c r="H150" s="230">
        <v>10.837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138</v>
      </c>
      <c r="AU150" s="236" t="s">
        <v>87</v>
      </c>
      <c r="AV150" s="13" t="s">
        <v>87</v>
      </c>
      <c r="AW150" s="13" t="s">
        <v>33</v>
      </c>
      <c r="AX150" s="13" t="s">
        <v>85</v>
      </c>
      <c r="AY150" s="236" t="s">
        <v>129</v>
      </c>
    </row>
    <row r="151" spans="1:65" s="2" customFormat="1" ht="24.15" customHeight="1">
      <c r="A151" s="36"/>
      <c r="B151" s="37"/>
      <c r="C151" s="212" t="s">
        <v>166</v>
      </c>
      <c r="D151" s="212" t="s">
        <v>131</v>
      </c>
      <c r="E151" s="213" t="s">
        <v>167</v>
      </c>
      <c r="F151" s="214" t="s">
        <v>168</v>
      </c>
      <c r="G151" s="215" t="s">
        <v>169</v>
      </c>
      <c r="H151" s="216">
        <v>59.4</v>
      </c>
      <c r="I151" s="217"/>
      <c r="J151" s="218">
        <f>ROUND(I151*H151,2)</f>
        <v>0</v>
      </c>
      <c r="K151" s="214" t="s">
        <v>135</v>
      </c>
      <c r="L151" s="42"/>
      <c r="M151" s="219" t="s">
        <v>1</v>
      </c>
      <c r="N151" s="220" t="s">
        <v>42</v>
      </c>
      <c r="O151" s="89"/>
      <c r="P151" s="221">
        <f>O151*H151</f>
        <v>0</v>
      </c>
      <c r="Q151" s="221">
        <v>0</v>
      </c>
      <c r="R151" s="221">
        <f>Q151*H151</f>
        <v>0</v>
      </c>
      <c r="S151" s="221">
        <v>0.26</v>
      </c>
      <c r="T151" s="222">
        <f>S151*H151</f>
        <v>15.444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3" t="s">
        <v>136</v>
      </c>
      <c r="AT151" s="223" t="s">
        <v>131</v>
      </c>
      <c r="AU151" s="223" t="s">
        <v>87</v>
      </c>
      <c r="AY151" s="15" t="s">
        <v>129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5" t="s">
        <v>85</v>
      </c>
      <c r="BK151" s="224">
        <f>ROUND(I151*H151,2)</f>
        <v>0</v>
      </c>
      <c r="BL151" s="15" t="s">
        <v>136</v>
      </c>
      <c r="BM151" s="223" t="s">
        <v>170</v>
      </c>
    </row>
    <row r="152" spans="1:51" s="13" customFormat="1" ht="12">
      <c r="A152" s="13"/>
      <c r="B152" s="225"/>
      <c r="C152" s="226"/>
      <c r="D152" s="227" t="s">
        <v>138</v>
      </c>
      <c r="E152" s="228" t="s">
        <v>1</v>
      </c>
      <c r="F152" s="229" t="s">
        <v>171</v>
      </c>
      <c r="G152" s="226"/>
      <c r="H152" s="230">
        <v>59.4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138</v>
      </c>
      <c r="AU152" s="236" t="s">
        <v>87</v>
      </c>
      <c r="AV152" s="13" t="s">
        <v>87</v>
      </c>
      <c r="AW152" s="13" t="s">
        <v>33</v>
      </c>
      <c r="AX152" s="13" t="s">
        <v>85</v>
      </c>
      <c r="AY152" s="236" t="s">
        <v>129</v>
      </c>
    </row>
    <row r="153" spans="1:65" s="2" customFormat="1" ht="14.4" customHeight="1">
      <c r="A153" s="36"/>
      <c r="B153" s="37"/>
      <c r="C153" s="212" t="s">
        <v>172</v>
      </c>
      <c r="D153" s="212" t="s">
        <v>131</v>
      </c>
      <c r="E153" s="213" t="s">
        <v>173</v>
      </c>
      <c r="F153" s="214" t="s">
        <v>174</v>
      </c>
      <c r="G153" s="215" t="s">
        <v>175</v>
      </c>
      <c r="H153" s="216">
        <v>27</v>
      </c>
      <c r="I153" s="217"/>
      <c r="J153" s="218">
        <f>ROUND(I153*H153,2)</f>
        <v>0</v>
      </c>
      <c r="K153" s="214" t="s">
        <v>135</v>
      </c>
      <c r="L153" s="42"/>
      <c r="M153" s="219" t="s">
        <v>1</v>
      </c>
      <c r="N153" s="220" t="s">
        <v>42</v>
      </c>
      <c r="O153" s="89"/>
      <c r="P153" s="221">
        <f>O153*H153</f>
        <v>0</v>
      </c>
      <c r="Q153" s="221">
        <v>0</v>
      </c>
      <c r="R153" s="221">
        <f>Q153*H153</f>
        <v>0</v>
      </c>
      <c r="S153" s="221">
        <v>0.29</v>
      </c>
      <c r="T153" s="222">
        <f>S153*H153</f>
        <v>7.829999999999999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3" t="s">
        <v>136</v>
      </c>
      <c r="AT153" s="223" t="s">
        <v>131</v>
      </c>
      <c r="AU153" s="223" t="s">
        <v>87</v>
      </c>
      <c r="AY153" s="15" t="s">
        <v>129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5" t="s">
        <v>85</v>
      </c>
      <c r="BK153" s="224">
        <f>ROUND(I153*H153,2)</f>
        <v>0</v>
      </c>
      <c r="BL153" s="15" t="s">
        <v>136</v>
      </c>
      <c r="BM153" s="223" t="s">
        <v>176</v>
      </c>
    </row>
    <row r="154" spans="1:51" s="13" customFormat="1" ht="12">
      <c r="A154" s="13"/>
      <c r="B154" s="225"/>
      <c r="C154" s="226"/>
      <c r="D154" s="227" t="s">
        <v>138</v>
      </c>
      <c r="E154" s="228" t="s">
        <v>1</v>
      </c>
      <c r="F154" s="229" t="s">
        <v>177</v>
      </c>
      <c r="G154" s="226"/>
      <c r="H154" s="230">
        <v>27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138</v>
      </c>
      <c r="AU154" s="236" t="s">
        <v>87</v>
      </c>
      <c r="AV154" s="13" t="s">
        <v>87</v>
      </c>
      <c r="AW154" s="13" t="s">
        <v>33</v>
      </c>
      <c r="AX154" s="13" t="s">
        <v>85</v>
      </c>
      <c r="AY154" s="236" t="s">
        <v>129</v>
      </c>
    </row>
    <row r="155" spans="1:63" s="12" customFormat="1" ht="22.8" customHeight="1">
      <c r="A155" s="12"/>
      <c r="B155" s="196"/>
      <c r="C155" s="197"/>
      <c r="D155" s="198" t="s">
        <v>76</v>
      </c>
      <c r="E155" s="210" t="s">
        <v>87</v>
      </c>
      <c r="F155" s="210" t="s">
        <v>178</v>
      </c>
      <c r="G155" s="197"/>
      <c r="H155" s="197"/>
      <c r="I155" s="200"/>
      <c r="J155" s="211">
        <f>BK155</f>
        <v>0</v>
      </c>
      <c r="K155" s="197"/>
      <c r="L155" s="202"/>
      <c r="M155" s="203"/>
      <c r="N155" s="204"/>
      <c r="O155" s="204"/>
      <c r="P155" s="205">
        <f>SUM(P156:P171)</f>
        <v>0</v>
      </c>
      <c r="Q155" s="204"/>
      <c r="R155" s="205">
        <f>SUM(R156:R171)</f>
        <v>8.827122120000002</v>
      </c>
      <c r="S155" s="204"/>
      <c r="T155" s="206">
        <f>SUM(T156:T171)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85</v>
      </c>
      <c r="AT155" s="208" t="s">
        <v>76</v>
      </c>
      <c r="AU155" s="208" t="s">
        <v>85</v>
      </c>
      <c r="AY155" s="207" t="s">
        <v>129</v>
      </c>
      <c r="BK155" s="209">
        <f>SUM(BK156:BK171)</f>
        <v>0</v>
      </c>
    </row>
    <row r="156" spans="1:65" s="2" customFormat="1" ht="24.15" customHeight="1">
      <c r="A156" s="36"/>
      <c r="B156" s="37"/>
      <c r="C156" s="212" t="s">
        <v>179</v>
      </c>
      <c r="D156" s="212" t="s">
        <v>131</v>
      </c>
      <c r="E156" s="213" t="s">
        <v>180</v>
      </c>
      <c r="F156" s="214" t="s">
        <v>181</v>
      </c>
      <c r="G156" s="215" t="s">
        <v>134</v>
      </c>
      <c r="H156" s="216">
        <v>0.677</v>
      </c>
      <c r="I156" s="217"/>
      <c r="J156" s="218">
        <f>ROUND(I156*H156,2)</f>
        <v>0</v>
      </c>
      <c r="K156" s="214" t="s">
        <v>135</v>
      </c>
      <c r="L156" s="42"/>
      <c r="M156" s="219" t="s">
        <v>1</v>
      </c>
      <c r="N156" s="220" t="s">
        <v>42</v>
      </c>
      <c r="O156" s="89"/>
      <c r="P156" s="221">
        <f>O156*H156</f>
        <v>0</v>
      </c>
      <c r="Q156" s="221">
        <v>1.98</v>
      </c>
      <c r="R156" s="221">
        <f>Q156*H156</f>
        <v>1.34046</v>
      </c>
      <c r="S156" s="221">
        <v>0</v>
      </c>
      <c r="T156" s="22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3" t="s">
        <v>136</v>
      </c>
      <c r="AT156" s="223" t="s">
        <v>131</v>
      </c>
      <c r="AU156" s="223" t="s">
        <v>87</v>
      </c>
      <c r="AY156" s="15" t="s">
        <v>129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5" t="s">
        <v>85</v>
      </c>
      <c r="BK156" s="224">
        <f>ROUND(I156*H156,2)</f>
        <v>0</v>
      </c>
      <c r="BL156" s="15" t="s">
        <v>136</v>
      </c>
      <c r="BM156" s="223" t="s">
        <v>182</v>
      </c>
    </row>
    <row r="157" spans="1:51" s="13" customFormat="1" ht="12">
      <c r="A157" s="13"/>
      <c r="B157" s="225"/>
      <c r="C157" s="226"/>
      <c r="D157" s="227" t="s">
        <v>138</v>
      </c>
      <c r="E157" s="228" t="s">
        <v>1</v>
      </c>
      <c r="F157" s="229" t="s">
        <v>183</v>
      </c>
      <c r="G157" s="226"/>
      <c r="H157" s="230">
        <v>0.677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138</v>
      </c>
      <c r="AU157" s="236" t="s">
        <v>87</v>
      </c>
      <c r="AV157" s="13" t="s">
        <v>87</v>
      </c>
      <c r="AW157" s="13" t="s">
        <v>33</v>
      </c>
      <c r="AX157" s="13" t="s">
        <v>85</v>
      </c>
      <c r="AY157" s="236" t="s">
        <v>129</v>
      </c>
    </row>
    <row r="158" spans="1:65" s="2" customFormat="1" ht="14.4" customHeight="1">
      <c r="A158" s="36"/>
      <c r="B158" s="37"/>
      <c r="C158" s="212" t="s">
        <v>184</v>
      </c>
      <c r="D158" s="212" t="s">
        <v>131</v>
      </c>
      <c r="E158" s="213" t="s">
        <v>185</v>
      </c>
      <c r="F158" s="214" t="s">
        <v>186</v>
      </c>
      <c r="G158" s="215" t="s">
        <v>134</v>
      </c>
      <c r="H158" s="216">
        <v>0.903</v>
      </c>
      <c r="I158" s="217"/>
      <c r="J158" s="218">
        <f>ROUND(I158*H158,2)</f>
        <v>0</v>
      </c>
      <c r="K158" s="214" t="s">
        <v>135</v>
      </c>
      <c r="L158" s="42"/>
      <c r="M158" s="219" t="s">
        <v>1</v>
      </c>
      <c r="N158" s="220" t="s">
        <v>42</v>
      </c>
      <c r="O158" s="89"/>
      <c r="P158" s="221">
        <f>O158*H158</f>
        <v>0</v>
      </c>
      <c r="Q158" s="221">
        <v>2.45329</v>
      </c>
      <c r="R158" s="221">
        <f>Q158*H158</f>
        <v>2.21532087</v>
      </c>
      <c r="S158" s="221">
        <v>0</v>
      </c>
      <c r="T158" s="22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3" t="s">
        <v>136</v>
      </c>
      <c r="AT158" s="223" t="s">
        <v>131</v>
      </c>
      <c r="AU158" s="223" t="s">
        <v>87</v>
      </c>
      <c r="AY158" s="15" t="s">
        <v>129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5" t="s">
        <v>85</v>
      </c>
      <c r="BK158" s="224">
        <f>ROUND(I158*H158,2)</f>
        <v>0</v>
      </c>
      <c r="BL158" s="15" t="s">
        <v>136</v>
      </c>
      <c r="BM158" s="223" t="s">
        <v>187</v>
      </c>
    </row>
    <row r="159" spans="1:51" s="13" customFormat="1" ht="12">
      <c r="A159" s="13"/>
      <c r="B159" s="225"/>
      <c r="C159" s="226"/>
      <c r="D159" s="227" t="s">
        <v>138</v>
      </c>
      <c r="E159" s="228" t="s">
        <v>1</v>
      </c>
      <c r="F159" s="229" t="s">
        <v>188</v>
      </c>
      <c r="G159" s="226"/>
      <c r="H159" s="230">
        <v>0.903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138</v>
      </c>
      <c r="AU159" s="236" t="s">
        <v>87</v>
      </c>
      <c r="AV159" s="13" t="s">
        <v>87</v>
      </c>
      <c r="AW159" s="13" t="s">
        <v>33</v>
      </c>
      <c r="AX159" s="13" t="s">
        <v>85</v>
      </c>
      <c r="AY159" s="236" t="s">
        <v>129</v>
      </c>
    </row>
    <row r="160" spans="1:65" s="2" customFormat="1" ht="14.4" customHeight="1">
      <c r="A160" s="36"/>
      <c r="B160" s="37"/>
      <c r="C160" s="212" t="s">
        <v>189</v>
      </c>
      <c r="D160" s="212" t="s">
        <v>131</v>
      </c>
      <c r="E160" s="213" t="s">
        <v>190</v>
      </c>
      <c r="F160" s="214" t="s">
        <v>191</v>
      </c>
      <c r="G160" s="215" t="s">
        <v>163</v>
      </c>
      <c r="H160" s="216">
        <v>0.04</v>
      </c>
      <c r="I160" s="217"/>
      <c r="J160" s="218">
        <f>ROUND(I160*H160,2)</f>
        <v>0</v>
      </c>
      <c r="K160" s="214" t="s">
        <v>135</v>
      </c>
      <c r="L160" s="42"/>
      <c r="M160" s="219" t="s">
        <v>1</v>
      </c>
      <c r="N160" s="220" t="s">
        <v>42</v>
      </c>
      <c r="O160" s="89"/>
      <c r="P160" s="221">
        <f>O160*H160</f>
        <v>0</v>
      </c>
      <c r="Q160" s="221">
        <v>1.06277</v>
      </c>
      <c r="R160" s="221">
        <f>Q160*H160</f>
        <v>0.0425108</v>
      </c>
      <c r="S160" s="221">
        <v>0</v>
      </c>
      <c r="T160" s="22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3" t="s">
        <v>136</v>
      </c>
      <c r="AT160" s="223" t="s">
        <v>131</v>
      </c>
      <c r="AU160" s="223" t="s">
        <v>87</v>
      </c>
      <c r="AY160" s="15" t="s">
        <v>129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5" t="s">
        <v>85</v>
      </c>
      <c r="BK160" s="224">
        <f>ROUND(I160*H160,2)</f>
        <v>0</v>
      </c>
      <c r="BL160" s="15" t="s">
        <v>136</v>
      </c>
      <c r="BM160" s="223" t="s">
        <v>192</v>
      </c>
    </row>
    <row r="161" spans="1:51" s="13" customFormat="1" ht="12">
      <c r="A161" s="13"/>
      <c r="B161" s="225"/>
      <c r="C161" s="226"/>
      <c r="D161" s="227" t="s">
        <v>138</v>
      </c>
      <c r="E161" s="228" t="s">
        <v>1</v>
      </c>
      <c r="F161" s="229" t="s">
        <v>193</v>
      </c>
      <c r="G161" s="226"/>
      <c r="H161" s="230">
        <v>0.04</v>
      </c>
      <c r="I161" s="231"/>
      <c r="J161" s="226"/>
      <c r="K161" s="226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138</v>
      </c>
      <c r="AU161" s="236" t="s">
        <v>87</v>
      </c>
      <c r="AV161" s="13" t="s">
        <v>87</v>
      </c>
      <c r="AW161" s="13" t="s">
        <v>33</v>
      </c>
      <c r="AX161" s="13" t="s">
        <v>85</v>
      </c>
      <c r="AY161" s="236" t="s">
        <v>129</v>
      </c>
    </row>
    <row r="162" spans="1:65" s="2" customFormat="1" ht="14.4" customHeight="1">
      <c r="A162" s="36"/>
      <c r="B162" s="37"/>
      <c r="C162" s="212" t="s">
        <v>194</v>
      </c>
      <c r="D162" s="212" t="s">
        <v>131</v>
      </c>
      <c r="E162" s="213" t="s">
        <v>195</v>
      </c>
      <c r="F162" s="214" t="s">
        <v>196</v>
      </c>
      <c r="G162" s="215" t="s">
        <v>163</v>
      </c>
      <c r="H162" s="216">
        <v>0.035</v>
      </c>
      <c r="I162" s="217"/>
      <c r="J162" s="218">
        <f>ROUND(I162*H162,2)</f>
        <v>0</v>
      </c>
      <c r="K162" s="214" t="s">
        <v>135</v>
      </c>
      <c r="L162" s="42"/>
      <c r="M162" s="219" t="s">
        <v>1</v>
      </c>
      <c r="N162" s="220" t="s">
        <v>42</v>
      </c>
      <c r="O162" s="89"/>
      <c r="P162" s="221">
        <f>O162*H162</f>
        <v>0</v>
      </c>
      <c r="Q162" s="221">
        <v>1.04753</v>
      </c>
      <c r="R162" s="221">
        <f>Q162*H162</f>
        <v>0.03666355</v>
      </c>
      <c r="S162" s="221">
        <v>0</v>
      </c>
      <c r="T162" s="22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3" t="s">
        <v>136</v>
      </c>
      <c r="AT162" s="223" t="s">
        <v>131</v>
      </c>
      <c r="AU162" s="223" t="s">
        <v>87</v>
      </c>
      <c r="AY162" s="15" t="s">
        <v>129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5" t="s">
        <v>85</v>
      </c>
      <c r="BK162" s="224">
        <f>ROUND(I162*H162,2)</f>
        <v>0</v>
      </c>
      <c r="BL162" s="15" t="s">
        <v>136</v>
      </c>
      <c r="BM162" s="223" t="s">
        <v>197</v>
      </c>
    </row>
    <row r="163" spans="1:51" s="13" customFormat="1" ht="12">
      <c r="A163" s="13"/>
      <c r="B163" s="225"/>
      <c r="C163" s="226"/>
      <c r="D163" s="227" t="s">
        <v>138</v>
      </c>
      <c r="E163" s="228" t="s">
        <v>1</v>
      </c>
      <c r="F163" s="229" t="s">
        <v>198</v>
      </c>
      <c r="G163" s="226"/>
      <c r="H163" s="230">
        <v>0.035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138</v>
      </c>
      <c r="AU163" s="236" t="s">
        <v>87</v>
      </c>
      <c r="AV163" s="13" t="s">
        <v>87</v>
      </c>
      <c r="AW163" s="13" t="s">
        <v>33</v>
      </c>
      <c r="AX163" s="13" t="s">
        <v>85</v>
      </c>
      <c r="AY163" s="236" t="s">
        <v>129</v>
      </c>
    </row>
    <row r="164" spans="1:65" s="2" customFormat="1" ht="14.4" customHeight="1">
      <c r="A164" s="36"/>
      <c r="B164" s="37"/>
      <c r="C164" s="212" t="s">
        <v>199</v>
      </c>
      <c r="D164" s="212" t="s">
        <v>131</v>
      </c>
      <c r="E164" s="213" t="s">
        <v>200</v>
      </c>
      <c r="F164" s="214" t="s">
        <v>201</v>
      </c>
      <c r="G164" s="215" t="s">
        <v>169</v>
      </c>
      <c r="H164" s="216">
        <v>8.28</v>
      </c>
      <c r="I164" s="217"/>
      <c r="J164" s="218">
        <f>ROUND(I164*H164,2)</f>
        <v>0</v>
      </c>
      <c r="K164" s="214" t="s">
        <v>135</v>
      </c>
      <c r="L164" s="42"/>
      <c r="M164" s="219" t="s">
        <v>1</v>
      </c>
      <c r="N164" s="220" t="s">
        <v>42</v>
      </c>
      <c r="O164" s="89"/>
      <c r="P164" s="221">
        <f>O164*H164</f>
        <v>0</v>
      </c>
      <c r="Q164" s="221">
        <v>0.00346</v>
      </c>
      <c r="R164" s="221">
        <f>Q164*H164</f>
        <v>0.0286488</v>
      </c>
      <c r="S164" s="221">
        <v>0</v>
      </c>
      <c r="T164" s="22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3" t="s">
        <v>136</v>
      </c>
      <c r="AT164" s="223" t="s">
        <v>131</v>
      </c>
      <c r="AU164" s="223" t="s">
        <v>87</v>
      </c>
      <c r="AY164" s="15" t="s">
        <v>129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5" t="s">
        <v>85</v>
      </c>
      <c r="BK164" s="224">
        <f>ROUND(I164*H164,2)</f>
        <v>0</v>
      </c>
      <c r="BL164" s="15" t="s">
        <v>136</v>
      </c>
      <c r="BM164" s="223" t="s">
        <v>202</v>
      </c>
    </row>
    <row r="165" spans="1:51" s="13" customFormat="1" ht="12">
      <c r="A165" s="13"/>
      <c r="B165" s="225"/>
      <c r="C165" s="226"/>
      <c r="D165" s="227" t="s">
        <v>138</v>
      </c>
      <c r="E165" s="228" t="s">
        <v>1</v>
      </c>
      <c r="F165" s="229" t="s">
        <v>203</v>
      </c>
      <c r="G165" s="226"/>
      <c r="H165" s="230">
        <v>8.28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138</v>
      </c>
      <c r="AU165" s="236" t="s">
        <v>87</v>
      </c>
      <c r="AV165" s="13" t="s">
        <v>87</v>
      </c>
      <c r="AW165" s="13" t="s">
        <v>33</v>
      </c>
      <c r="AX165" s="13" t="s">
        <v>85</v>
      </c>
      <c r="AY165" s="236" t="s">
        <v>129</v>
      </c>
    </row>
    <row r="166" spans="1:65" s="2" customFormat="1" ht="14.4" customHeight="1">
      <c r="A166" s="36"/>
      <c r="B166" s="37"/>
      <c r="C166" s="212" t="s">
        <v>8</v>
      </c>
      <c r="D166" s="212" t="s">
        <v>131</v>
      </c>
      <c r="E166" s="213" t="s">
        <v>204</v>
      </c>
      <c r="F166" s="214" t="s">
        <v>205</v>
      </c>
      <c r="G166" s="215" t="s">
        <v>169</v>
      </c>
      <c r="H166" s="216">
        <v>8.28</v>
      </c>
      <c r="I166" s="217"/>
      <c r="J166" s="218">
        <f>ROUND(I166*H166,2)</f>
        <v>0</v>
      </c>
      <c r="K166" s="214" t="s">
        <v>135</v>
      </c>
      <c r="L166" s="42"/>
      <c r="M166" s="219" t="s">
        <v>1</v>
      </c>
      <c r="N166" s="220" t="s">
        <v>42</v>
      </c>
      <c r="O166" s="89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3" t="s">
        <v>136</v>
      </c>
      <c r="AT166" s="223" t="s">
        <v>131</v>
      </c>
      <c r="AU166" s="223" t="s">
        <v>87</v>
      </c>
      <c r="AY166" s="15" t="s">
        <v>129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5" t="s">
        <v>85</v>
      </c>
      <c r="BK166" s="224">
        <f>ROUND(I166*H166,2)</f>
        <v>0</v>
      </c>
      <c r="BL166" s="15" t="s">
        <v>136</v>
      </c>
      <c r="BM166" s="223" t="s">
        <v>206</v>
      </c>
    </row>
    <row r="167" spans="1:51" s="13" customFormat="1" ht="12">
      <c r="A167" s="13"/>
      <c r="B167" s="225"/>
      <c r="C167" s="226"/>
      <c r="D167" s="227" t="s">
        <v>138</v>
      </c>
      <c r="E167" s="228" t="s">
        <v>1</v>
      </c>
      <c r="F167" s="229" t="s">
        <v>203</v>
      </c>
      <c r="G167" s="226"/>
      <c r="H167" s="230">
        <v>8.28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138</v>
      </c>
      <c r="AU167" s="236" t="s">
        <v>87</v>
      </c>
      <c r="AV167" s="13" t="s">
        <v>87</v>
      </c>
      <c r="AW167" s="13" t="s">
        <v>33</v>
      </c>
      <c r="AX167" s="13" t="s">
        <v>85</v>
      </c>
      <c r="AY167" s="236" t="s">
        <v>129</v>
      </c>
    </row>
    <row r="168" spans="1:65" s="2" customFormat="1" ht="14.4" customHeight="1">
      <c r="A168" s="36"/>
      <c r="B168" s="37"/>
      <c r="C168" s="212" t="s">
        <v>207</v>
      </c>
      <c r="D168" s="212" t="s">
        <v>131</v>
      </c>
      <c r="E168" s="213" t="s">
        <v>208</v>
      </c>
      <c r="F168" s="214" t="s">
        <v>209</v>
      </c>
      <c r="G168" s="215" t="s">
        <v>134</v>
      </c>
      <c r="H168" s="216">
        <v>2.04</v>
      </c>
      <c r="I168" s="217"/>
      <c r="J168" s="218">
        <f>ROUND(I168*H168,2)</f>
        <v>0</v>
      </c>
      <c r="K168" s="214" t="s">
        <v>135</v>
      </c>
      <c r="L168" s="42"/>
      <c r="M168" s="219" t="s">
        <v>1</v>
      </c>
      <c r="N168" s="220" t="s">
        <v>42</v>
      </c>
      <c r="O168" s="89"/>
      <c r="P168" s="221">
        <f>O168*H168</f>
        <v>0</v>
      </c>
      <c r="Q168" s="221">
        <v>2.45329</v>
      </c>
      <c r="R168" s="221">
        <f>Q168*H168</f>
        <v>5.0047116</v>
      </c>
      <c r="S168" s="221">
        <v>0</v>
      </c>
      <c r="T168" s="22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3" t="s">
        <v>136</v>
      </c>
      <c r="AT168" s="223" t="s">
        <v>131</v>
      </c>
      <c r="AU168" s="223" t="s">
        <v>87</v>
      </c>
      <c r="AY168" s="15" t="s">
        <v>129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5" t="s">
        <v>85</v>
      </c>
      <c r="BK168" s="224">
        <f>ROUND(I168*H168,2)</f>
        <v>0</v>
      </c>
      <c r="BL168" s="15" t="s">
        <v>136</v>
      </c>
      <c r="BM168" s="223" t="s">
        <v>210</v>
      </c>
    </row>
    <row r="169" spans="1:51" s="13" customFormat="1" ht="12">
      <c r="A169" s="13"/>
      <c r="B169" s="225"/>
      <c r="C169" s="226"/>
      <c r="D169" s="227" t="s">
        <v>138</v>
      </c>
      <c r="E169" s="228" t="s">
        <v>1</v>
      </c>
      <c r="F169" s="229" t="s">
        <v>211</v>
      </c>
      <c r="G169" s="226"/>
      <c r="H169" s="230">
        <v>2.04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138</v>
      </c>
      <c r="AU169" s="236" t="s">
        <v>87</v>
      </c>
      <c r="AV169" s="13" t="s">
        <v>87</v>
      </c>
      <c r="AW169" s="13" t="s">
        <v>33</v>
      </c>
      <c r="AX169" s="13" t="s">
        <v>85</v>
      </c>
      <c r="AY169" s="236" t="s">
        <v>129</v>
      </c>
    </row>
    <row r="170" spans="1:65" s="2" customFormat="1" ht="24.15" customHeight="1">
      <c r="A170" s="36"/>
      <c r="B170" s="37"/>
      <c r="C170" s="212" t="s">
        <v>212</v>
      </c>
      <c r="D170" s="212" t="s">
        <v>131</v>
      </c>
      <c r="E170" s="213" t="s">
        <v>213</v>
      </c>
      <c r="F170" s="214" t="s">
        <v>214</v>
      </c>
      <c r="G170" s="215" t="s">
        <v>163</v>
      </c>
      <c r="H170" s="216">
        <v>0.15</v>
      </c>
      <c r="I170" s="217"/>
      <c r="J170" s="218">
        <f>ROUND(I170*H170,2)</f>
        <v>0</v>
      </c>
      <c r="K170" s="214" t="s">
        <v>135</v>
      </c>
      <c r="L170" s="42"/>
      <c r="M170" s="219" t="s">
        <v>1</v>
      </c>
      <c r="N170" s="220" t="s">
        <v>42</v>
      </c>
      <c r="O170" s="89"/>
      <c r="P170" s="221">
        <f>O170*H170</f>
        <v>0</v>
      </c>
      <c r="Q170" s="221">
        <v>1.05871</v>
      </c>
      <c r="R170" s="221">
        <f>Q170*H170</f>
        <v>0.1588065</v>
      </c>
      <c r="S170" s="221">
        <v>0</v>
      </c>
      <c r="T170" s="22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3" t="s">
        <v>136</v>
      </c>
      <c r="AT170" s="223" t="s">
        <v>131</v>
      </c>
      <c r="AU170" s="223" t="s">
        <v>87</v>
      </c>
      <c r="AY170" s="15" t="s">
        <v>129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5" t="s">
        <v>85</v>
      </c>
      <c r="BK170" s="224">
        <f>ROUND(I170*H170,2)</f>
        <v>0</v>
      </c>
      <c r="BL170" s="15" t="s">
        <v>136</v>
      </c>
      <c r="BM170" s="223" t="s">
        <v>215</v>
      </c>
    </row>
    <row r="171" spans="1:51" s="13" customFormat="1" ht="12">
      <c r="A171" s="13"/>
      <c r="B171" s="225"/>
      <c r="C171" s="226"/>
      <c r="D171" s="227" t="s">
        <v>138</v>
      </c>
      <c r="E171" s="228" t="s">
        <v>1</v>
      </c>
      <c r="F171" s="229" t="s">
        <v>216</v>
      </c>
      <c r="G171" s="226"/>
      <c r="H171" s="230">
        <v>0.15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138</v>
      </c>
      <c r="AU171" s="236" t="s">
        <v>87</v>
      </c>
      <c r="AV171" s="13" t="s">
        <v>87</v>
      </c>
      <c r="AW171" s="13" t="s">
        <v>33</v>
      </c>
      <c r="AX171" s="13" t="s">
        <v>85</v>
      </c>
      <c r="AY171" s="236" t="s">
        <v>129</v>
      </c>
    </row>
    <row r="172" spans="1:63" s="12" customFormat="1" ht="22.8" customHeight="1">
      <c r="A172" s="12"/>
      <c r="B172" s="196"/>
      <c r="C172" s="197"/>
      <c r="D172" s="198" t="s">
        <v>76</v>
      </c>
      <c r="E172" s="210" t="s">
        <v>151</v>
      </c>
      <c r="F172" s="210" t="s">
        <v>217</v>
      </c>
      <c r="G172" s="197"/>
      <c r="H172" s="197"/>
      <c r="I172" s="200"/>
      <c r="J172" s="211">
        <f>BK172</f>
        <v>0</v>
      </c>
      <c r="K172" s="197"/>
      <c r="L172" s="202"/>
      <c r="M172" s="203"/>
      <c r="N172" s="204"/>
      <c r="O172" s="204"/>
      <c r="P172" s="205">
        <f>SUM(P173:P176)</f>
        <v>0</v>
      </c>
      <c r="Q172" s="204"/>
      <c r="R172" s="205">
        <f>SUM(R173:R176)</f>
        <v>21.632886</v>
      </c>
      <c r="S172" s="204"/>
      <c r="T172" s="206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7" t="s">
        <v>85</v>
      </c>
      <c r="AT172" s="208" t="s">
        <v>76</v>
      </c>
      <c r="AU172" s="208" t="s">
        <v>85</v>
      </c>
      <c r="AY172" s="207" t="s">
        <v>129</v>
      </c>
      <c r="BK172" s="209">
        <f>SUM(BK173:BK176)</f>
        <v>0</v>
      </c>
    </row>
    <row r="173" spans="1:65" s="2" customFormat="1" ht="14.4" customHeight="1">
      <c r="A173" s="36"/>
      <c r="B173" s="37"/>
      <c r="C173" s="212" t="s">
        <v>218</v>
      </c>
      <c r="D173" s="212" t="s">
        <v>131</v>
      </c>
      <c r="E173" s="213" t="s">
        <v>219</v>
      </c>
      <c r="F173" s="214" t="s">
        <v>220</v>
      </c>
      <c r="G173" s="215" t="s">
        <v>169</v>
      </c>
      <c r="H173" s="216">
        <v>59.4</v>
      </c>
      <c r="I173" s="217"/>
      <c r="J173" s="218">
        <f>ROUND(I173*H173,2)</f>
        <v>0</v>
      </c>
      <c r="K173" s="214" t="s">
        <v>135</v>
      </c>
      <c r="L173" s="42"/>
      <c r="M173" s="219" t="s">
        <v>1</v>
      </c>
      <c r="N173" s="220" t="s">
        <v>42</v>
      </c>
      <c r="O173" s="89"/>
      <c r="P173" s="221">
        <f>O173*H173</f>
        <v>0</v>
      </c>
      <c r="Q173" s="221">
        <v>0.27994</v>
      </c>
      <c r="R173" s="221">
        <f>Q173*H173</f>
        <v>16.628436</v>
      </c>
      <c r="S173" s="221">
        <v>0</v>
      </c>
      <c r="T173" s="22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3" t="s">
        <v>136</v>
      </c>
      <c r="AT173" s="223" t="s">
        <v>131</v>
      </c>
      <c r="AU173" s="223" t="s">
        <v>87</v>
      </c>
      <c r="AY173" s="15" t="s">
        <v>129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5" t="s">
        <v>85</v>
      </c>
      <c r="BK173" s="224">
        <f>ROUND(I173*H173,2)</f>
        <v>0</v>
      </c>
      <c r="BL173" s="15" t="s">
        <v>136</v>
      </c>
      <c r="BM173" s="223" t="s">
        <v>221</v>
      </c>
    </row>
    <row r="174" spans="1:51" s="13" customFormat="1" ht="12">
      <c r="A174" s="13"/>
      <c r="B174" s="225"/>
      <c r="C174" s="226"/>
      <c r="D174" s="227" t="s">
        <v>138</v>
      </c>
      <c r="E174" s="228" t="s">
        <v>1</v>
      </c>
      <c r="F174" s="229" t="s">
        <v>171</v>
      </c>
      <c r="G174" s="226"/>
      <c r="H174" s="230">
        <v>59.4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138</v>
      </c>
      <c r="AU174" s="236" t="s">
        <v>87</v>
      </c>
      <c r="AV174" s="13" t="s">
        <v>87</v>
      </c>
      <c r="AW174" s="13" t="s">
        <v>33</v>
      </c>
      <c r="AX174" s="13" t="s">
        <v>85</v>
      </c>
      <c r="AY174" s="236" t="s">
        <v>129</v>
      </c>
    </row>
    <row r="175" spans="1:65" s="2" customFormat="1" ht="24.15" customHeight="1">
      <c r="A175" s="36"/>
      <c r="B175" s="37"/>
      <c r="C175" s="212" t="s">
        <v>222</v>
      </c>
      <c r="D175" s="212" t="s">
        <v>131</v>
      </c>
      <c r="E175" s="213" t="s">
        <v>223</v>
      </c>
      <c r="F175" s="214" t="s">
        <v>224</v>
      </c>
      <c r="G175" s="215" t="s">
        <v>169</v>
      </c>
      <c r="H175" s="216">
        <v>59.4</v>
      </c>
      <c r="I175" s="217"/>
      <c r="J175" s="218">
        <f>ROUND(I175*H175,2)</f>
        <v>0</v>
      </c>
      <c r="K175" s="214" t="s">
        <v>135</v>
      </c>
      <c r="L175" s="42"/>
      <c r="M175" s="219" t="s">
        <v>1</v>
      </c>
      <c r="N175" s="220" t="s">
        <v>42</v>
      </c>
      <c r="O175" s="89"/>
      <c r="P175" s="221">
        <f>O175*H175</f>
        <v>0</v>
      </c>
      <c r="Q175" s="221">
        <v>0.08425</v>
      </c>
      <c r="R175" s="221">
        <f>Q175*H175</f>
        <v>5.00445</v>
      </c>
      <c r="S175" s="221">
        <v>0</v>
      </c>
      <c r="T175" s="22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3" t="s">
        <v>136</v>
      </c>
      <c r="AT175" s="223" t="s">
        <v>131</v>
      </c>
      <c r="AU175" s="223" t="s">
        <v>87</v>
      </c>
      <c r="AY175" s="15" t="s">
        <v>129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5" t="s">
        <v>85</v>
      </c>
      <c r="BK175" s="224">
        <f>ROUND(I175*H175,2)</f>
        <v>0</v>
      </c>
      <c r="BL175" s="15" t="s">
        <v>136</v>
      </c>
      <c r="BM175" s="223" t="s">
        <v>225</v>
      </c>
    </row>
    <row r="176" spans="1:51" s="13" customFormat="1" ht="12">
      <c r="A176" s="13"/>
      <c r="B176" s="225"/>
      <c r="C176" s="226"/>
      <c r="D176" s="227" t="s">
        <v>138</v>
      </c>
      <c r="E176" s="228" t="s">
        <v>1</v>
      </c>
      <c r="F176" s="229" t="s">
        <v>171</v>
      </c>
      <c r="G176" s="226"/>
      <c r="H176" s="230">
        <v>59.4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138</v>
      </c>
      <c r="AU176" s="236" t="s">
        <v>87</v>
      </c>
      <c r="AV176" s="13" t="s">
        <v>87</v>
      </c>
      <c r="AW176" s="13" t="s">
        <v>33</v>
      </c>
      <c r="AX176" s="13" t="s">
        <v>85</v>
      </c>
      <c r="AY176" s="236" t="s">
        <v>129</v>
      </c>
    </row>
    <row r="177" spans="1:63" s="12" customFormat="1" ht="22.8" customHeight="1">
      <c r="A177" s="12"/>
      <c r="B177" s="196"/>
      <c r="C177" s="197"/>
      <c r="D177" s="198" t="s">
        <v>76</v>
      </c>
      <c r="E177" s="210" t="s">
        <v>155</v>
      </c>
      <c r="F177" s="210" t="s">
        <v>226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SUM(P178:P185)</f>
        <v>0</v>
      </c>
      <c r="Q177" s="204"/>
      <c r="R177" s="205">
        <f>SUM(R178:R185)</f>
        <v>0.027555</v>
      </c>
      <c r="S177" s="204"/>
      <c r="T177" s="206">
        <f>SUM(T178:T185)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85</v>
      </c>
      <c r="AT177" s="208" t="s">
        <v>76</v>
      </c>
      <c r="AU177" s="208" t="s">
        <v>85</v>
      </c>
      <c r="AY177" s="207" t="s">
        <v>129</v>
      </c>
      <c r="BK177" s="209">
        <f>SUM(BK178:BK185)</f>
        <v>0</v>
      </c>
    </row>
    <row r="178" spans="1:65" s="2" customFormat="1" ht="24.15" customHeight="1">
      <c r="A178" s="36"/>
      <c r="B178" s="37"/>
      <c r="C178" s="212" t="s">
        <v>227</v>
      </c>
      <c r="D178" s="212" t="s">
        <v>131</v>
      </c>
      <c r="E178" s="213" t="s">
        <v>228</v>
      </c>
      <c r="F178" s="214" t="s">
        <v>229</v>
      </c>
      <c r="G178" s="215" t="s">
        <v>169</v>
      </c>
      <c r="H178" s="216">
        <v>200</v>
      </c>
      <c r="I178" s="217"/>
      <c r="J178" s="218">
        <f>ROUND(I178*H178,2)</f>
        <v>0</v>
      </c>
      <c r="K178" s="214" t="s">
        <v>135</v>
      </c>
      <c r="L178" s="42"/>
      <c r="M178" s="219" t="s">
        <v>1</v>
      </c>
      <c r="N178" s="220" t="s">
        <v>42</v>
      </c>
      <c r="O178" s="89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3" t="s">
        <v>136</v>
      </c>
      <c r="AT178" s="223" t="s">
        <v>131</v>
      </c>
      <c r="AU178" s="223" t="s">
        <v>87</v>
      </c>
      <c r="AY178" s="15" t="s">
        <v>129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5" t="s">
        <v>85</v>
      </c>
      <c r="BK178" s="224">
        <f>ROUND(I178*H178,2)</f>
        <v>0</v>
      </c>
      <c r="BL178" s="15" t="s">
        <v>136</v>
      </c>
      <c r="BM178" s="223" t="s">
        <v>230</v>
      </c>
    </row>
    <row r="179" spans="1:51" s="13" customFormat="1" ht="12">
      <c r="A179" s="13"/>
      <c r="B179" s="225"/>
      <c r="C179" s="226"/>
      <c r="D179" s="227" t="s">
        <v>138</v>
      </c>
      <c r="E179" s="228" t="s">
        <v>1</v>
      </c>
      <c r="F179" s="229" t="s">
        <v>231</v>
      </c>
      <c r="G179" s="226"/>
      <c r="H179" s="230">
        <v>200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138</v>
      </c>
      <c r="AU179" s="236" t="s">
        <v>87</v>
      </c>
      <c r="AV179" s="13" t="s">
        <v>87</v>
      </c>
      <c r="AW179" s="13" t="s">
        <v>33</v>
      </c>
      <c r="AX179" s="13" t="s">
        <v>85</v>
      </c>
      <c r="AY179" s="236" t="s">
        <v>129</v>
      </c>
    </row>
    <row r="180" spans="1:65" s="2" customFormat="1" ht="14.4" customHeight="1">
      <c r="A180" s="36"/>
      <c r="B180" s="37"/>
      <c r="C180" s="212" t="s">
        <v>7</v>
      </c>
      <c r="D180" s="212" t="s">
        <v>131</v>
      </c>
      <c r="E180" s="213" t="s">
        <v>232</v>
      </c>
      <c r="F180" s="214" t="s">
        <v>233</v>
      </c>
      <c r="G180" s="215" t="s">
        <v>169</v>
      </c>
      <c r="H180" s="216">
        <v>0.585</v>
      </c>
      <c r="I180" s="217"/>
      <c r="J180" s="218">
        <f>ROUND(I180*H180,2)</f>
        <v>0</v>
      </c>
      <c r="K180" s="214" t="s">
        <v>135</v>
      </c>
      <c r="L180" s="42"/>
      <c r="M180" s="219" t="s">
        <v>1</v>
      </c>
      <c r="N180" s="220" t="s">
        <v>42</v>
      </c>
      <c r="O180" s="89"/>
      <c r="P180" s="221">
        <f>O180*H180</f>
        <v>0</v>
      </c>
      <c r="Q180" s="221">
        <v>0.04</v>
      </c>
      <c r="R180" s="221">
        <f>Q180*H180</f>
        <v>0.0234</v>
      </c>
      <c r="S180" s="221">
        <v>0</v>
      </c>
      <c r="T180" s="22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3" t="s">
        <v>136</v>
      </c>
      <c r="AT180" s="223" t="s">
        <v>131</v>
      </c>
      <c r="AU180" s="223" t="s">
        <v>87</v>
      </c>
      <c r="AY180" s="15" t="s">
        <v>129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5" t="s">
        <v>85</v>
      </c>
      <c r="BK180" s="224">
        <f>ROUND(I180*H180,2)</f>
        <v>0</v>
      </c>
      <c r="BL180" s="15" t="s">
        <v>136</v>
      </c>
      <c r="BM180" s="223" t="s">
        <v>234</v>
      </c>
    </row>
    <row r="181" spans="1:51" s="13" customFormat="1" ht="12">
      <c r="A181" s="13"/>
      <c r="B181" s="225"/>
      <c r="C181" s="226"/>
      <c r="D181" s="227" t="s">
        <v>138</v>
      </c>
      <c r="E181" s="228" t="s">
        <v>1</v>
      </c>
      <c r="F181" s="229" t="s">
        <v>235</v>
      </c>
      <c r="G181" s="226"/>
      <c r="H181" s="230">
        <v>0.585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138</v>
      </c>
      <c r="AU181" s="236" t="s">
        <v>87</v>
      </c>
      <c r="AV181" s="13" t="s">
        <v>87</v>
      </c>
      <c r="AW181" s="13" t="s">
        <v>33</v>
      </c>
      <c r="AX181" s="13" t="s">
        <v>85</v>
      </c>
      <c r="AY181" s="236" t="s">
        <v>129</v>
      </c>
    </row>
    <row r="182" spans="1:65" s="2" customFormat="1" ht="24.15" customHeight="1">
      <c r="A182" s="36"/>
      <c r="B182" s="37"/>
      <c r="C182" s="212" t="s">
        <v>236</v>
      </c>
      <c r="D182" s="212" t="s">
        <v>131</v>
      </c>
      <c r="E182" s="213" t="s">
        <v>237</v>
      </c>
      <c r="F182" s="214" t="s">
        <v>238</v>
      </c>
      <c r="G182" s="215" t="s">
        <v>169</v>
      </c>
      <c r="H182" s="216">
        <v>0.585</v>
      </c>
      <c r="I182" s="217"/>
      <c r="J182" s="218">
        <f>ROUND(I182*H182,2)</f>
        <v>0</v>
      </c>
      <c r="K182" s="214" t="s">
        <v>135</v>
      </c>
      <c r="L182" s="42"/>
      <c r="M182" s="219" t="s">
        <v>1</v>
      </c>
      <c r="N182" s="220" t="s">
        <v>42</v>
      </c>
      <c r="O182" s="89"/>
      <c r="P182" s="221">
        <f>O182*H182</f>
        <v>0</v>
      </c>
      <c r="Q182" s="221">
        <v>0.003</v>
      </c>
      <c r="R182" s="221">
        <f>Q182*H182</f>
        <v>0.0017549999999999998</v>
      </c>
      <c r="S182" s="221">
        <v>0</v>
      </c>
      <c r="T182" s="22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3" t="s">
        <v>136</v>
      </c>
      <c r="AT182" s="223" t="s">
        <v>131</v>
      </c>
      <c r="AU182" s="223" t="s">
        <v>87</v>
      </c>
      <c r="AY182" s="15" t="s">
        <v>129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5" t="s">
        <v>85</v>
      </c>
      <c r="BK182" s="224">
        <f>ROUND(I182*H182,2)</f>
        <v>0</v>
      </c>
      <c r="BL182" s="15" t="s">
        <v>136</v>
      </c>
      <c r="BM182" s="223" t="s">
        <v>239</v>
      </c>
    </row>
    <row r="183" spans="1:51" s="13" customFormat="1" ht="12">
      <c r="A183" s="13"/>
      <c r="B183" s="225"/>
      <c r="C183" s="226"/>
      <c r="D183" s="227" t="s">
        <v>138</v>
      </c>
      <c r="E183" s="228" t="s">
        <v>1</v>
      </c>
      <c r="F183" s="229" t="s">
        <v>235</v>
      </c>
      <c r="G183" s="226"/>
      <c r="H183" s="230">
        <v>0.585</v>
      </c>
      <c r="I183" s="231"/>
      <c r="J183" s="226"/>
      <c r="K183" s="226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138</v>
      </c>
      <c r="AU183" s="236" t="s">
        <v>87</v>
      </c>
      <c r="AV183" s="13" t="s">
        <v>87</v>
      </c>
      <c r="AW183" s="13" t="s">
        <v>33</v>
      </c>
      <c r="AX183" s="13" t="s">
        <v>85</v>
      </c>
      <c r="AY183" s="236" t="s">
        <v>129</v>
      </c>
    </row>
    <row r="184" spans="1:65" s="2" customFormat="1" ht="24.15" customHeight="1">
      <c r="A184" s="36"/>
      <c r="B184" s="37"/>
      <c r="C184" s="212" t="s">
        <v>240</v>
      </c>
      <c r="D184" s="212" t="s">
        <v>131</v>
      </c>
      <c r="E184" s="213" t="s">
        <v>241</v>
      </c>
      <c r="F184" s="214" t="s">
        <v>242</v>
      </c>
      <c r="G184" s="215" t="s">
        <v>175</v>
      </c>
      <c r="H184" s="216">
        <v>20</v>
      </c>
      <c r="I184" s="217"/>
      <c r="J184" s="218">
        <f>ROUND(I184*H184,2)</f>
        <v>0</v>
      </c>
      <c r="K184" s="214" t="s">
        <v>135</v>
      </c>
      <c r="L184" s="42"/>
      <c r="M184" s="219" t="s">
        <v>1</v>
      </c>
      <c r="N184" s="220" t="s">
        <v>42</v>
      </c>
      <c r="O184" s="89"/>
      <c r="P184" s="221">
        <f>O184*H184</f>
        <v>0</v>
      </c>
      <c r="Q184" s="221">
        <v>0.00012</v>
      </c>
      <c r="R184" s="221">
        <f>Q184*H184</f>
        <v>0.0024000000000000002</v>
      </c>
      <c r="S184" s="221">
        <v>0</v>
      </c>
      <c r="T184" s="22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3" t="s">
        <v>136</v>
      </c>
      <c r="AT184" s="223" t="s">
        <v>131</v>
      </c>
      <c r="AU184" s="223" t="s">
        <v>87</v>
      </c>
      <c r="AY184" s="15" t="s">
        <v>129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5" t="s">
        <v>85</v>
      </c>
      <c r="BK184" s="224">
        <f>ROUND(I184*H184,2)</f>
        <v>0</v>
      </c>
      <c r="BL184" s="15" t="s">
        <v>136</v>
      </c>
      <c r="BM184" s="223" t="s">
        <v>243</v>
      </c>
    </row>
    <row r="185" spans="1:51" s="13" customFormat="1" ht="12">
      <c r="A185" s="13"/>
      <c r="B185" s="225"/>
      <c r="C185" s="226"/>
      <c r="D185" s="227" t="s">
        <v>138</v>
      </c>
      <c r="E185" s="228" t="s">
        <v>1</v>
      </c>
      <c r="F185" s="229" t="s">
        <v>227</v>
      </c>
      <c r="G185" s="226"/>
      <c r="H185" s="230">
        <v>20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138</v>
      </c>
      <c r="AU185" s="236" t="s">
        <v>87</v>
      </c>
      <c r="AV185" s="13" t="s">
        <v>87</v>
      </c>
      <c r="AW185" s="13" t="s">
        <v>33</v>
      </c>
      <c r="AX185" s="13" t="s">
        <v>85</v>
      </c>
      <c r="AY185" s="236" t="s">
        <v>129</v>
      </c>
    </row>
    <row r="186" spans="1:63" s="12" customFormat="1" ht="22.8" customHeight="1">
      <c r="A186" s="12"/>
      <c r="B186" s="196"/>
      <c r="C186" s="197"/>
      <c r="D186" s="198" t="s">
        <v>76</v>
      </c>
      <c r="E186" s="210" t="s">
        <v>172</v>
      </c>
      <c r="F186" s="210" t="s">
        <v>244</v>
      </c>
      <c r="G186" s="197"/>
      <c r="H186" s="197"/>
      <c r="I186" s="200"/>
      <c r="J186" s="211">
        <f>BK186</f>
        <v>0</v>
      </c>
      <c r="K186" s="197"/>
      <c r="L186" s="202"/>
      <c r="M186" s="203"/>
      <c r="N186" s="204"/>
      <c r="O186" s="204"/>
      <c r="P186" s="205">
        <f>SUM(P187:P196)</f>
        <v>0</v>
      </c>
      <c r="Q186" s="204"/>
      <c r="R186" s="205">
        <f>SUM(R187:R196)</f>
        <v>4.54923</v>
      </c>
      <c r="S186" s="204"/>
      <c r="T186" s="206">
        <f>SUM(T187:T196)</f>
        <v>5.4064250000000005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7" t="s">
        <v>85</v>
      </c>
      <c r="AT186" s="208" t="s">
        <v>76</v>
      </c>
      <c r="AU186" s="208" t="s">
        <v>85</v>
      </c>
      <c r="AY186" s="207" t="s">
        <v>129</v>
      </c>
      <c r="BK186" s="209">
        <f>SUM(BK187:BK196)</f>
        <v>0</v>
      </c>
    </row>
    <row r="187" spans="1:65" s="2" customFormat="1" ht="24.15" customHeight="1">
      <c r="A187" s="36"/>
      <c r="B187" s="37"/>
      <c r="C187" s="212" t="s">
        <v>245</v>
      </c>
      <c r="D187" s="212" t="s">
        <v>131</v>
      </c>
      <c r="E187" s="213" t="s">
        <v>246</v>
      </c>
      <c r="F187" s="214" t="s">
        <v>247</v>
      </c>
      <c r="G187" s="215" t="s">
        <v>169</v>
      </c>
      <c r="H187" s="216">
        <v>4.515</v>
      </c>
      <c r="I187" s="217"/>
      <c r="J187" s="218">
        <f>ROUND(I187*H187,2)</f>
        <v>0</v>
      </c>
      <c r="K187" s="214" t="s">
        <v>135</v>
      </c>
      <c r="L187" s="42"/>
      <c r="M187" s="219" t="s">
        <v>1</v>
      </c>
      <c r="N187" s="220" t="s">
        <v>42</v>
      </c>
      <c r="O187" s="89"/>
      <c r="P187" s="221">
        <f>O187*H187</f>
        <v>0</v>
      </c>
      <c r="Q187" s="221">
        <v>0</v>
      </c>
      <c r="R187" s="221">
        <f>Q187*H187</f>
        <v>0</v>
      </c>
      <c r="S187" s="221">
        <v>0.035</v>
      </c>
      <c r="T187" s="222">
        <f>S187*H187</f>
        <v>0.158025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3" t="s">
        <v>136</v>
      </c>
      <c r="AT187" s="223" t="s">
        <v>131</v>
      </c>
      <c r="AU187" s="223" t="s">
        <v>87</v>
      </c>
      <c r="AY187" s="15" t="s">
        <v>129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5" t="s">
        <v>85</v>
      </c>
      <c r="BK187" s="224">
        <f>ROUND(I187*H187,2)</f>
        <v>0</v>
      </c>
      <c r="BL187" s="15" t="s">
        <v>136</v>
      </c>
      <c r="BM187" s="223" t="s">
        <v>248</v>
      </c>
    </row>
    <row r="188" spans="1:51" s="13" customFormat="1" ht="12">
      <c r="A188" s="13"/>
      <c r="B188" s="225"/>
      <c r="C188" s="226"/>
      <c r="D188" s="227" t="s">
        <v>138</v>
      </c>
      <c r="E188" s="228" t="s">
        <v>1</v>
      </c>
      <c r="F188" s="229" t="s">
        <v>249</v>
      </c>
      <c r="G188" s="226"/>
      <c r="H188" s="230">
        <v>4.515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138</v>
      </c>
      <c r="AU188" s="236" t="s">
        <v>87</v>
      </c>
      <c r="AV188" s="13" t="s">
        <v>87</v>
      </c>
      <c r="AW188" s="13" t="s">
        <v>33</v>
      </c>
      <c r="AX188" s="13" t="s">
        <v>85</v>
      </c>
      <c r="AY188" s="236" t="s">
        <v>129</v>
      </c>
    </row>
    <row r="189" spans="1:65" s="2" customFormat="1" ht="14.4" customHeight="1">
      <c r="A189" s="36"/>
      <c r="B189" s="37"/>
      <c r="C189" s="212" t="s">
        <v>250</v>
      </c>
      <c r="D189" s="212" t="s">
        <v>131</v>
      </c>
      <c r="E189" s="213" t="s">
        <v>251</v>
      </c>
      <c r="F189" s="214" t="s">
        <v>252</v>
      </c>
      <c r="G189" s="215" t="s">
        <v>134</v>
      </c>
      <c r="H189" s="216">
        <v>2.032</v>
      </c>
      <c r="I189" s="217"/>
      <c r="J189" s="218">
        <f>ROUND(I189*H189,2)</f>
        <v>0</v>
      </c>
      <c r="K189" s="214" t="s">
        <v>135</v>
      </c>
      <c r="L189" s="42"/>
      <c r="M189" s="219" t="s">
        <v>1</v>
      </c>
      <c r="N189" s="220" t="s">
        <v>42</v>
      </c>
      <c r="O189" s="89"/>
      <c r="P189" s="221">
        <f>O189*H189</f>
        <v>0</v>
      </c>
      <c r="Q189" s="221">
        <v>0</v>
      </c>
      <c r="R189" s="221">
        <f>Q189*H189</f>
        <v>0</v>
      </c>
      <c r="S189" s="221">
        <v>2</v>
      </c>
      <c r="T189" s="222">
        <f>S189*H189</f>
        <v>4.064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3" t="s">
        <v>136</v>
      </c>
      <c r="AT189" s="223" t="s">
        <v>131</v>
      </c>
      <c r="AU189" s="223" t="s">
        <v>87</v>
      </c>
      <c r="AY189" s="15" t="s">
        <v>129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5" t="s">
        <v>85</v>
      </c>
      <c r="BK189" s="224">
        <f>ROUND(I189*H189,2)</f>
        <v>0</v>
      </c>
      <c r="BL189" s="15" t="s">
        <v>136</v>
      </c>
      <c r="BM189" s="223" t="s">
        <v>253</v>
      </c>
    </row>
    <row r="190" spans="1:51" s="13" customFormat="1" ht="12">
      <c r="A190" s="13"/>
      <c r="B190" s="225"/>
      <c r="C190" s="226"/>
      <c r="D190" s="227" t="s">
        <v>138</v>
      </c>
      <c r="E190" s="228" t="s">
        <v>1</v>
      </c>
      <c r="F190" s="229" t="s">
        <v>254</v>
      </c>
      <c r="G190" s="226"/>
      <c r="H190" s="230">
        <v>2.032</v>
      </c>
      <c r="I190" s="231"/>
      <c r="J190" s="226"/>
      <c r="K190" s="226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138</v>
      </c>
      <c r="AU190" s="236" t="s">
        <v>87</v>
      </c>
      <c r="AV190" s="13" t="s">
        <v>87</v>
      </c>
      <c r="AW190" s="13" t="s">
        <v>33</v>
      </c>
      <c r="AX190" s="13" t="s">
        <v>85</v>
      </c>
      <c r="AY190" s="236" t="s">
        <v>129</v>
      </c>
    </row>
    <row r="191" spans="1:65" s="2" customFormat="1" ht="24.15" customHeight="1">
      <c r="A191" s="36"/>
      <c r="B191" s="37"/>
      <c r="C191" s="212" t="s">
        <v>255</v>
      </c>
      <c r="D191" s="212" t="s">
        <v>131</v>
      </c>
      <c r="E191" s="213" t="s">
        <v>256</v>
      </c>
      <c r="F191" s="214" t="s">
        <v>257</v>
      </c>
      <c r="G191" s="215" t="s">
        <v>134</v>
      </c>
      <c r="H191" s="216">
        <v>0.658</v>
      </c>
      <c r="I191" s="217"/>
      <c r="J191" s="218">
        <f>ROUND(I191*H191,2)</f>
        <v>0</v>
      </c>
      <c r="K191" s="214" t="s">
        <v>135</v>
      </c>
      <c r="L191" s="42"/>
      <c r="M191" s="219" t="s">
        <v>1</v>
      </c>
      <c r="N191" s="220" t="s">
        <v>42</v>
      </c>
      <c r="O191" s="89"/>
      <c r="P191" s="221">
        <f>O191*H191</f>
        <v>0</v>
      </c>
      <c r="Q191" s="221">
        <v>0</v>
      </c>
      <c r="R191" s="221">
        <f>Q191*H191</f>
        <v>0</v>
      </c>
      <c r="S191" s="221">
        <v>1.8</v>
      </c>
      <c r="T191" s="222">
        <f>S191*H191</f>
        <v>1.1844000000000001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3" t="s">
        <v>136</v>
      </c>
      <c r="AT191" s="223" t="s">
        <v>131</v>
      </c>
      <c r="AU191" s="223" t="s">
        <v>87</v>
      </c>
      <c r="AY191" s="15" t="s">
        <v>129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5" t="s">
        <v>85</v>
      </c>
      <c r="BK191" s="224">
        <f>ROUND(I191*H191,2)</f>
        <v>0</v>
      </c>
      <c r="BL191" s="15" t="s">
        <v>136</v>
      </c>
      <c r="BM191" s="223" t="s">
        <v>258</v>
      </c>
    </row>
    <row r="192" spans="1:51" s="13" customFormat="1" ht="12">
      <c r="A192" s="13"/>
      <c r="B192" s="225"/>
      <c r="C192" s="226"/>
      <c r="D192" s="227" t="s">
        <v>138</v>
      </c>
      <c r="E192" s="228" t="s">
        <v>1</v>
      </c>
      <c r="F192" s="229" t="s">
        <v>259</v>
      </c>
      <c r="G192" s="226"/>
      <c r="H192" s="230">
        <v>0.658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138</v>
      </c>
      <c r="AU192" s="236" t="s">
        <v>87</v>
      </c>
      <c r="AV192" s="13" t="s">
        <v>87</v>
      </c>
      <c r="AW192" s="13" t="s">
        <v>33</v>
      </c>
      <c r="AX192" s="13" t="s">
        <v>85</v>
      </c>
      <c r="AY192" s="236" t="s">
        <v>129</v>
      </c>
    </row>
    <row r="193" spans="1:65" s="2" customFormat="1" ht="14.4" customHeight="1">
      <c r="A193" s="36"/>
      <c r="B193" s="37"/>
      <c r="C193" s="212" t="s">
        <v>177</v>
      </c>
      <c r="D193" s="212" t="s">
        <v>131</v>
      </c>
      <c r="E193" s="213" t="s">
        <v>260</v>
      </c>
      <c r="F193" s="214" t="s">
        <v>261</v>
      </c>
      <c r="G193" s="215" t="s">
        <v>175</v>
      </c>
      <c r="H193" s="216">
        <v>27</v>
      </c>
      <c r="I193" s="217"/>
      <c r="J193" s="218">
        <f>ROUND(I193*H193,2)</f>
        <v>0</v>
      </c>
      <c r="K193" s="214" t="s">
        <v>135</v>
      </c>
      <c r="L193" s="42"/>
      <c r="M193" s="219" t="s">
        <v>1</v>
      </c>
      <c r="N193" s="220" t="s">
        <v>42</v>
      </c>
      <c r="O193" s="89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3" t="s">
        <v>136</v>
      </c>
      <c r="AT193" s="223" t="s">
        <v>131</v>
      </c>
      <c r="AU193" s="223" t="s">
        <v>87</v>
      </c>
      <c r="AY193" s="15" t="s">
        <v>129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5" t="s">
        <v>85</v>
      </c>
      <c r="BK193" s="224">
        <f>ROUND(I193*H193,2)</f>
        <v>0</v>
      </c>
      <c r="BL193" s="15" t="s">
        <v>136</v>
      </c>
      <c r="BM193" s="223" t="s">
        <v>262</v>
      </c>
    </row>
    <row r="194" spans="1:51" s="13" customFormat="1" ht="12">
      <c r="A194" s="13"/>
      <c r="B194" s="225"/>
      <c r="C194" s="226"/>
      <c r="D194" s="227" t="s">
        <v>138</v>
      </c>
      <c r="E194" s="228" t="s">
        <v>1</v>
      </c>
      <c r="F194" s="229" t="s">
        <v>177</v>
      </c>
      <c r="G194" s="226"/>
      <c r="H194" s="230">
        <v>27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138</v>
      </c>
      <c r="AU194" s="236" t="s">
        <v>87</v>
      </c>
      <c r="AV194" s="13" t="s">
        <v>87</v>
      </c>
      <c r="AW194" s="13" t="s">
        <v>33</v>
      </c>
      <c r="AX194" s="13" t="s">
        <v>85</v>
      </c>
      <c r="AY194" s="236" t="s">
        <v>129</v>
      </c>
    </row>
    <row r="195" spans="1:65" s="2" customFormat="1" ht="24.15" customHeight="1">
      <c r="A195" s="36"/>
      <c r="B195" s="37"/>
      <c r="C195" s="212" t="s">
        <v>263</v>
      </c>
      <c r="D195" s="212" t="s">
        <v>131</v>
      </c>
      <c r="E195" s="213" t="s">
        <v>264</v>
      </c>
      <c r="F195" s="214" t="s">
        <v>265</v>
      </c>
      <c r="G195" s="215" t="s">
        <v>175</v>
      </c>
      <c r="H195" s="216">
        <v>27</v>
      </c>
      <c r="I195" s="217"/>
      <c r="J195" s="218">
        <f>ROUND(I195*H195,2)</f>
        <v>0</v>
      </c>
      <c r="K195" s="214" t="s">
        <v>135</v>
      </c>
      <c r="L195" s="42"/>
      <c r="M195" s="219" t="s">
        <v>1</v>
      </c>
      <c r="N195" s="220" t="s">
        <v>42</v>
      </c>
      <c r="O195" s="89"/>
      <c r="P195" s="221">
        <f>O195*H195</f>
        <v>0</v>
      </c>
      <c r="Q195" s="221">
        <v>0.16849</v>
      </c>
      <c r="R195" s="221">
        <f>Q195*H195</f>
        <v>4.54923</v>
      </c>
      <c r="S195" s="221">
        <v>0</v>
      </c>
      <c r="T195" s="22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3" t="s">
        <v>136</v>
      </c>
      <c r="AT195" s="223" t="s">
        <v>131</v>
      </c>
      <c r="AU195" s="223" t="s">
        <v>87</v>
      </c>
      <c r="AY195" s="15" t="s">
        <v>129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5" t="s">
        <v>85</v>
      </c>
      <c r="BK195" s="224">
        <f>ROUND(I195*H195,2)</f>
        <v>0</v>
      </c>
      <c r="BL195" s="15" t="s">
        <v>136</v>
      </c>
      <c r="BM195" s="223" t="s">
        <v>266</v>
      </c>
    </row>
    <row r="196" spans="1:51" s="13" customFormat="1" ht="12">
      <c r="A196" s="13"/>
      <c r="B196" s="225"/>
      <c r="C196" s="226"/>
      <c r="D196" s="227" t="s">
        <v>138</v>
      </c>
      <c r="E196" s="228" t="s">
        <v>1</v>
      </c>
      <c r="F196" s="229" t="s">
        <v>177</v>
      </c>
      <c r="G196" s="226"/>
      <c r="H196" s="230">
        <v>27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138</v>
      </c>
      <c r="AU196" s="236" t="s">
        <v>87</v>
      </c>
      <c r="AV196" s="13" t="s">
        <v>87</v>
      </c>
      <c r="AW196" s="13" t="s">
        <v>33</v>
      </c>
      <c r="AX196" s="13" t="s">
        <v>85</v>
      </c>
      <c r="AY196" s="236" t="s">
        <v>129</v>
      </c>
    </row>
    <row r="197" spans="1:63" s="12" customFormat="1" ht="22.8" customHeight="1">
      <c r="A197" s="12"/>
      <c r="B197" s="196"/>
      <c r="C197" s="197"/>
      <c r="D197" s="198" t="s">
        <v>76</v>
      </c>
      <c r="E197" s="210" t="s">
        <v>267</v>
      </c>
      <c r="F197" s="210" t="s">
        <v>268</v>
      </c>
      <c r="G197" s="197"/>
      <c r="H197" s="197"/>
      <c r="I197" s="200"/>
      <c r="J197" s="211">
        <f>BK197</f>
        <v>0</v>
      </c>
      <c r="K197" s="197"/>
      <c r="L197" s="202"/>
      <c r="M197" s="203"/>
      <c r="N197" s="204"/>
      <c r="O197" s="204"/>
      <c r="P197" s="205">
        <f>SUM(P198:P203)</f>
        <v>0</v>
      </c>
      <c r="Q197" s="204"/>
      <c r="R197" s="205">
        <f>SUM(R198:R203)</f>
        <v>0</v>
      </c>
      <c r="S197" s="204"/>
      <c r="T197" s="206">
        <f>SUM(T198:T203)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7" t="s">
        <v>85</v>
      </c>
      <c r="AT197" s="208" t="s">
        <v>76</v>
      </c>
      <c r="AU197" s="208" t="s">
        <v>85</v>
      </c>
      <c r="AY197" s="207" t="s">
        <v>129</v>
      </c>
      <c r="BK197" s="209">
        <f>SUM(BK198:BK203)</f>
        <v>0</v>
      </c>
    </row>
    <row r="198" spans="1:65" s="2" customFormat="1" ht="24.15" customHeight="1">
      <c r="A198" s="36"/>
      <c r="B198" s="37"/>
      <c r="C198" s="212" t="s">
        <v>269</v>
      </c>
      <c r="D198" s="212" t="s">
        <v>131</v>
      </c>
      <c r="E198" s="213" t="s">
        <v>270</v>
      </c>
      <c r="F198" s="214" t="s">
        <v>271</v>
      </c>
      <c r="G198" s="215" t="s">
        <v>163</v>
      </c>
      <c r="H198" s="216">
        <v>28.683</v>
      </c>
      <c r="I198" s="217"/>
      <c r="J198" s="218">
        <f>ROUND(I198*H198,2)</f>
        <v>0</v>
      </c>
      <c r="K198" s="214" t="s">
        <v>135</v>
      </c>
      <c r="L198" s="42"/>
      <c r="M198" s="219" t="s">
        <v>1</v>
      </c>
      <c r="N198" s="220" t="s">
        <v>42</v>
      </c>
      <c r="O198" s="89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3" t="s">
        <v>136</v>
      </c>
      <c r="AT198" s="223" t="s">
        <v>131</v>
      </c>
      <c r="AU198" s="223" t="s">
        <v>87</v>
      </c>
      <c r="AY198" s="15" t="s">
        <v>129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5" t="s">
        <v>85</v>
      </c>
      <c r="BK198" s="224">
        <f>ROUND(I198*H198,2)</f>
        <v>0</v>
      </c>
      <c r="BL198" s="15" t="s">
        <v>136</v>
      </c>
      <c r="BM198" s="223" t="s">
        <v>272</v>
      </c>
    </row>
    <row r="199" spans="1:65" s="2" customFormat="1" ht="14.4" customHeight="1">
      <c r="A199" s="36"/>
      <c r="B199" s="37"/>
      <c r="C199" s="212" t="s">
        <v>273</v>
      </c>
      <c r="D199" s="212" t="s">
        <v>131</v>
      </c>
      <c r="E199" s="213" t="s">
        <v>274</v>
      </c>
      <c r="F199" s="214" t="s">
        <v>275</v>
      </c>
      <c r="G199" s="215" t="s">
        <v>163</v>
      </c>
      <c r="H199" s="216">
        <v>28.683</v>
      </c>
      <c r="I199" s="217"/>
      <c r="J199" s="218">
        <f>ROUND(I199*H199,2)</f>
        <v>0</v>
      </c>
      <c r="K199" s="214" t="s">
        <v>135</v>
      </c>
      <c r="L199" s="42"/>
      <c r="M199" s="219" t="s">
        <v>1</v>
      </c>
      <c r="N199" s="220" t="s">
        <v>42</v>
      </c>
      <c r="O199" s="89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3" t="s">
        <v>136</v>
      </c>
      <c r="AT199" s="223" t="s">
        <v>131</v>
      </c>
      <c r="AU199" s="223" t="s">
        <v>87</v>
      </c>
      <c r="AY199" s="15" t="s">
        <v>129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5" t="s">
        <v>85</v>
      </c>
      <c r="BK199" s="224">
        <f>ROUND(I199*H199,2)</f>
        <v>0</v>
      </c>
      <c r="BL199" s="15" t="s">
        <v>136</v>
      </c>
      <c r="BM199" s="223" t="s">
        <v>276</v>
      </c>
    </row>
    <row r="200" spans="1:65" s="2" customFormat="1" ht="24.15" customHeight="1">
      <c r="A200" s="36"/>
      <c r="B200" s="37"/>
      <c r="C200" s="212" t="s">
        <v>277</v>
      </c>
      <c r="D200" s="212" t="s">
        <v>131</v>
      </c>
      <c r="E200" s="213" t="s">
        <v>278</v>
      </c>
      <c r="F200" s="214" t="s">
        <v>279</v>
      </c>
      <c r="G200" s="215" t="s">
        <v>163</v>
      </c>
      <c r="H200" s="216">
        <v>28.683</v>
      </c>
      <c r="I200" s="217"/>
      <c r="J200" s="218">
        <f>ROUND(I200*H200,2)</f>
        <v>0</v>
      </c>
      <c r="K200" s="214" t="s">
        <v>135</v>
      </c>
      <c r="L200" s="42"/>
      <c r="M200" s="219" t="s">
        <v>1</v>
      </c>
      <c r="N200" s="220" t="s">
        <v>42</v>
      </c>
      <c r="O200" s="89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3" t="s">
        <v>136</v>
      </c>
      <c r="AT200" s="223" t="s">
        <v>131</v>
      </c>
      <c r="AU200" s="223" t="s">
        <v>87</v>
      </c>
      <c r="AY200" s="15" t="s">
        <v>129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5" t="s">
        <v>85</v>
      </c>
      <c r="BK200" s="224">
        <f>ROUND(I200*H200,2)</f>
        <v>0</v>
      </c>
      <c r="BL200" s="15" t="s">
        <v>136</v>
      </c>
      <c r="BM200" s="223" t="s">
        <v>280</v>
      </c>
    </row>
    <row r="201" spans="1:65" s="2" customFormat="1" ht="24.15" customHeight="1">
      <c r="A201" s="36"/>
      <c r="B201" s="37"/>
      <c r="C201" s="212" t="s">
        <v>281</v>
      </c>
      <c r="D201" s="212" t="s">
        <v>131</v>
      </c>
      <c r="E201" s="213" t="s">
        <v>282</v>
      </c>
      <c r="F201" s="214" t="s">
        <v>283</v>
      </c>
      <c r="G201" s="215" t="s">
        <v>163</v>
      </c>
      <c r="H201" s="216">
        <v>286.83</v>
      </c>
      <c r="I201" s="217"/>
      <c r="J201" s="218">
        <f>ROUND(I201*H201,2)</f>
        <v>0</v>
      </c>
      <c r="K201" s="214" t="s">
        <v>135</v>
      </c>
      <c r="L201" s="42"/>
      <c r="M201" s="219" t="s">
        <v>1</v>
      </c>
      <c r="N201" s="220" t="s">
        <v>42</v>
      </c>
      <c r="O201" s="89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3" t="s">
        <v>136</v>
      </c>
      <c r="AT201" s="223" t="s">
        <v>131</v>
      </c>
      <c r="AU201" s="223" t="s">
        <v>87</v>
      </c>
      <c r="AY201" s="15" t="s">
        <v>129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5" t="s">
        <v>85</v>
      </c>
      <c r="BK201" s="224">
        <f>ROUND(I201*H201,2)</f>
        <v>0</v>
      </c>
      <c r="BL201" s="15" t="s">
        <v>136</v>
      </c>
      <c r="BM201" s="223" t="s">
        <v>284</v>
      </c>
    </row>
    <row r="202" spans="1:51" s="13" customFormat="1" ht="12">
      <c r="A202" s="13"/>
      <c r="B202" s="225"/>
      <c r="C202" s="226"/>
      <c r="D202" s="227" t="s">
        <v>138</v>
      </c>
      <c r="E202" s="228" t="s">
        <v>1</v>
      </c>
      <c r="F202" s="229" t="s">
        <v>285</v>
      </c>
      <c r="G202" s="226"/>
      <c r="H202" s="230">
        <v>286.83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138</v>
      </c>
      <c r="AU202" s="236" t="s">
        <v>87</v>
      </c>
      <c r="AV202" s="13" t="s">
        <v>87</v>
      </c>
      <c r="AW202" s="13" t="s">
        <v>33</v>
      </c>
      <c r="AX202" s="13" t="s">
        <v>85</v>
      </c>
      <c r="AY202" s="236" t="s">
        <v>129</v>
      </c>
    </row>
    <row r="203" spans="1:65" s="2" customFormat="1" ht="24.15" customHeight="1">
      <c r="A203" s="36"/>
      <c r="B203" s="37"/>
      <c r="C203" s="212" t="s">
        <v>286</v>
      </c>
      <c r="D203" s="212" t="s">
        <v>131</v>
      </c>
      <c r="E203" s="213" t="s">
        <v>287</v>
      </c>
      <c r="F203" s="214" t="s">
        <v>288</v>
      </c>
      <c r="G203" s="215" t="s">
        <v>163</v>
      </c>
      <c r="H203" s="216">
        <v>28.683</v>
      </c>
      <c r="I203" s="217"/>
      <c r="J203" s="218">
        <f>ROUND(I203*H203,2)</f>
        <v>0</v>
      </c>
      <c r="K203" s="214" t="s">
        <v>135</v>
      </c>
      <c r="L203" s="42"/>
      <c r="M203" s="219" t="s">
        <v>1</v>
      </c>
      <c r="N203" s="220" t="s">
        <v>42</v>
      </c>
      <c r="O203" s="89"/>
      <c r="P203" s="221">
        <f>O203*H203</f>
        <v>0</v>
      </c>
      <c r="Q203" s="221">
        <v>0</v>
      </c>
      <c r="R203" s="221">
        <f>Q203*H203</f>
        <v>0</v>
      </c>
      <c r="S203" s="221">
        <v>0</v>
      </c>
      <c r="T203" s="22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3" t="s">
        <v>136</v>
      </c>
      <c r="AT203" s="223" t="s">
        <v>131</v>
      </c>
      <c r="AU203" s="223" t="s">
        <v>87</v>
      </c>
      <c r="AY203" s="15" t="s">
        <v>129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5" t="s">
        <v>85</v>
      </c>
      <c r="BK203" s="224">
        <f>ROUND(I203*H203,2)</f>
        <v>0</v>
      </c>
      <c r="BL203" s="15" t="s">
        <v>136</v>
      </c>
      <c r="BM203" s="223" t="s">
        <v>289</v>
      </c>
    </row>
    <row r="204" spans="1:63" s="12" customFormat="1" ht="22.8" customHeight="1">
      <c r="A204" s="12"/>
      <c r="B204" s="196"/>
      <c r="C204" s="197"/>
      <c r="D204" s="198" t="s">
        <v>76</v>
      </c>
      <c r="E204" s="210" t="s">
        <v>290</v>
      </c>
      <c r="F204" s="210" t="s">
        <v>291</v>
      </c>
      <c r="G204" s="197"/>
      <c r="H204" s="197"/>
      <c r="I204" s="200"/>
      <c r="J204" s="211">
        <f>BK204</f>
        <v>0</v>
      </c>
      <c r="K204" s="197"/>
      <c r="L204" s="202"/>
      <c r="M204" s="203"/>
      <c r="N204" s="204"/>
      <c r="O204" s="204"/>
      <c r="P204" s="205">
        <f>P205</f>
        <v>0</v>
      </c>
      <c r="Q204" s="204"/>
      <c r="R204" s="205">
        <f>R205</f>
        <v>0</v>
      </c>
      <c r="S204" s="204"/>
      <c r="T204" s="206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7" t="s">
        <v>85</v>
      </c>
      <c r="AT204" s="208" t="s">
        <v>76</v>
      </c>
      <c r="AU204" s="208" t="s">
        <v>85</v>
      </c>
      <c r="AY204" s="207" t="s">
        <v>129</v>
      </c>
      <c r="BK204" s="209">
        <f>BK205</f>
        <v>0</v>
      </c>
    </row>
    <row r="205" spans="1:65" s="2" customFormat="1" ht="14.4" customHeight="1">
      <c r="A205" s="36"/>
      <c r="B205" s="37"/>
      <c r="C205" s="212" t="s">
        <v>292</v>
      </c>
      <c r="D205" s="212" t="s">
        <v>131</v>
      </c>
      <c r="E205" s="213" t="s">
        <v>293</v>
      </c>
      <c r="F205" s="214" t="s">
        <v>294</v>
      </c>
      <c r="G205" s="215" t="s">
        <v>163</v>
      </c>
      <c r="H205" s="216">
        <v>18.456</v>
      </c>
      <c r="I205" s="217"/>
      <c r="J205" s="218">
        <f>ROUND(I205*H205,2)</f>
        <v>0</v>
      </c>
      <c r="K205" s="214" t="s">
        <v>135</v>
      </c>
      <c r="L205" s="42"/>
      <c r="M205" s="219" t="s">
        <v>1</v>
      </c>
      <c r="N205" s="220" t="s">
        <v>42</v>
      </c>
      <c r="O205" s="89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23" t="s">
        <v>136</v>
      </c>
      <c r="AT205" s="223" t="s">
        <v>131</v>
      </c>
      <c r="AU205" s="223" t="s">
        <v>87</v>
      </c>
      <c r="AY205" s="15" t="s">
        <v>129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5" t="s">
        <v>85</v>
      </c>
      <c r="BK205" s="224">
        <f>ROUND(I205*H205,2)</f>
        <v>0</v>
      </c>
      <c r="BL205" s="15" t="s">
        <v>136</v>
      </c>
      <c r="BM205" s="223" t="s">
        <v>295</v>
      </c>
    </row>
    <row r="206" spans="1:63" s="12" customFormat="1" ht="25.9" customHeight="1">
      <c r="A206" s="12"/>
      <c r="B206" s="196"/>
      <c r="C206" s="197"/>
      <c r="D206" s="198" t="s">
        <v>76</v>
      </c>
      <c r="E206" s="199" t="s">
        <v>296</v>
      </c>
      <c r="F206" s="199" t="s">
        <v>297</v>
      </c>
      <c r="G206" s="197"/>
      <c r="H206" s="197"/>
      <c r="I206" s="200"/>
      <c r="J206" s="201">
        <f>BK206</f>
        <v>0</v>
      </c>
      <c r="K206" s="197"/>
      <c r="L206" s="202"/>
      <c r="M206" s="203"/>
      <c r="N206" s="204"/>
      <c r="O206" s="204"/>
      <c r="P206" s="205">
        <f>P207+P227+P241+P244+P249</f>
        <v>0</v>
      </c>
      <c r="Q206" s="204"/>
      <c r="R206" s="205">
        <f>R207+R227+R241+R244+R249</f>
        <v>0.12059437</v>
      </c>
      <c r="S206" s="204"/>
      <c r="T206" s="206">
        <f>T207+T227+T241+T244+T249</f>
        <v>0.00218135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87</v>
      </c>
      <c r="AT206" s="208" t="s">
        <v>76</v>
      </c>
      <c r="AU206" s="208" t="s">
        <v>77</v>
      </c>
      <c r="AY206" s="207" t="s">
        <v>129</v>
      </c>
      <c r="BK206" s="209">
        <f>BK207+BK227+BK241+BK244+BK249</f>
        <v>0</v>
      </c>
    </row>
    <row r="207" spans="1:63" s="12" customFormat="1" ht="22.8" customHeight="1">
      <c r="A207" s="12"/>
      <c r="B207" s="196"/>
      <c r="C207" s="197"/>
      <c r="D207" s="198" t="s">
        <v>76</v>
      </c>
      <c r="E207" s="210" t="s">
        <v>298</v>
      </c>
      <c r="F207" s="210" t="s">
        <v>299</v>
      </c>
      <c r="G207" s="197"/>
      <c r="H207" s="197"/>
      <c r="I207" s="200"/>
      <c r="J207" s="211">
        <f>BK207</f>
        <v>0</v>
      </c>
      <c r="K207" s="197"/>
      <c r="L207" s="202"/>
      <c r="M207" s="203"/>
      <c r="N207" s="204"/>
      <c r="O207" s="204"/>
      <c r="P207" s="205">
        <f>SUM(P208:P226)</f>
        <v>0</v>
      </c>
      <c r="Q207" s="204"/>
      <c r="R207" s="205">
        <f>SUM(R208:R226)</f>
        <v>0.06133116000000001</v>
      </c>
      <c r="S207" s="204"/>
      <c r="T207" s="206">
        <f>SUM(T208:T226)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7" t="s">
        <v>87</v>
      </c>
      <c r="AT207" s="208" t="s">
        <v>76</v>
      </c>
      <c r="AU207" s="208" t="s">
        <v>85</v>
      </c>
      <c r="AY207" s="207" t="s">
        <v>129</v>
      </c>
      <c r="BK207" s="209">
        <f>SUM(BK208:BK226)</f>
        <v>0</v>
      </c>
    </row>
    <row r="208" spans="1:65" s="2" customFormat="1" ht="24.15" customHeight="1">
      <c r="A208" s="36"/>
      <c r="B208" s="37"/>
      <c r="C208" s="212" t="s">
        <v>300</v>
      </c>
      <c r="D208" s="212" t="s">
        <v>131</v>
      </c>
      <c r="E208" s="213" t="s">
        <v>301</v>
      </c>
      <c r="F208" s="214" t="s">
        <v>302</v>
      </c>
      <c r="G208" s="215" t="s">
        <v>169</v>
      </c>
      <c r="H208" s="216">
        <v>2.975</v>
      </c>
      <c r="I208" s="217"/>
      <c r="J208" s="218">
        <f>ROUND(I208*H208,2)</f>
        <v>0</v>
      </c>
      <c r="K208" s="214" t="s">
        <v>135</v>
      </c>
      <c r="L208" s="42"/>
      <c r="M208" s="219" t="s">
        <v>1</v>
      </c>
      <c r="N208" s="220" t="s">
        <v>42</v>
      </c>
      <c r="O208" s="89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23" t="s">
        <v>207</v>
      </c>
      <c r="AT208" s="223" t="s">
        <v>131</v>
      </c>
      <c r="AU208" s="223" t="s">
        <v>87</v>
      </c>
      <c r="AY208" s="15" t="s">
        <v>129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5" t="s">
        <v>85</v>
      </c>
      <c r="BK208" s="224">
        <f>ROUND(I208*H208,2)</f>
        <v>0</v>
      </c>
      <c r="BL208" s="15" t="s">
        <v>207</v>
      </c>
      <c r="BM208" s="223" t="s">
        <v>303</v>
      </c>
    </row>
    <row r="209" spans="1:51" s="13" customFormat="1" ht="12">
      <c r="A209" s="13"/>
      <c r="B209" s="225"/>
      <c r="C209" s="226"/>
      <c r="D209" s="227" t="s">
        <v>138</v>
      </c>
      <c r="E209" s="228" t="s">
        <v>1</v>
      </c>
      <c r="F209" s="229" t="s">
        <v>304</v>
      </c>
      <c r="G209" s="226"/>
      <c r="H209" s="230">
        <v>2.975</v>
      </c>
      <c r="I209" s="231"/>
      <c r="J209" s="226"/>
      <c r="K209" s="226"/>
      <c r="L209" s="232"/>
      <c r="M209" s="233"/>
      <c r="N209" s="234"/>
      <c r="O209" s="234"/>
      <c r="P209" s="234"/>
      <c r="Q209" s="234"/>
      <c r="R209" s="234"/>
      <c r="S209" s="234"/>
      <c r="T209" s="23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6" t="s">
        <v>138</v>
      </c>
      <c r="AU209" s="236" t="s">
        <v>87</v>
      </c>
      <c r="AV209" s="13" t="s">
        <v>87</v>
      </c>
      <c r="AW209" s="13" t="s">
        <v>33</v>
      </c>
      <c r="AX209" s="13" t="s">
        <v>85</v>
      </c>
      <c r="AY209" s="236" t="s">
        <v>129</v>
      </c>
    </row>
    <row r="210" spans="1:65" s="2" customFormat="1" ht="14.4" customHeight="1">
      <c r="A210" s="36"/>
      <c r="B210" s="37"/>
      <c r="C210" s="237" t="s">
        <v>305</v>
      </c>
      <c r="D210" s="237" t="s">
        <v>306</v>
      </c>
      <c r="E210" s="238" t="s">
        <v>307</v>
      </c>
      <c r="F210" s="239" t="s">
        <v>308</v>
      </c>
      <c r="G210" s="240" t="s">
        <v>309</v>
      </c>
      <c r="H210" s="241">
        <v>0.001</v>
      </c>
      <c r="I210" s="242"/>
      <c r="J210" s="243">
        <f>ROUND(I210*H210,2)</f>
        <v>0</v>
      </c>
      <c r="K210" s="239" t="s">
        <v>1</v>
      </c>
      <c r="L210" s="244"/>
      <c r="M210" s="245" t="s">
        <v>1</v>
      </c>
      <c r="N210" s="246" t="s">
        <v>42</v>
      </c>
      <c r="O210" s="89"/>
      <c r="P210" s="221">
        <f>O210*H210</f>
        <v>0</v>
      </c>
      <c r="Q210" s="221">
        <v>0.001</v>
      </c>
      <c r="R210" s="221">
        <f>Q210*H210</f>
        <v>1E-06</v>
      </c>
      <c r="S210" s="221">
        <v>0</v>
      </c>
      <c r="T210" s="222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3" t="s">
        <v>281</v>
      </c>
      <c r="AT210" s="223" t="s">
        <v>306</v>
      </c>
      <c r="AU210" s="223" t="s">
        <v>87</v>
      </c>
      <c r="AY210" s="15" t="s">
        <v>129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5" t="s">
        <v>85</v>
      </c>
      <c r="BK210" s="224">
        <f>ROUND(I210*H210,2)</f>
        <v>0</v>
      </c>
      <c r="BL210" s="15" t="s">
        <v>207</v>
      </c>
      <c r="BM210" s="223" t="s">
        <v>310</v>
      </c>
    </row>
    <row r="211" spans="1:65" s="2" customFormat="1" ht="24.15" customHeight="1">
      <c r="A211" s="36"/>
      <c r="B211" s="37"/>
      <c r="C211" s="212" t="s">
        <v>311</v>
      </c>
      <c r="D211" s="212" t="s">
        <v>131</v>
      </c>
      <c r="E211" s="213" t="s">
        <v>312</v>
      </c>
      <c r="F211" s="214" t="s">
        <v>313</v>
      </c>
      <c r="G211" s="215" t="s">
        <v>169</v>
      </c>
      <c r="H211" s="216">
        <v>8.28</v>
      </c>
      <c r="I211" s="217"/>
      <c r="J211" s="218">
        <f>ROUND(I211*H211,2)</f>
        <v>0</v>
      </c>
      <c r="K211" s="214" t="s">
        <v>135</v>
      </c>
      <c r="L211" s="42"/>
      <c r="M211" s="219" t="s">
        <v>1</v>
      </c>
      <c r="N211" s="220" t="s">
        <v>42</v>
      </c>
      <c r="O211" s="89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23" t="s">
        <v>207</v>
      </c>
      <c r="AT211" s="223" t="s">
        <v>131</v>
      </c>
      <c r="AU211" s="223" t="s">
        <v>87</v>
      </c>
      <c r="AY211" s="15" t="s">
        <v>129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5" t="s">
        <v>85</v>
      </c>
      <c r="BK211" s="224">
        <f>ROUND(I211*H211,2)</f>
        <v>0</v>
      </c>
      <c r="BL211" s="15" t="s">
        <v>207</v>
      </c>
      <c r="BM211" s="223" t="s">
        <v>314</v>
      </c>
    </row>
    <row r="212" spans="1:51" s="13" customFormat="1" ht="12">
      <c r="A212" s="13"/>
      <c r="B212" s="225"/>
      <c r="C212" s="226"/>
      <c r="D212" s="227" t="s">
        <v>138</v>
      </c>
      <c r="E212" s="228" t="s">
        <v>1</v>
      </c>
      <c r="F212" s="229" t="s">
        <v>203</v>
      </c>
      <c r="G212" s="226"/>
      <c r="H212" s="230">
        <v>8.28</v>
      </c>
      <c r="I212" s="231"/>
      <c r="J212" s="226"/>
      <c r="K212" s="226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138</v>
      </c>
      <c r="AU212" s="236" t="s">
        <v>87</v>
      </c>
      <c r="AV212" s="13" t="s">
        <v>87</v>
      </c>
      <c r="AW212" s="13" t="s">
        <v>33</v>
      </c>
      <c r="AX212" s="13" t="s">
        <v>85</v>
      </c>
      <c r="AY212" s="236" t="s">
        <v>129</v>
      </c>
    </row>
    <row r="213" spans="1:65" s="2" customFormat="1" ht="14.4" customHeight="1">
      <c r="A213" s="36"/>
      <c r="B213" s="37"/>
      <c r="C213" s="237" t="s">
        <v>315</v>
      </c>
      <c r="D213" s="237" t="s">
        <v>306</v>
      </c>
      <c r="E213" s="238" t="s">
        <v>307</v>
      </c>
      <c r="F213" s="239" t="s">
        <v>308</v>
      </c>
      <c r="G213" s="240" t="s">
        <v>309</v>
      </c>
      <c r="H213" s="241">
        <v>0.003</v>
      </c>
      <c r="I213" s="242"/>
      <c r="J213" s="243">
        <f>ROUND(I213*H213,2)</f>
        <v>0</v>
      </c>
      <c r="K213" s="239" t="s">
        <v>1</v>
      </c>
      <c r="L213" s="244"/>
      <c r="M213" s="245" t="s">
        <v>1</v>
      </c>
      <c r="N213" s="246" t="s">
        <v>42</v>
      </c>
      <c r="O213" s="89"/>
      <c r="P213" s="221">
        <f>O213*H213</f>
        <v>0</v>
      </c>
      <c r="Q213" s="221">
        <v>0.001</v>
      </c>
      <c r="R213" s="221">
        <f>Q213*H213</f>
        <v>3E-06</v>
      </c>
      <c r="S213" s="221">
        <v>0</v>
      </c>
      <c r="T213" s="22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3" t="s">
        <v>281</v>
      </c>
      <c r="AT213" s="223" t="s">
        <v>306</v>
      </c>
      <c r="AU213" s="223" t="s">
        <v>87</v>
      </c>
      <c r="AY213" s="15" t="s">
        <v>129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5" t="s">
        <v>85</v>
      </c>
      <c r="BK213" s="224">
        <f>ROUND(I213*H213,2)</f>
        <v>0</v>
      </c>
      <c r="BL213" s="15" t="s">
        <v>207</v>
      </c>
      <c r="BM213" s="223" t="s">
        <v>316</v>
      </c>
    </row>
    <row r="214" spans="1:65" s="2" customFormat="1" ht="24.15" customHeight="1">
      <c r="A214" s="36"/>
      <c r="B214" s="37"/>
      <c r="C214" s="212" t="s">
        <v>317</v>
      </c>
      <c r="D214" s="212" t="s">
        <v>131</v>
      </c>
      <c r="E214" s="213" t="s">
        <v>318</v>
      </c>
      <c r="F214" s="214" t="s">
        <v>319</v>
      </c>
      <c r="G214" s="215" t="s">
        <v>169</v>
      </c>
      <c r="H214" s="216">
        <v>2.975</v>
      </c>
      <c r="I214" s="217"/>
      <c r="J214" s="218">
        <f>ROUND(I214*H214,2)</f>
        <v>0</v>
      </c>
      <c r="K214" s="214" t="s">
        <v>135</v>
      </c>
      <c r="L214" s="42"/>
      <c r="M214" s="219" t="s">
        <v>1</v>
      </c>
      <c r="N214" s="220" t="s">
        <v>42</v>
      </c>
      <c r="O214" s="89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23" t="s">
        <v>207</v>
      </c>
      <c r="AT214" s="223" t="s">
        <v>131</v>
      </c>
      <c r="AU214" s="223" t="s">
        <v>87</v>
      </c>
      <c r="AY214" s="15" t="s">
        <v>129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5" t="s">
        <v>85</v>
      </c>
      <c r="BK214" s="224">
        <f>ROUND(I214*H214,2)</f>
        <v>0</v>
      </c>
      <c r="BL214" s="15" t="s">
        <v>207</v>
      </c>
      <c r="BM214" s="223" t="s">
        <v>320</v>
      </c>
    </row>
    <row r="215" spans="1:51" s="13" customFormat="1" ht="12">
      <c r="A215" s="13"/>
      <c r="B215" s="225"/>
      <c r="C215" s="226"/>
      <c r="D215" s="227" t="s">
        <v>138</v>
      </c>
      <c r="E215" s="228" t="s">
        <v>1</v>
      </c>
      <c r="F215" s="229" t="s">
        <v>304</v>
      </c>
      <c r="G215" s="226"/>
      <c r="H215" s="230">
        <v>2.975</v>
      </c>
      <c r="I215" s="231"/>
      <c r="J215" s="226"/>
      <c r="K215" s="226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138</v>
      </c>
      <c r="AU215" s="236" t="s">
        <v>87</v>
      </c>
      <c r="AV215" s="13" t="s">
        <v>87</v>
      </c>
      <c r="AW215" s="13" t="s">
        <v>33</v>
      </c>
      <c r="AX215" s="13" t="s">
        <v>85</v>
      </c>
      <c r="AY215" s="236" t="s">
        <v>129</v>
      </c>
    </row>
    <row r="216" spans="1:65" s="2" customFormat="1" ht="14.4" customHeight="1">
      <c r="A216" s="36"/>
      <c r="B216" s="37"/>
      <c r="C216" s="237" t="s">
        <v>321</v>
      </c>
      <c r="D216" s="237" t="s">
        <v>306</v>
      </c>
      <c r="E216" s="238" t="s">
        <v>322</v>
      </c>
      <c r="F216" s="239" t="s">
        <v>323</v>
      </c>
      <c r="G216" s="240" t="s">
        <v>163</v>
      </c>
      <c r="H216" s="241">
        <v>0.001</v>
      </c>
      <c r="I216" s="242"/>
      <c r="J216" s="243">
        <f>ROUND(I216*H216,2)</f>
        <v>0</v>
      </c>
      <c r="K216" s="239" t="s">
        <v>135</v>
      </c>
      <c r="L216" s="244"/>
      <c r="M216" s="245" t="s">
        <v>1</v>
      </c>
      <c r="N216" s="246" t="s">
        <v>42</v>
      </c>
      <c r="O216" s="89"/>
      <c r="P216" s="221">
        <f>O216*H216</f>
        <v>0</v>
      </c>
      <c r="Q216" s="221">
        <v>1</v>
      </c>
      <c r="R216" s="221">
        <f>Q216*H216</f>
        <v>0.001</v>
      </c>
      <c r="S216" s="221">
        <v>0</v>
      </c>
      <c r="T216" s="222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3" t="s">
        <v>281</v>
      </c>
      <c r="AT216" s="223" t="s">
        <v>306</v>
      </c>
      <c r="AU216" s="223" t="s">
        <v>87</v>
      </c>
      <c r="AY216" s="15" t="s">
        <v>129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5" t="s">
        <v>85</v>
      </c>
      <c r="BK216" s="224">
        <f>ROUND(I216*H216,2)</f>
        <v>0</v>
      </c>
      <c r="BL216" s="15" t="s">
        <v>207</v>
      </c>
      <c r="BM216" s="223" t="s">
        <v>324</v>
      </c>
    </row>
    <row r="217" spans="1:65" s="2" customFormat="1" ht="24.15" customHeight="1">
      <c r="A217" s="36"/>
      <c r="B217" s="37"/>
      <c r="C217" s="212" t="s">
        <v>325</v>
      </c>
      <c r="D217" s="212" t="s">
        <v>131</v>
      </c>
      <c r="E217" s="213" t="s">
        <v>326</v>
      </c>
      <c r="F217" s="214" t="s">
        <v>327</v>
      </c>
      <c r="G217" s="215" t="s">
        <v>169</v>
      </c>
      <c r="H217" s="216">
        <v>8.28</v>
      </c>
      <c r="I217" s="217"/>
      <c r="J217" s="218">
        <f>ROUND(I217*H217,2)</f>
        <v>0</v>
      </c>
      <c r="K217" s="214" t="s">
        <v>135</v>
      </c>
      <c r="L217" s="42"/>
      <c r="M217" s="219" t="s">
        <v>1</v>
      </c>
      <c r="N217" s="220" t="s">
        <v>42</v>
      </c>
      <c r="O217" s="89"/>
      <c r="P217" s="221">
        <f>O217*H217</f>
        <v>0</v>
      </c>
      <c r="Q217" s="221">
        <v>0</v>
      </c>
      <c r="R217" s="221">
        <f>Q217*H217</f>
        <v>0</v>
      </c>
      <c r="S217" s="221">
        <v>0</v>
      </c>
      <c r="T217" s="22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3" t="s">
        <v>207</v>
      </c>
      <c r="AT217" s="223" t="s">
        <v>131</v>
      </c>
      <c r="AU217" s="223" t="s">
        <v>87</v>
      </c>
      <c r="AY217" s="15" t="s">
        <v>129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5" t="s">
        <v>85</v>
      </c>
      <c r="BK217" s="224">
        <f>ROUND(I217*H217,2)</f>
        <v>0</v>
      </c>
      <c r="BL217" s="15" t="s">
        <v>207</v>
      </c>
      <c r="BM217" s="223" t="s">
        <v>328</v>
      </c>
    </row>
    <row r="218" spans="1:51" s="13" customFormat="1" ht="12">
      <c r="A218" s="13"/>
      <c r="B218" s="225"/>
      <c r="C218" s="226"/>
      <c r="D218" s="227" t="s">
        <v>138</v>
      </c>
      <c r="E218" s="228" t="s">
        <v>1</v>
      </c>
      <c r="F218" s="229" t="s">
        <v>203</v>
      </c>
      <c r="G218" s="226"/>
      <c r="H218" s="230">
        <v>8.28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138</v>
      </c>
      <c r="AU218" s="236" t="s">
        <v>87</v>
      </c>
      <c r="AV218" s="13" t="s">
        <v>87</v>
      </c>
      <c r="AW218" s="13" t="s">
        <v>33</v>
      </c>
      <c r="AX218" s="13" t="s">
        <v>85</v>
      </c>
      <c r="AY218" s="236" t="s">
        <v>129</v>
      </c>
    </row>
    <row r="219" spans="1:65" s="2" customFormat="1" ht="14.4" customHeight="1">
      <c r="A219" s="36"/>
      <c r="B219" s="37"/>
      <c r="C219" s="237" t="s">
        <v>329</v>
      </c>
      <c r="D219" s="237" t="s">
        <v>306</v>
      </c>
      <c r="E219" s="238" t="s">
        <v>322</v>
      </c>
      <c r="F219" s="239" t="s">
        <v>323</v>
      </c>
      <c r="G219" s="240" t="s">
        <v>163</v>
      </c>
      <c r="H219" s="241">
        <v>0.004</v>
      </c>
      <c r="I219" s="242"/>
      <c r="J219" s="243">
        <f>ROUND(I219*H219,2)</f>
        <v>0</v>
      </c>
      <c r="K219" s="239" t="s">
        <v>135</v>
      </c>
      <c r="L219" s="244"/>
      <c r="M219" s="245" t="s">
        <v>1</v>
      </c>
      <c r="N219" s="246" t="s">
        <v>42</v>
      </c>
      <c r="O219" s="89"/>
      <c r="P219" s="221">
        <f>O219*H219</f>
        <v>0</v>
      </c>
      <c r="Q219" s="221">
        <v>1</v>
      </c>
      <c r="R219" s="221">
        <f>Q219*H219</f>
        <v>0.004</v>
      </c>
      <c r="S219" s="221">
        <v>0</v>
      </c>
      <c r="T219" s="22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3" t="s">
        <v>281</v>
      </c>
      <c r="AT219" s="223" t="s">
        <v>306</v>
      </c>
      <c r="AU219" s="223" t="s">
        <v>87</v>
      </c>
      <c r="AY219" s="15" t="s">
        <v>129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5" t="s">
        <v>85</v>
      </c>
      <c r="BK219" s="224">
        <f>ROUND(I219*H219,2)</f>
        <v>0</v>
      </c>
      <c r="BL219" s="15" t="s">
        <v>207</v>
      </c>
      <c r="BM219" s="223" t="s">
        <v>330</v>
      </c>
    </row>
    <row r="220" spans="1:65" s="2" customFormat="1" ht="24.15" customHeight="1">
      <c r="A220" s="36"/>
      <c r="B220" s="37"/>
      <c r="C220" s="212" t="s">
        <v>331</v>
      </c>
      <c r="D220" s="212" t="s">
        <v>131</v>
      </c>
      <c r="E220" s="213" t="s">
        <v>332</v>
      </c>
      <c r="F220" s="214" t="s">
        <v>333</v>
      </c>
      <c r="G220" s="215" t="s">
        <v>169</v>
      </c>
      <c r="H220" s="216">
        <v>2.975</v>
      </c>
      <c r="I220" s="217"/>
      <c r="J220" s="218">
        <f>ROUND(I220*H220,2)</f>
        <v>0</v>
      </c>
      <c r="K220" s="214" t="s">
        <v>135</v>
      </c>
      <c r="L220" s="42"/>
      <c r="M220" s="219" t="s">
        <v>1</v>
      </c>
      <c r="N220" s="220" t="s">
        <v>42</v>
      </c>
      <c r="O220" s="89"/>
      <c r="P220" s="221">
        <f>O220*H220</f>
        <v>0</v>
      </c>
      <c r="Q220" s="221">
        <v>0.0004</v>
      </c>
      <c r="R220" s="221">
        <f>Q220*H220</f>
        <v>0.00119</v>
      </c>
      <c r="S220" s="221">
        <v>0</v>
      </c>
      <c r="T220" s="222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23" t="s">
        <v>207</v>
      </c>
      <c r="AT220" s="223" t="s">
        <v>131</v>
      </c>
      <c r="AU220" s="223" t="s">
        <v>87</v>
      </c>
      <c r="AY220" s="15" t="s">
        <v>129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5" t="s">
        <v>85</v>
      </c>
      <c r="BK220" s="224">
        <f>ROUND(I220*H220,2)</f>
        <v>0</v>
      </c>
      <c r="BL220" s="15" t="s">
        <v>207</v>
      </c>
      <c r="BM220" s="223" t="s">
        <v>334</v>
      </c>
    </row>
    <row r="221" spans="1:51" s="13" customFormat="1" ht="12">
      <c r="A221" s="13"/>
      <c r="B221" s="225"/>
      <c r="C221" s="226"/>
      <c r="D221" s="227" t="s">
        <v>138</v>
      </c>
      <c r="E221" s="228" t="s">
        <v>1</v>
      </c>
      <c r="F221" s="229" t="s">
        <v>304</v>
      </c>
      <c r="G221" s="226"/>
      <c r="H221" s="230">
        <v>2.975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138</v>
      </c>
      <c r="AU221" s="236" t="s">
        <v>87</v>
      </c>
      <c r="AV221" s="13" t="s">
        <v>87</v>
      </c>
      <c r="AW221" s="13" t="s">
        <v>33</v>
      </c>
      <c r="AX221" s="13" t="s">
        <v>85</v>
      </c>
      <c r="AY221" s="236" t="s">
        <v>129</v>
      </c>
    </row>
    <row r="222" spans="1:65" s="2" customFormat="1" ht="37.8" customHeight="1">
      <c r="A222" s="36"/>
      <c r="B222" s="37"/>
      <c r="C222" s="237" t="s">
        <v>335</v>
      </c>
      <c r="D222" s="237" t="s">
        <v>306</v>
      </c>
      <c r="E222" s="238" t="s">
        <v>336</v>
      </c>
      <c r="F222" s="239" t="s">
        <v>337</v>
      </c>
      <c r="G222" s="240" t="s">
        <v>169</v>
      </c>
      <c r="H222" s="241">
        <v>3.421</v>
      </c>
      <c r="I222" s="242"/>
      <c r="J222" s="243">
        <f>ROUND(I222*H222,2)</f>
        <v>0</v>
      </c>
      <c r="K222" s="239" t="s">
        <v>135</v>
      </c>
      <c r="L222" s="244"/>
      <c r="M222" s="245" t="s">
        <v>1</v>
      </c>
      <c r="N222" s="246" t="s">
        <v>42</v>
      </c>
      <c r="O222" s="89"/>
      <c r="P222" s="221">
        <f>O222*H222</f>
        <v>0</v>
      </c>
      <c r="Q222" s="221">
        <v>0.00388</v>
      </c>
      <c r="R222" s="221">
        <f>Q222*H222</f>
        <v>0.01327348</v>
      </c>
      <c r="S222" s="221">
        <v>0</v>
      </c>
      <c r="T222" s="222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3" t="s">
        <v>281</v>
      </c>
      <c r="AT222" s="223" t="s">
        <v>306</v>
      </c>
      <c r="AU222" s="223" t="s">
        <v>87</v>
      </c>
      <c r="AY222" s="15" t="s">
        <v>129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5" t="s">
        <v>85</v>
      </c>
      <c r="BK222" s="224">
        <f>ROUND(I222*H222,2)</f>
        <v>0</v>
      </c>
      <c r="BL222" s="15" t="s">
        <v>207</v>
      </c>
      <c r="BM222" s="223" t="s">
        <v>338</v>
      </c>
    </row>
    <row r="223" spans="1:65" s="2" customFormat="1" ht="24.15" customHeight="1">
      <c r="A223" s="36"/>
      <c r="B223" s="37"/>
      <c r="C223" s="212" t="s">
        <v>339</v>
      </c>
      <c r="D223" s="212" t="s">
        <v>131</v>
      </c>
      <c r="E223" s="213" t="s">
        <v>340</v>
      </c>
      <c r="F223" s="214" t="s">
        <v>341</v>
      </c>
      <c r="G223" s="215" t="s">
        <v>169</v>
      </c>
      <c r="H223" s="216">
        <v>8.28</v>
      </c>
      <c r="I223" s="217"/>
      <c r="J223" s="218">
        <f>ROUND(I223*H223,2)</f>
        <v>0</v>
      </c>
      <c r="K223" s="214" t="s">
        <v>135</v>
      </c>
      <c r="L223" s="42"/>
      <c r="M223" s="219" t="s">
        <v>1</v>
      </c>
      <c r="N223" s="220" t="s">
        <v>42</v>
      </c>
      <c r="O223" s="89"/>
      <c r="P223" s="221">
        <f>O223*H223</f>
        <v>0</v>
      </c>
      <c r="Q223" s="221">
        <v>0.0004</v>
      </c>
      <c r="R223" s="221">
        <f>Q223*H223</f>
        <v>0.003312</v>
      </c>
      <c r="S223" s="221">
        <v>0</v>
      </c>
      <c r="T223" s="22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3" t="s">
        <v>207</v>
      </c>
      <c r="AT223" s="223" t="s">
        <v>131</v>
      </c>
      <c r="AU223" s="223" t="s">
        <v>87</v>
      </c>
      <c r="AY223" s="15" t="s">
        <v>129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5" t="s">
        <v>85</v>
      </c>
      <c r="BK223" s="224">
        <f>ROUND(I223*H223,2)</f>
        <v>0</v>
      </c>
      <c r="BL223" s="15" t="s">
        <v>207</v>
      </c>
      <c r="BM223" s="223" t="s">
        <v>342</v>
      </c>
    </row>
    <row r="224" spans="1:51" s="13" customFormat="1" ht="12">
      <c r="A224" s="13"/>
      <c r="B224" s="225"/>
      <c r="C224" s="226"/>
      <c r="D224" s="227" t="s">
        <v>138</v>
      </c>
      <c r="E224" s="228" t="s">
        <v>1</v>
      </c>
      <c r="F224" s="229" t="s">
        <v>203</v>
      </c>
      <c r="G224" s="226"/>
      <c r="H224" s="230">
        <v>8.28</v>
      </c>
      <c r="I224" s="231"/>
      <c r="J224" s="226"/>
      <c r="K224" s="226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138</v>
      </c>
      <c r="AU224" s="236" t="s">
        <v>87</v>
      </c>
      <c r="AV224" s="13" t="s">
        <v>87</v>
      </c>
      <c r="AW224" s="13" t="s">
        <v>33</v>
      </c>
      <c r="AX224" s="13" t="s">
        <v>85</v>
      </c>
      <c r="AY224" s="236" t="s">
        <v>129</v>
      </c>
    </row>
    <row r="225" spans="1:65" s="2" customFormat="1" ht="37.8" customHeight="1">
      <c r="A225" s="36"/>
      <c r="B225" s="37"/>
      <c r="C225" s="237" t="s">
        <v>343</v>
      </c>
      <c r="D225" s="237" t="s">
        <v>306</v>
      </c>
      <c r="E225" s="238" t="s">
        <v>336</v>
      </c>
      <c r="F225" s="239" t="s">
        <v>337</v>
      </c>
      <c r="G225" s="240" t="s">
        <v>169</v>
      </c>
      <c r="H225" s="241">
        <v>9.936</v>
      </c>
      <c r="I225" s="242"/>
      <c r="J225" s="243">
        <f>ROUND(I225*H225,2)</f>
        <v>0</v>
      </c>
      <c r="K225" s="239" t="s">
        <v>135</v>
      </c>
      <c r="L225" s="244"/>
      <c r="M225" s="245" t="s">
        <v>1</v>
      </c>
      <c r="N225" s="246" t="s">
        <v>42</v>
      </c>
      <c r="O225" s="89"/>
      <c r="P225" s="221">
        <f>O225*H225</f>
        <v>0</v>
      </c>
      <c r="Q225" s="221">
        <v>0.00388</v>
      </c>
      <c r="R225" s="221">
        <f>Q225*H225</f>
        <v>0.038551680000000005</v>
      </c>
      <c r="S225" s="221">
        <v>0</v>
      </c>
      <c r="T225" s="222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3" t="s">
        <v>281</v>
      </c>
      <c r="AT225" s="223" t="s">
        <v>306</v>
      </c>
      <c r="AU225" s="223" t="s">
        <v>87</v>
      </c>
      <c r="AY225" s="15" t="s">
        <v>129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5" t="s">
        <v>85</v>
      </c>
      <c r="BK225" s="224">
        <f>ROUND(I225*H225,2)</f>
        <v>0</v>
      </c>
      <c r="BL225" s="15" t="s">
        <v>207</v>
      </c>
      <c r="BM225" s="223" t="s">
        <v>344</v>
      </c>
    </row>
    <row r="226" spans="1:65" s="2" customFormat="1" ht="24.15" customHeight="1">
      <c r="A226" s="36"/>
      <c r="B226" s="37"/>
      <c r="C226" s="212" t="s">
        <v>345</v>
      </c>
      <c r="D226" s="212" t="s">
        <v>131</v>
      </c>
      <c r="E226" s="213" t="s">
        <v>346</v>
      </c>
      <c r="F226" s="214" t="s">
        <v>347</v>
      </c>
      <c r="G226" s="215" t="s">
        <v>348</v>
      </c>
      <c r="H226" s="247"/>
      <c r="I226" s="217"/>
      <c r="J226" s="218">
        <f>ROUND(I226*H226,2)</f>
        <v>0</v>
      </c>
      <c r="K226" s="214" t="s">
        <v>135</v>
      </c>
      <c r="L226" s="42"/>
      <c r="M226" s="219" t="s">
        <v>1</v>
      </c>
      <c r="N226" s="220" t="s">
        <v>42</v>
      </c>
      <c r="O226" s="89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3" t="s">
        <v>207</v>
      </c>
      <c r="AT226" s="223" t="s">
        <v>131</v>
      </c>
      <c r="AU226" s="223" t="s">
        <v>87</v>
      </c>
      <c r="AY226" s="15" t="s">
        <v>129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5" t="s">
        <v>85</v>
      </c>
      <c r="BK226" s="224">
        <f>ROUND(I226*H226,2)</f>
        <v>0</v>
      </c>
      <c r="BL226" s="15" t="s">
        <v>207</v>
      </c>
      <c r="BM226" s="223" t="s">
        <v>349</v>
      </c>
    </row>
    <row r="227" spans="1:63" s="12" customFormat="1" ht="22.8" customHeight="1">
      <c r="A227" s="12"/>
      <c r="B227" s="196"/>
      <c r="C227" s="197"/>
      <c r="D227" s="198" t="s">
        <v>76</v>
      </c>
      <c r="E227" s="210" t="s">
        <v>350</v>
      </c>
      <c r="F227" s="210" t="s">
        <v>351</v>
      </c>
      <c r="G227" s="197"/>
      <c r="H227" s="197"/>
      <c r="I227" s="200"/>
      <c r="J227" s="211">
        <f>BK227</f>
        <v>0</v>
      </c>
      <c r="K227" s="197"/>
      <c r="L227" s="202"/>
      <c r="M227" s="203"/>
      <c r="N227" s="204"/>
      <c r="O227" s="204"/>
      <c r="P227" s="205">
        <f>P228+P233</f>
        <v>0</v>
      </c>
      <c r="Q227" s="204"/>
      <c r="R227" s="205">
        <f>R228+R233</f>
        <v>0</v>
      </c>
      <c r="S227" s="204"/>
      <c r="T227" s="206">
        <f>T228+T233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7" t="s">
        <v>87</v>
      </c>
      <c r="AT227" s="208" t="s">
        <v>76</v>
      </c>
      <c r="AU227" s="208" t="s">
        <v>85</v>
      </c>
      <c r="AY227" s="207" t="s">
        <v>129</v>
      </c>
      <c r="BK227" s="209">
        <f>BK228+BK233</f>
        <v>0</v>
      </c>
    </row>
    <row r="228" spans="1:63" s="12" customFormat="1" ht="20.85" customHeight="1">
      <c r="A228" s="12"/>
      <c r="B228" s="196"/>
      <c r="C228" s="197"/>
      <c r="D228" s="198" t="s">
        <v>76</v>
      </c>
      <c r="E228" s="210" t="s">
        <v>352</v>
      </c>
      <c r="F228" s="210" t="s">
        <v>353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SUM(P229:P232)</f>
        <v>0</v>
      </c>
      <c r="Q228" s="204"/>
      <c r="R228" s="205">
        <f>SUM(R229:R232)</f>
        <v>0</v>
      </c>
      <c r="S228" s="204"/>
      <c r="T228" s="206">
        <f>SUM(T229:T232)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87</v>
      </c>
      <c r="AT228" s="208" t="s">
        <v>76</v>
      </c>
      <c r="AU228" s="208" t="s">
        <v>87</v>
      </c>
      <c r="AY228" s="207" t="s">
        <v>129</v>
      </c>
      <c r="BK228" s="209">
        <f>SUM(BK229:BK232)</f>
        <v>0</v>
      </c>
    </row>
    <row r="229" spans="1:65" s="2" customFormat="1" ht="14.4" customHeight="1">
      <c r="A229" s="36"/>
      <c r="B229" s="37"/>
      <c r="C229" s="237" t="s">
        <v>354</v>
      </c>
      <c r="D229" s="237" t="s">
        <v>306</v>
      </c>
      <c r="E229" s="238" t="s">
        <v>355</v>
      </c>
      <c r="F229" s="239" t="s">
        <v>356</v>
      </c>
      <c r="G229" s="240" t="s">
        <v>175</v>
      </c>
      <c r="H229" s="241">
        <v>20</v>
      </c>
      <c r="I229" s="242"/>
      <c r="J229" s="243">
        <f>ROUND(I229*H229,2)</f>
        <v>0</v>
      </c>
      <c r="K229" s="239" t="s">
        <v>1</v>
      </c>
      <c r="L229" s="244"/>
      <c r="M229" s="245" t="s">
        <v>1</v>
      </c>
      <c r="N229" s="246" t="s">
        <v>42</v>
      </c>
      <c r="O229" s="89"/>
      <c r="P229" s="221">
        <f>O229*H229</f>
        <v>0</v>
      </c>
      <c r="Q229" s="221">
        <v>0</v>
      </c>
      <c r="R229" s="221">
        <f>Q229*H229</f>
        <v>0</v>
      </c>
      <c r="S229" s="221">
        <v>0</v>
      </c>
      <c r="T229" s="222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3" t="s">
        <v>281</v>
      </c>
      <c r="AT229" s="223" t="s">
        <v>306</v>
      </c>
      <c r="AU229" s="223" t="s">
        <v>144</v>
      </c>
      <c r="AY229" s="15" t="s">
        <v>129</v>
      </c>
      <c r="BE229" s="224">
        <f>IF(N229="základní",J229,0)</f>
        <v>0</v>
      </c>
      <c r="BF229" s="224">
        <f>IF(N229="snížená",J229,0)</f>
        <v>0</v>
      </c>
      <c r="BG229" s="224">
        <f>IF(N229="zákl. přenesená",J229,0)</f>
        <v>0</v>
      </c>
      <c r="BH229" s="224">
        <f>IF(N229="sníž. přenesená",J229,0)</f>
        <v>0</v>
      </c>
      <c r="BI229" s="224">
        <f>IF(N229="nulová",J229,0)</f>
        <v>0</v>
      </c>
      <c r="BJ229" s="15" t="s">
        <v>85</v>
      </c>
      <c r="BK229" s="224">
        <f>ROUND(I229*H229,2)</f>
        <v>0</v>
      </c>
      <c r="BL229" s="15" t="s">
        <v>207</v>
      </c>
      <c r="BM229" s="223" t="s">
        <v>357</v>
      </c>
    </row>
    <row r="230" spans="1:65" s="2" customFormat="1" ht="14.4" customHeight="1">
      <c r="A230" s="36"/>
      <c r="B230" s="37"/>
      <c r="C230" s="237" t="s">
        <v>358</v>
      </c>
      <c r="D230" s="237" t="s">
        <v>306</v>
      </c>
      <c r="E230" s="238" t="s">
        <v>359</v>
      </c>
      <c r="F230" s="239" t="s">
        <v>360</v>
      </c>
      <c r="G230" s="240" t="s">
        <v>175</v>
      </c>
      <c r="H230" s="241">
        <v>20</v>
      </c>
      <c r="I230" s="242"/>
      <c r="J230" s="243">
        <f>ROUND(I230*H230,2)</f>
        <v>0</v>
      </c>
      <c r="K230" s="239" t="s">
        <v>1</v>
      </c>
      <c r="L230" s="244"/>
      <c r="M230" s="245" t="s">
        <v>1</v>
      </c>
      <c r="N230" s="246" t="s">
        <v>42</v>
      </c>
      <c r="O230" s="89"/>
      <c r="P230" s="221">
        <f>O230*H230</f>
        <v>0</v>
      </c>
      <c r="Q230" s="221">
        <v>0</v>
      </c>
      <c r="R230" s="221">
        <f>Q230*H230</f>
        <v>0</v>
      </c>
      <c r="S230" s="221">
        <v>0</v>
      </c>
      <c r="T230" s="222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3" t="s">
        <v>281</v>
      </c>
      <c r="AT230" s="223" t="s">
        <v>306</v>
      </c>
      <c r="AU230" s="223" t="s">
        <v>144</v>
      </c>
      <c r="AY230" s="15" t="s">
        <v>129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5" t="s">
        <v>85</v>
      </c>
      <c r="BK230" s="224">
        <f>ROUND(I230*H230,2)</f>
        <v>0</v>
      </c>
      <c r="BL230" s="15" t="s">
        <v>207</v>
      </c>
      <c r="BM230" s="223" t="s">
        <v>361</v>
      </c>
    </row>
    <row r="231" spans="1:65" s="2" customFormat="1" ht="14.4" customHeight="1">
      <c r="A231" s="36"/>
      <c r="B231" s="37"/>
      <c r="C231" s="237" t="s">
        <v>362</v>
      </c>
      <c r="D231" s="237" t="s">
        <v>306</v>
      </c>
      <c r="E231" s="238" t="s">
        <v>363</v>
      </c>
      <c r="F231" s="239" t="s">
        <v>364</v>
      </c>
      <c r="G231" s="240" t="s">
        <v>175</v>
      </c>
      <c r="H231" s="241">
        <v>20</v>
      </c>
      <c r="I231" s="242"/>
      <c r="J231" s="243">
        <f>ROUND(I231*H231,2)</f>
        <v>0</v>
      </c>
      <c r="K231" s="239" t="s">
        <v>1</v>
      </c>
      <c r="L231" s="244"/>
      <c r="M231" s="245" t="s">
        <v>1</v>
      </c>
      <c r="N231" s="246" t="s">
        <v>42</v>
      </c>
      <c r="O231" s="89"/>
      <c r="P231" s="221">
        <f>O231*H231</f>
        <v>0</v>
      </c>
      <c r="Q231" s="221">
        <v>0</v>
      </c>
      <c r="R231" s="221">
        <f>Q231*H231</f>
        <v>0</v>
      </c>
      <c r="S231" s="221">
        <v>0</v>
      </c>
      <c r="T231" s="222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23" t="s">
        <v>281</v>
      </c>
      <c r="AT231" s="223" t="s">
        <v>306</v>
      </c>
      <c r="AU231" s="223" t="s">
        <v>144</v>
      </c>
      <c r="AY231" s="15" t="s">
        <v>129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5" t="s">
        <v>85</v>
      </c>
      <c r="BK231" s="224">
        <f>ROUND(I231*H231,2)</f>
        <v>0</v>
      </c>
      <c r="BL231" s="15" t="s">
        <v>207</v>
      </c>
      <c r="BM231" s="223" t="s">
        <v>365</v>
      </c>
    </row>
    <row r="232" spans="1:65" s="2" customFormat="1" ht="14.4" customHeight="1">
      <c r="A232" s="36"/>
      <c r="B232" s="37"/>
      <c r="C232" s="237" t="s">
        <v>366</v>
      </c>
      <c r="D232" s="237" t="s">
        <v>306</v>
      </c>
      <c r="E232" s="238" t="s">
        <v>367</v>
      </c>
      <c r="F232" s="239" t="s">
        <v>368</v>
      </c>
      <c r="G232" s="240" t="s">
        <v>369</v>
      </c>
      <c r="H232" s="241">
        <v>1</v>
      </c>
      <c r="I232" s="242"/>
      <c r="J232" s="243">
        <f>ROUND(I232*H232,2)</f>
        <v>0</v>
      </c>
      <c r="K232" s="239" t="s">
        <v>1</v>
      </c>
      <c r="L232" s="244"/>
      <c r="M232" s="245" t="s">
        <v>1</v>
      </c>
      <c r="N232" s="246" t="s">
        <v>42</v>
      </c>
      <c r="O232" s="89"/>
      <c r="P232" s="221">
        <f>O232*H232</f>
        <v>0</v>
      </c>
      <c r="Q232" s="221">
        <v>0</v>
      </c>
      <c r="R232" s="221">
        <f>Q232*H232</f>
        <v>0</v>
      </c>
      <c r="S232" s="221">
        <v>0</v>
      </c>
      <c r="T232" s="222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3" t="s">
        <v>281</v>
      </c>
      <c r="AT232" s="223" t="s">
        <v>306</v>
      </c>
      <c r="AU232" s="223" t="s">
        <v>144</v>
      </c>
      <c r="AY232" s="15" t="s">
        <v>129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5" t="s">
        <v>85</v>
      </c>
      <c r="BK232" s="224">
        <f>ROUND(I232*H232,2)</f>
        <v>0</v>
      </c>
      <c r="BL232" s="15" t="s">
        <v>207</v>
      </c>
      <c r="BM232" s="223" t="s">
        <v>370</v>
      </c>
    </row>
    <row r="233" spans="1:63" s="12" customFormat="1" ht="20.85" customHeight="1">
      <c r="A233" s="12"/>
      <c r="B233" s="196"/>
      <c r="C233" s="197"/>
      <c r="D233" s="198" t="s">
        <v>76</v>
      </c>
      <c r="E233" s="210" t="s">
        <v>371</v>
      </c>
      <c r="F233" s="210" t="s">
        <v>372</v>
      </c>
      <c r="G233" s="197"/>
      <c r="H233" s="197"/>
      <c r="I233" s="200"/>
      <c r="J233" s="211">
        <f>BK233</f>
        <v>0</v>
      </c>
      <c r="K233" s="197"/>
      <c r="L233" s="202"/>
      <c r="M233" s="203"/>
      <c r="N233" s="204"/>
      <c r="O233" s="204"/>
      <c r="P233" s="205">
        <f>SUM(P234:P240)</f>
        <v>0</v>
      </c>
      <c r="Q233" s="204"/>
      <c r="R233" s="205">
        <f>SUM(R234:R240)</f>
        <v>0</v>
      </c>
      <c r="S233" s="204"/>
      <c r="T233" s="206">
        <f>SUM(T234:T240)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7" t="s">
        <v>87</v>
      </c>
      <c r="AT233" s="208" t="s">
        <v>76</v>
      </c>
      <c r="AU233" s="208" t="s">
        <v>87</v>
      </c>
      <c r="AY233" s="207" t="s">
        <v>129</v>
      </c>
      <c r="BK233" s="209">
        <f>SUM(BK234:BK240)</f>
        <v>0</v>
      </c>
    </row>
    <row r="234" spans="1:65" s="2" customFormat="1" ht="14.4" customHeight="1">
      <c r="A234" s="36"/>
      <c r="B234" s="37"/>
      <c r="C234" s="212" t="s">
        <v>373</v>
      </c>
      <c r="D234" s="212" t="s">
        <v>131</v>
      </c>
      <c r="E234" s="213" t="s">
        <v>374</v>
      </c>
      <c r="F234" s="214" t="s">
        <v>375</v>
      </c>
      <c r="G234" s="215" t="s">
        <v>376</v>
      </c>
      <c r="H234" s="216">
        <v>1</v>
      </c>
      <c r="I234" s="217"/>
      <c r="J234" s="218">
        <f>ROUND(I234*H234,2)</f>
        <v>0</v>
      </c>
      <c r="K234" s="214" t="s">
        <v>1</v>
      </c>
      <c r="L234" s="42"/>
      <c r="M234" s="219" t="s">
        <v>1</v>
      </c>
      <c r="N234" s="220" t="s">
        <v>42</v>
      </c>
      <c r="O234" s="89"/>
      <c r="P234" s="221">
        <f>O234*H234</f>
        <v>0</v>
      </c>
      <c r="Q234" s="221">
        <v>0</v>
      </c>
      <c r="R234" s="221">
        <f>Q234*H234</f>
        <v>0</v>
      </c>
      <c r="S234" s="221">
        <v>0</v>
      </c>
      <c r="T234" s="222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23" t="s">
        <v>207</v>
      </c>
      <c r="AT234" s="223" t="s">
        <v>131</v>
      </c>
      <c r="AU234" s="223" t="s">
        <v>144</v>
      </c>
      <c r="AY234" s="15" t="s">
        <v>129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5" t="s">
        <v>85</v>
      </c>
      <c r="BK234" s="224">
        <f>ROUND(I234*H234,2)</f>
        <v>0</v>
      </c>
      <c r="BL234" s="15" t="s">
        <v>207</v>
      </c>
      <c r="BM234" s="223" t="s">
        <v>377</v>
      </c>
    </row>
    <row r="235" spans="1:65" s="2" customFormat="1" ht="14.4" customHeight="1">
      <c r="A235" s="36"/>
      <c r="B235" s="37"/>
      <c r="C235" s="212" t="s">
        <v>378</v>
      </c>
      <c r="D235" s="212" t="s">
        <v>131</v>
      </c>
      <c r="E235" s="213" t="s">
        <v>379</v>
      </c>
      <c r="F235" s="214" t="s">
        <v>380</v>
      </c>
      <c r="G235" s="215" t="s">
        <v>376</v>
      </c>
      <c r="H235" s="216">
        <v>1</v>
      </c>
      <c r="I235" s="217"/>
      <c r="J235" s="218">
        <f>ROUND(I235*H235,2)</f>
        <v>0</v>
      </c>
      <c r="K235" s="214" t="s">
        <v>1</v>
      </c>
      <c r="L235" s="42"/>
      <c r="M235" s="219" t="s">
        <v>1</v>
      </c>
      <c r="N235" s="220" t="s">
        <v>42</v>
      </c>
      <c r="O235" s="89"/>
      <c r="P235" s="221">
        <f>O235*H235</f>
        <v>0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3" t="s">
        <v>207</v>
      </c>
      <c r="AT235" s="223" t="s">
        <v>131</v>
      </c>
      <c r="AU235" s="223" t="s">
        <v>144</v>
      </c>
      <c r="AY235" s="15" t="s">
        <v>129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5" t="s">
        <v>85</v>
      </c>
      <c r="BK235" s="224">
        <f>ROUND(I235*H235,2)</f>
        <v>0</v>
      </c>
      <c r="BL235" s="15" t="s">
        <v>207</v>
      </c>
      <c r="BM235" s="223" t="s">
        <v>381</v>
      </c>
    </row>
    <row r="236" spans="1:65" s="2" customFormat="1" ht="14.4" customHeight="1">
      <c r="A236" s="36"/>
      <c r="B236" s="37"/>
      <c r="C236" s="212" t="s">
        <v>382</v>
      </c>
      <c r="D236" s="212" t="s">
        <v>131</v>
      </c>
      <c r="E236" s="213" t="s">
        <v>383</v>
      </c>
      <c r="F236" s="214" t="s">
        <v>384</v>
      </c>
      <c r="G236" s="215" t="s">
        <v>385</v>
      </c>
      <c r="H236" s="216">
        <v>3</v>
      </c>
      <c r="I236" s="217"/>
      <c r="J236" s="218">
        <f>ROUND(I236*H236,2)</f>
        <v>0</v>
      </c>
      <c r="K236" s="214" t="s">
        <v>1</v>
      </c>
      <c r="L236" s="42"/>
      <c r="M236" s="219" t="s">
        <v>1</v>
      </c>
      <c r="N236" s="220" t="s">
        <v>42</v>
      </c>
      <c r="O236" s="89"/>
      <c r="P236" s="221">
        <f>O236*H236</f>
        <v>0</v>
      </c>
      <c r="Q236" s="221">
        <v>0</v>
      </c>
      <c r="R236" s="221">
        <f>Q236*H236</f>
        <v>0</v>
      </c>
      <c r="S236" s="221">
        <v>0</v>
      </c>
      <c r="T236" s="222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23" t="s">
        <v>207</v>
      </c>
      <c r="AT236" s="223" t="s">
        <v>131</v>
      </c>
      <c r="AU236" s="223" t="s">
        <v>144</v>
      </c>
      <c r="AY236" s="15" t="s">
        <v>129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5" t="s">
        <v>85</v>
      </c>
      <c r="BK236" s="224">
        <f>ROUND(I236*H236,2)</f>
        <v>0</v>
      </c>
      <c r="BL236" s="15" t="s">
        <v>207</v>
      </c>
      <c r="BM236" s="223" t="s">
        <v>386</v>
      </c>
    </row>
    <row r="237" spans="1:65" s="2" customFormat="1" ht="14.4" customHeight="1">
      <c r="A237" s="36"/>
      <c r="B237" s="37"/>
      <c r="C237" s="212" t="s">
        <v>387</v>
      </c>
      <c r="D237" s="212" t="s">
        <v>131</v>
      </c>
      <c r="E237" s="213" t="s">
        <v>388</v>
      </c>
      <c r="F237" s="214" t="s">
        <v>389</v>
      </c>
      <c r="G237" s="215" t="s">
        <v>376</v>
      </c>
      <c r="H237" s="216">
        <v>1</v>
      </c>
      <c r="I237" s="217"/>
      <c r="J237" s="218">
        <f>ROUND(I237*H237,2)</f>
        <v>0</v>
      </c>
      <c r="K237" s="214" t="s">
        <v>1</v>
      </c>
      <c r="L237" s="42"/>
      <c r="M237" s="219" t="s">
        <v>1</v>
      </c>
      <c r="N237" s="220" t="s">
        <v>42</v>
      </c>
      <c r="O237" s="89"/>
      <c r="P237" s="221">
        <f>O237*H237</f>
        <v>0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3" t="s">
        <v>207</v>
      </c>
      <c r="AT237" s="223" t="s">
        <v>131</v>
      </c>
      <c r="AU237" s="223" t="s">
        <v>144</v>
      </c>
      <c r="AY237" s="15" t="s">
        <v>129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5" t="s">
        <v>85</v>
      </c>
      <c r="BK237" s="224">
        <f>ROUND(I237*H237,2)</f>
        <v>0</v>
      </c>
      <c r="BL237" s="15" t="s">
        <v>207</v>
      </c>
      <c r="BM237" s="223" t="s">
        <v>390</v>
      </c>
    </row>
    <row r="238" spans="1:65" s="2" customFormat="1" ht="14.4" customHeight="1">
      <c r="A238" s="36"/>
      <c r="B238" s="37"/>
      <c r="C238" s="212" t="s">
        <v>391</v>
      </c>
      <c r="D238" s="212" t="s">
        <v>131</v>
      </c>
      <c r="E238" s="213" t="s">
        <v>392</v>
      </c>
      <c r="F238" s="214" t="s">
        <v>393</v>
      </c>
      <c r="G238" s="215" t="s">
        <v>376</v>
      </c>
      <c r="H238" s="216">
        <v>1</v>
      </c>
      <c r="I238" s="217"/>
      <c r="J238" s="218">
        <f>ROUND(I238*H238,2)</f>
        <v>0</v>
      </c>
      <c r="K238" s="214" t="s">
        <v>1</v>
      </c>
      <c r="L238" s="42"/>
      <c r="M238" s="219" t="s">
        <v>1</v>
      </c>
      <c r="N238" s="220" t="s">
        <v>42</v>
      </c>
      <c r="O238" s="89"/>
      <c r="P238" s="221">
        <f>O238*H238</f>
        <v>0</v>
      </c>
      <c r="Q238" s="221">
        <v>0</v>
      </c>
      <c r="R238" s="221">
        <f>Q238*H238</f>
        <v>0</v>
      </c>
      <c r="S238" s="221">
        <v>0</v>
      </c>
      <c r="T238" s="22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3" t="s">
        <v>207</v>
      </c>
      <c r="AT238" s="223" t="s">
        <v>131</v>
      </c>
      <c r="AU238" s="223" t="s">
        <v>144</v>
      </c>
      <c r="AY238" s="15" t="s">
        <v>129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5" t="s">
        <v>85</v>
      </c>
      <c r="BK238" s="224">
        <f>ROUND(I238*H238,2)</f>
        <v>0</v>
      </c>
      <c r="BL238" s="15" t="s">
        <v>207</v>
      </c>
      <c r="BM238" s="223" t="s">
        <v>394</v>
      </c>
    </row>
    <row r="239" spans="1:65" s="2" customFormat="1" ht="14.4" customHeight="1">
      <c r="A239" s="36"/>
      <c r="B239" s="37"/>
      <c r="C239" s="212" t="s">
        <v>395</v>
      </c>
      <c r="D239" s="212" t="s">
        <v>131</v>
      </c>
      <c r="E239" s="213" t="s">
        <v>396</v>
      </c>
      <c r="F239" s="214" t="s">
        <v>397</v>
      </c>
      <c r="G239" s="215" t="s">
        <v>376</v>
      </c>
      <c r="H239" s="216">
        <v>1</v>
      </c>
      <c r="I239" s="217"/>
      <c r="J239" s="218">
        <f>ROUND(I239*H239,2)</f>
        <v>0</v>
      </c>
      <c r="K239" s="214" t="s">
        <v>1</v>
      </c>
      <c r="L239" s="42"/>
      <c r="M239" s="219" t="s">
        <v>1</v>
      </c>
      <c r="N239" s="220" t="s">
        <v>42</v>
      </c>
      <c r="O239" s="89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3" t="s">
        <v>207</v>
      </c>
      <c r="AT239" s="223" t="s">
        <v>131</v>
      </c>
      <c r="AU239" s="223" t="s">
        <v>144</v>
      </c>
      <c r="AY239" s="15" t="s">
        <v>129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5" t="s">
        <v>85</v>
      </c>
      <c r="BK239" s="224">
        <f>ROUND(I239*H239,2)</f>
        <v>0</v>
      </c>
      <c r="BL239" s="15" t="s">
        <v>207</v>
      </c>
      <c r="BM239" s="223" t="s">
        <v>398</v>
      </c>
    </row>
    <row r="240" spans="1:65" s="2" customFormat="1" ht="14.4" customHeight="1">
      <c r="A240" s="36"/>
      <c r="B240" s="37"/>
      <c r="C240" s="212" t="s">
        <v>399</v>
      </c>
      <c r="D240" s="212" t="s">
        <v>131</v>
      </c>
      <c r="E240" s="213" t="s">
        <v>400</v>
      </c>
      <c r="F240" s="214" t="s">
        <v>401</v>
      </c>
      <c r="G240" s="215" t="s">
        <v>376</v>
      </c>
      <c r="H240" s="216">
        <v>1</v>
      </c>
      <c r="I240" s="217"/>
      <c r="J240" s="218">
        <f>ROUND(I240*H240,2)</f>
        <v>0</v>
      </c>
      <c r="K240" s="214" t="s">
        <v>1</v>
      </c>
      <c r="L240" s="42"/>
      <c r="M240" s="219" t="s">
        <v>1</v>
      </c>
      <c r="N240" s="220" t="s">
        <v>42</v>
      </c>
      <c r="O240" s="89"/>
      <c r="P240" s="221">
        <f>O240*H240</f>
        <v>0</v>
      </c>
      <c r="Q240" s="221">
        <v>0</v>
      </c>
      <c r="R240" s="221">
        <f>Q240*H240</f>
        <v>0</v>
      </c>
      <c r="S240" s="221">
        <v>0</v>
      </c>
      <c r="T240" s="222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23" t="s">
        <v>207</v>
      </c>
      <c r="AT240" s="223" t="s">
        <v>131</v>
      </c>
      <c r="AU240" s="223" t="s">
        <v>144</v>
      </c>
      <c r="AY240" s="15" t="s">
        <v>129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5" t="s">
        <v>85</v>
      </c>
      <c r="BK240" s="224">
        <f>ROUND(I240*H240,2)</f>
        <v>0</v>
      </c>
      <c r="BL240" s="15" t="s">
        <v>207</v>
      </c>
      <c r="BM240" s="223" t="s">
        <v>402</v>
      </c>
    </row>
    <row r="241" spans="1:63" s="12" customFormat="1" ht="22.8" customHeight="1">
      <c r="A241" s="12"/>
      <c r="B241" s="196"/>
      <c r="C241" s="197"/>
      <c r="D241" s="198" t="s">
        <v>76</v>
      </c>
      <c r="E241" s="210" t="s">
        <v>403</v>
      </c>
      <c r="F241" s="210" t="s">
        <v>404</v>
      </c>
      <c r="G241" s="197"/>
      <c r="H241" s="197"/>
      <c r="I241" s="200"/>
      <c r="J241" s="211">
        <f>BK241</f>
        <v>0</v>
      </c>
      <c r="K241" s="197"/>
      <c r="L241" s="202"/>
      <c r="M241" s="203"/>
      <c r="N241" s="204"/>
      <c r="O241" s="204"/>
      <c r="P241" s="205">
        <f>SUM(P242:P243)</f>
        <v>0</v>
      </c>
      <c r="Q241" s="204"/>
      <c r="R241" s="205">
        <f>SUM(R242:R243)</f>
        <v>0</v>
      </c>
      <c r="S241" s="204"/>
      <c r="T241" s="206">
        <f>SUM(T242:T243)</f>
        <v>0.002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7" t="s">
        <v>87</v>
      </c>
      <c r="AT241" s="208" t="s">
        <v>76</v>
      </c>
      <c r="AU241" s="208" t="s">
        <v>85</v>
      </c>
      <c r="AY241" s="207" t="s">
        <v>129</v>
      </c>
      <c r="BK241" s="209">
        <f>SUM(BK242:BK243)</f>
        <v>0</v>
      </c>
    </row>
    <row r="242" spans="1:65" s="2" customFormat="1" ht="24.15" customHeight="1">
      <c r="A242" s="36"/>
      <c r="B242" s="37"/>
      <c r="C242" s="212" t="s">
        <v>405</v>
      </c>
      <c r="D242" s="212" t="s">
        <v>131</v>
      </c>
      <c r="E242" s="213" t="s">
        <v>406</v>
      </c>
      <c r="F242" s="214" t="s">
        <v>407</v>
      </c>
      <c r="G242" s="215" t="s">
        <v>376</v>
      </c>
      <c r="H242" s="216">
        <v>2</v>
      </c>
      <c r="I242" s="217"/>
      <c r="J242" s="218">
        <f>ROUND(I242*H242,2)</f>
        <v>0</v>
      </c>
      <c r="K242" s="214" t="s">
        <v>1</v>
      </c>
      <c r="L242" s="42"/>
      <c r="M242" s="219" t="s">
        <v>1</v>
      </c>
      <c r="N242" s="220" t="s">
        <v>42</v>
      </c>
      <c r="O242" s="89"/>
      <c r="P242" s="221">
        <f>O242*H242</f>
        <v>0</v>
      </c>
      <c r="Q242" s="221">
        <v>0</v>
      </c>
      <c r="R242" s="221">
        <f>Q242*H242</f>
        <v>0</v>
      </c>
      <c r="S242" s="221">
        <v>0.001</v>
      </c>
      <c r="T242" s="222">
        <f>S242*H242</f>
        <v>0.002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23" t="s">
        <v>207</v>
      </c>
      <c r="AT242" s="223" t="s">
        <v>131</v>
      </c>
      <c r="AU242" s="223" t="s">
        <v>87</v>
      </c>
      <c r="AY242" s="15" t="s">
        <v>129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5" t="s">
        <v>85</v>
      </c>
      <c r="BK242" s="224">
        <f>ROUND(I242*H242,2)</f>
        <v>0</v>
      </c>
      <c r="BL242" s="15" t="s">
        <v>207</v>
      </c>
      <c r="BM242" s="223" t="s">
        <v>408</v>
      </c>
    </row>
    <row r="243" spans="1:65" s="2" customFormat="1" ht="24.15" customHeight="1">
      <c r="A243" s="36"/>
      <c r="B243" s="37"/>
      <c r="C243" s="212" t="s">
        <v>409</v>
      </c>
      <c r="D243" s="212" t="s">
        <v>131</v>
      </c>
      <c r="E243" s="213" t="s">
        <v>410</v>
      </c>
      <c r="F243" s="214" t="s">
        <v>411</v>
      </c>
      <c r="G243" s="215" t="s">
        <v>348</v>
      </c>
      <c r="H243" s="247"/>
      <c r="I243" s="217"/>
      <c r="J243" s="218">
        <f>ROUND(I243*H243,2)</f>
        <v>0</v>
      </c>
      <c r="K243" s="214" t="s">
        <v>135</v>
      </c>
      <c r="L243" s="42"/>
      <c r="M243" s="219" t="s">
        <v>1</v>
      </c>
      <c r="N243" s="220" t="s">
        <v>42</v>
      </c>
      <c r="O243" s="89"/>
      <c r="P243" s="221">
        <f>O243*H243</f>
        <v>0</v>
      </c>
      <c r="Q243" s="221">
        <v>0</v>
      </c>
      <c r="R243" s="221">
        <f>Q243*H243</f>
        <v>0</v>
      </c>
      <c r="S243" s="221">
        <v>0</v>
      </c>
      <c r="T243" s="222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23" t="s">
        <v>207</v>
      </c>
      <c r="AT243" s="223" t="s">
        <v>131</v>
      </c>
      <c r="AU243" s="223" t="s">
        <v>87</v>
      </c>
      <c r="AY243" s="15" t="s">
        <v>129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5" t="s">
        <v>85</v>
      </c>
      <c r="BK243" s="224">
        <f>ROUND(I243*H243,2)</f>
        <v>0</v>
      </c>
      <c r="BL243" s="15" t="s">
        <v>207</v>
      </c>
      <c r="BM243" s="223" t="s">
        <v>412</v>
      </c>
    </row>
    <row r="244" spans="1:63" s="12" customFormat="1" ht="22.8" customHeight="1">
      <c r="A244" s="12"/>
      <c r="B244" s="196"/>
      <c r="C244" s="197"/>
      <c r="D244" s="198" t="s">
        <v>76</v>
      </c>
      <c r="E244" s="210" t="s">
        <v>413</v>
      </c>
      <c r="F244" s="210" t="s">
        <v>414</v>
      </c>
      <c r="G244" s="197"/>
      <c r="H244" s="197"/>
      <c r="I244" s="200"/>
      <c r="J244" s="211">
        <f>BK244</f>
        <v>0</v>
      </c>
      <c r="K244" s="197"/>
      <c r="L244" s="202"/>
      <c r="M244" s="203"/>
      <c r="N244" s="204"/>
      <c r="O244" s="204"/>
      <c r="P244" s="205">
        <f>SUM(P245:P248)</f>
        <v>0</v>
      </c>
      <c r="Q244" s="204"/>
      <c r="R244" s="205">
        <f>SUM(R245:R248)</f>
        <v>0.058485159999999994</v>
      </c>
      <c r="S244" s="204"/>
      <c r="T244" s="206">
        <f>SUM(T245:T248)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7" t="s">
        <v>87</v>
      </c>
      <c r="AT244" s="208" t="s">
        <v>76</v>
      </c>
      <c r="AU244" s="208" t="s">
        <v>85</v>
      </c>
      <c r="AY244" s="207" t="s">
        <v>129</v>
      </c>
      <c r="BK244" s="209">
        <f>SUM(BK245:BK248)</f>
        <v>0</v>
      </c>
    </row>
    <row r="245" spans="1:65" s="2" customFormat="1" ht="24.15" customHeight="1">
      <c r="A245" s="36"/>
      <c r="B245" s="37"/>
      <c r="C245" s="212" t="s">
        <v>415</v>
      </c>
      <c r="D245" s="212" t="s">
        <v>131</v>
      </c>
      <c r="E245" s="213" t="s">
        <v>416</v>
      </c>
      <c r="F245" s="214" t="s">
        <v>417</v>
      </c>
      <c r="G245" s="215" t="s">
        <v>169</v>
      </c>
      <c r="H245" s="216">
        <v>1.013</v>
      </c>
      <c r="I245" s="217"/>
      <c r="J245" s="218">
        <f>ROUND(I245*H245,2)</f>
        <v>0</v>
      </c>
      <c r="K245" s="214" t="s">
        <v>135</v>
      </c>
      <c r="L245" s="42"/>
      <c r="M245" s="219" t="s">
        <v>1</v>
      </c>
      <c r="N245" s="220" t="s">
        <v>42</v>
      </c>
      <c r="O245" s="89"/>
      <c r="P245" s="221">
        <f>O245*H245</f>
        <v>0</v>
      </c>
      <c r="Q245" s="221">
        <v>0.03772</v>
      </c>
      <c r="R245" s="221">
        <f>Q245*H245</f>
        <v>0.03821035999999999</v>
      </c>
      <c r="S245" s="221">
        <v>0</v>
      </c>
      <c r="T245" s="222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3" t="s">
        <v>207</v>
      </c>
      <c r="AT245" s="223" t="s">
        <v>131</v>
      </c>
      <c r="AU245" s="223" t="s">
        <v>87</v>
      </c>
      <c r="AY245" s="15" t="s">
        <v>129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5" t="s">
        <v>85</v>
      </c>
      <c r="BK245" s="224">
        <f>ROUND(I245*H245,2)</f>
        <v>0</v>
      </c>
      <c r="BL245" s="15" t="s">
        <v>207</v>
      </c>
      <c r="BM245" s="223" t="s">
        <v>418</v>
      </c>
    </row>
    <row r="246" spans="1:51" s="13" customFormat="1" ht="12">
      <c r="A246" s="13"/>
      <c r="B246" s="225"/>
      <c r="C246" s="226"/>
      <c r="D246" s="227" t="s">
        <v>138</v>
      </c>
      <c r="E246" s="228" t="s">
        <v>1</v>
      </c>
      <c r="F246" s="229" t="s">
        <v>419</v>
      </c>
      <c r="G246" s="226"/>
      <c r="H246" s="230">
        <v>1.013</v>
      </c>
      <c r="I246" s="231"/>
      <c r="J246" s="226"/>
      <c r="K246" s="226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138</v>
      </c>
      <c r="AU246" s="236" t="s">
        <v>87</v>
      </c>
      <c r="AV246" s="13" t="s">
        <v>87</v>
      </c>
      <c r="AW246" s="13" t="s">
        <v>33</v>
      </c>
      <c r="AX246" s="13" t="s">
        <v>85</v>
      </c>
      <c r="AY246" s="236" t="s">
        <v>129</v>
      </c>
    </row>
    <row r="247" spans="1:65" s="2" customFormat="1" ht="14.4" customHeight="1">
      <c r="A247" s="36"/>
      <c r="B247" s="37"/>
      <c r="C247" s="237" t="s">
        <v>420</v>
      </c>
      <c r="D247" s="237" t="s">
        <v>306</v>
      </c>
      <c r="E247" s="238" t="s">
        <v>421</v>
      </c>
      <c r="F247" s="239" t="s">
        <v>422</v>
      </c>
      <c r="G247" s="240" t="s">
        <v>169</v>
      </c>
      <c r="H247" s="241">
        <v>1.114</v>
      </c>
      <c r="I247" s="242"/>
      <c r="J247" s="243">
        <f>ROUND(I247*H247,2)</f>
        <v>0</v>
      </c>
      <c r="K247" s="239" t="s">
        <v>1</v>
      </c>
      <c r="L247" s="244"/>
      <c r="M247" s="245" t="s">
        <v>1</v>
      </c>
      <c r="N247" s="246" t="s">
        <v>42</v>
      </c>
      <c r="O247" s="89"/>
      <c r="P247" s="221">
        <f>O247*H247</f>
        <v>0</v>
      </c>
      <c r="Q247" s="221">
        <v>0.0182</v>
      </c>
      <c r="R247" s="221">
        <f>Q247*H247</f>
        <v>0.020274800000000003</v>
      </c>
      <c r="S247" s="221">
        <v>0</v>
      </c>
      <c r="T247" s="222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23" t="s">
        <v>281</v>
      </c>
      <c r="AT247" s="223" t="s">
        <v>306</v>
      </c>
      <c r="AU247" s="223" t="s">
        <v>87</v>
      </c>
      <c r="AY247" s="15" t="s">
        <v>129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5" t="s">
        <v>85</v>
      </c>
      <c r="BK247" s="224">
        <f>ROUND(I247*H247,2)</f>
        <v>0</v>
      </c>
      <c r="BL247" s="15" t="s">
        <v>207</v>
      </c>
      <c r="BM247" s="223" t="s">
        <v>423</v>
      </c>
    </row>
    <row r="248" spans="1:65" s="2" customFormat="1" ht="24.15" customHeight="1">
      <c r="A248" s="36"/>
      <c r="B248" s="37"/>
      <c r="C248" s="212" t="s">
        <v>424</v>
      </c>
      <c r="D248" s="212" t="s">
        <v>131</v>
      </c>
      <c r="E248" s="213" t="s">
        <v>425</v>
      </c>
      <c r="F248" s="214" t="s">
        <v>426</v>
      </c>
      <c r="G248" s="215" t="s">
        <v>348</v>
      </c>
      <c r="H248" s="247"/>
      <c r="I248" s="217"/>
      <c r="J248" s="218">
        <f>ROUND(I248*H248,2)</f>
        <v>0</v>
      </c>
      <c r="K248" s="214" t="s">
        <v>135</v>
      </c>
      <c r="L248" s="42"/>
      <c r="M248" s="219" t="s">
        <v>1</v>
      </c>
      <c r="N248" s="220" t="s">
        <v>42</v>
      </c>
      <c r="O248" s="89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23" t="s">
        <v>207</v>
      </c>
      <c r="AT248" s="223" t="s">
        <v>131</v>
      </c>
      <c r="AU248" s="223" t="s">
        <v>87</v>
      </c>
      <c r="AY248" s="15" t="s">
        <v>129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5" t="s">
        <v>85</v>
      </c>
      <c r="BK248" s="224">
        <f>ROUND(I248*H248,2)</f>
        <v>0</v>
      </c>
      <c r="BL248" s="15" t="s">
        <v>207</v>
      </c>
      <c r="BM248" s="223" t="s">
        <v>427</v>
      </c>
    </row>
    <row r="249" spans="1:63" s="12" customFormat="1" ht="22.8" customHeight="1">
      <c r="A249" s="12"/>
      <c r="B249" s="196"/>
      <c r="C249" s="197"/>
      <c r="D249" s="198" t="s">
        <v>76</v>
      </c>
      <c r="E249" s="210" t="s">
        <v>428</v>
      </c>
      <c r="F249" s="210" t="s">
        <v>429</v>
      </c>
      <c r="G249" s="197"/>
      <c r="H249" s="197"/>
      <c r="I249" s="200"/>
      <c r="J249" s="211">
        <f>BK249</f>
        <v>0</v>
      </c>
      <c r="K249" s="197"/>
      <c r="L249" s="202"/>
      <c r="M249" s="203"/>
      <c r="N249" s="204"/>
      <c r="O249" s="204"/>
      <c r="P249" s="205">
        <f>SUM(P250:P255)</f>
        <v>0</v>
      </c>
      <c r="Q249" s="204"/>
      <c r="R249" s="205">
        <f>SUM(R250:R255)</f>
        <v>0.0007780500000000001</v>
      </c>
      <c r="S249" s="204"/>
      <c r="T249" s="206">
        <f>SUM(T250:T255)</f>
        <v>0.00018135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7" t="s">
        <v>87</v>
      </c>
      <c r="AT249" s="208" t="s">
        <v>76</v>
      </c>
      <c r="AU249" s="208" t="s">
        <v>85</v>
      </c>
      <c r="AY249" s="207" t="s">
        <v>129</v>
      </c>
      <c r="BK249" s="209">
        <f>SUM(BK250:BK255)</f>
        <v>0</v>
      </c>
    </row>
    <row r="250" spans="1:65" s="2" customFormat="1" ht="14.4" customHeight="1">
      <c r="A250" s="36"/>
      <c r="B250" s="37"/>
      <c r="C250" s="212" t="s">
        <v>430</v>
      </c>
      <c r="D250" s="212" t="s">
        <v>131</v>
      </c>
      <c r="E250" s="213" t="s">
        <v>431</v>
      </c>
      <c r="F250" s="214" t="s">
        <v>432</v>
      </c>
      <c r="G250" s="215" t="s">
        <v>169</v>
      </c>
      <c r="H250" s="216">
        <v>0.585</v>
      </c>
      <c r="I250" s="217"/>
      <c r="J250" s="218">
        <f>ROUND(I250*H250,2)</f>
        <v>0</v>
      </c>
      <c r="K250" s="214" t="s">
        <v>135</v>
      </c>
      <c r="L250" s="42"/>
      <c r="M250" s="219" t="s">
        <v>1</v>
      </c>
      <c r="N250" s="220" t="s">
        <v>42</v>
      </c>
      <c r="O250" s="89"/>
      <c r="P250" s="221">
        <f>O250*H250</f>
        <v>0</v>
      </c>
      <c r="Q250" s="221">
        <v>0.001</v>
      </c>
      <c r="R250" s="221">
        <f>Q250*H250</f>
        <v>0.000585</v>
      </c>
      <c r="S250" s="221">
        <v>0.00031</v>
      </c>
      <c r="T250" s="222">
        <f>S250*H250</f>
        <v>0.00018135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23" t="s">
        <v>207</v>
      </c>
      <c r="AT250" s="223" t="s">
        <v>131</v>
      </c>
      <c r="AU250" s="223" t="s">
        <v>87</v>
      </c>
      <c r="AY250" s="15" t="s">
        <v>129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5" t="s">
        <v>85</v>
      </c>
      <c r="BK250" s="224">
        <f>ROUND(I250*H250,2)</f>
        <v>0</v>
      </c>
      <c r="BL250" s="15" t="s">
        <v>207</v>
      </c>
      <c r="BM250" s="223" t="s">
        <v>433</v>
      </c>
    </row>
    <row r="251" spans="1:51" s="13" customFormat="1" ht="12">
      <c r="A251" s="13"/>
      <c r="B251" s="225"/>
      <c r="C251" s="226"/>
      <c r="D251" s="227" t="s">
        <v>138</v>
      </c>
      <c r="E251" s="228" t="s">
        <v>1</v>
      </c>
      <c r="F251" s="229" t="s">
        <v>235</v>
      </c>
      <c r="G251" s="226"/>
      <c r="H251" s="230">
        <v>0.585</v>
      </c>
      <c r="I251" s="231"/>
      <c r="J251" s="226"/>
      <c r="K251" s="226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138</v>
      </c>
      <c r="AU251" s="236" t="s">
        <v>87</v>
      </c>
      <c r="AV251" s="13" t="s">
        <v>87</v>
      </c>
      <c r="AW251" s="13" t="s">
        <v>33</v>
      </c>
      <c r="AX251" s="13" t="s">
        <v>85</v>
      </c>
      <c r="AY251" s="236" t="s">
        <v>129</v>
      </c>
    </row>
    <row r="252" spans="1:65" s="2" customFormat="1" ht="24.15" customHeight="1">
      <c r="A252" s="36"/>
      <c r="B252" s="37"/>
      <c r="C252" s="212" t="s">
        <v>434</v>
      </c>
      <c r="D252" s="212" t="s">
        <v>131</v>
      </c>
      <c r="E252" s="213" t="s">
        <v>435</v>
      </c>
      <c r="F252" s="214" t="s">
        <v>436</v>
      </c>
      <c r="G252" s="215" t="s">
        <v>169</v>
      </c>
      <c r="H252" s="216">
        <v>0.585</v>
      </c>
      <c r="I252" s="217"/>
      <c r="J252" s="218">
        <f>ROUND(I252*H252,2)</f>
        <v>0</v>
      </c>
      <c r="K252" s="214" t="s">
        <v>135</v>
      </c>
      <c r="L252" s="42"/>
      <c r="M252" s="219" t="s">
        <v>1</v>
      </c>
      <c r="N252" s="220" t="s">
        <v>42</v>
      </c>
      <c r="O252" s="89"/>
      <c r="P252" s="221">
        <f>O252*H252</f>
        <v>0</v>
      </c>
      <c r="Q252" s="221">
        <v>0.0002</v>
      </c>
      <c r="R252" s="221">
        <f>Q252*H252</f>
        <v>0.000117</v>
      </c>
      <c r="S252" s="221">
        <v>0</v>
      </c>
      <c r="T252" s="222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23" t="s">
        <v>207</v>
      </c>
      <c r="AT252" s="223" t="s">
        <v>131</v>
      </c>
      <c r="AU252" s="223" t="s">
        <v>87</v>
      </c>
      <c r="AY252" s="15" t="s">
        <v>129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5" t="s">
        <v>85</v>
      </c>
      <c r="BK252" s="224">
        <f>ROUND(I252*H252,2)</f>
        <v>0</v>
      </c>
      <c r="BL252" s="15" t="s">
        <v>207</v>
      </c>
      <c r="BM252" s="223" t="s">
        <v>437</v>
      </c>
    </row>
    <row r="253" spans="1:51" s="13" customFormat="1" ht="12">
      <c r="A253" s="13"/>
      <c r="B253" s="225"/>
      <c r="C253" s="226"/>
      <c r="D253" s="227" t="s">
        <v>138</v>
      </c>
      <c r="E253" s="228" t="s">
        <v>1</v>
      </c>
      <c r="F253" s="229" t="s">
        <v>235</v>
      </c>
      <c r="G253" s="226"/>
      <c r="H253" s="230">
        <v>0.585</v>
      </c>
      <c r="I253" s="231"/>
      <c r="J253" s="226"/>
      <c r="K253" s="226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138</v>
      </c>
      <c r="AU253" s="236" t="s">
        <v>87</v>
      </c>
      <c r="AV253" s="13" t="s">
        <v>87</v>
      </c>
      <c r="AW253" s="13" t="s">
        <v>33</v>
      </c>
      <c r="AX253" s="13" t="s">
        <v>85</v>
      </c>
      <c r="AY253" s="236" t="s">
        <v>129</v>
      </c>
    </row>
    <row r="254" spans="1:65" s="2" customFormat="1" ht="24.15" customHeight="1">
      <c r="A254" s="36"/>
      <c r="B254" s="37"/>
      <c r="C254" s="212" t="s">
        <v>438</v>
      </c>
      <c r="D254" s="212" t="s">
        <v>131</v>
      </c>
      <c r="E254" s="213" t="s">
        <v>439</v>
      </c>
      <c r="F254" s="214" t="s">
        <v>440</v>
      </c>
      <c r="G254" s="215" t="s">
        <v>169</v>
      </c>
      <c r="H254" s="216">
        <v>0.585</v>
      </c>
      <c r="I254" s="217"/>
      <c r="J254" s="218">
        <f>ROUND(I254*H254,2)</f>
        <v>0</v>
      </c>
      <c r="K254" s="214" t="s">
        <v>135</v>
      </c>
      <c r="L254" s="42"/>
      <c r="M254" s="219" t="s">
        <v>1</v>
      </c>
      <c r="N254" s="220" t="s">
        <v>42</v>
      </c>
      <c r="O254" s="89"/>
      <c r="P254" s="221">
        <f>O254*H254</f>
        <v>0</v>
      </c>
      <c r="Q254" s="221">
        <v>0.00013</v>
      </c>
      <c r="R254" s="221">
        <f>Q254*H254</f>
        <v>7.604999999999999E-05</v>
      </c>
      <c r="S254" s="221">
        <v>0</v>
      </c>
      <c r="T254" s="222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23" t="s">
        <v>207</v>
      </c>
      <c r="AT254" s="223" t="s">
        <v>131</v>
      </c>
      <c r="AU254" s="223" t="s">
        <v>87</v>
      </c>
      <c r="AY254" s="15" t="s">
        <v>129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5" t="s">
        <v>85</v>
      </c>
      <c r="BK254" s="224">
        <f>ROUND(I254*H254,2)</f>
        <v>0</v>
      </c>
      <c r="BL254" s="15" t="s">
        <v>207</v>
      </c>
      <c r="BM254" s="223" t="s">
        <v>441</v>
      </c>
    </row>
    <row r="255" spans="1:51" s="13" customFormat="1" ht="12">
      <c r="A255" s="13"/>
      <c r="B255" s="225"/>
      <c r="C255" s="226"/>
      <c r="D255" s="227" t="s">
        <v>138</v>
      </c>
      <c r="E255" s="228" t="s">
        <v>1</v>
      </c>
      <c r="F255" s="229" t="s">
        <v>235</v>
      </c>
      <c r="G255" s="226"/>
      <c r="H255" s="230">
        <v>0.585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138</v>
      </c>
      <c r="AU255" s="236" t="s">
        <v>87</v>
      </c>
      <c r="AV255" s="13" t="s">
        <v>87</v>
      </c>
      <c r="AW255" s="13" t="s">
        <v>33</v>
      </c>
      <c r="AX255" s="13" t="s">
        <v>85</v>
      </c>
      <c r="AY255" s="236" t="s">
        <v>129</v>
      </c>
    </row>
    <row r="256" spans="1:63" s="12" customFormat="1" ht="25.9" customHeight="1">
      <c r="A256" s="12"/>
      <c r="B256" s="196"/>
      <c r="C256" s="197"/>
      <c r="D256" s="198" t="s">
        <v>76</v>
      </c>
      <c r="E256" s="199" t="s">
        <v>306</v>
      </c>
      <c r="F256" s="199" t="s">
        <v>442</v>
      </c>
      <c r="G256" s="197"/>
      <c r="H256" s="197"/>
      <c r="I256" s="200"/>
      <c r="J256" s="201">
        <f>BK256</f>
        <v>0</v>
      </c>
      <c r="K256" s="197"/>
      <c r="L256" s="202"/>
      <c r="M256" s="203"/>
      <c r="N256" s="204"/>
      <c r="O256" s="204"/>
      <c r="P256" s="205">
        <f>P257</f>
        <v>0</v>
      </c>
      <c r="Q256" s="204"/>
      <c r="R256" s="205">
        <f>R257</f>
        <v>0.6186400000000001</v>
      </c>
      <c r="S256" s="204"/>
      <c r="T256" s="206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7" t="s">
        <v>144</v>
      </c>
      <c r="AT256" s="208" t="s">
        <v>76</v>
      </c>
      <c r="AU256" s="208" t="s">
        <v>77</v>
      </c>
      <c r="AY256" s="207" t="s">
        <v>129</v>
      </c>
      <c r="BK256" s="209">
        <f>BK257</f>
        <v>0</v>
      </c>
    </row>
    <row r="257" spans="1:63" s="12" customFormat="1" ht="22.8" customHeight="1">
      <c r="A257" s="12"/>
      <c r="B257" s="196"/>
      <c r="C257" s="197"/>
      <c r="D257" s="198" t="s">
        <v>76</v>
      </c>
      <c r="E257" s="210" t="s">
        <v>443</v>
      </c>
      <c r="F257" s="210" t="s">
        <v>444</v>
      </c>
      <c r="G257" s="197"/>
      <c r="H257" s="197"/>
      <c r="I257" s="200"/>
      <c r="J257" s="211">
        <f>BK257</f>
        <v>0</v>
      </c>
      <c r="K257" s="197"/>
      <c r="L257" s="202"/>
      <c r="M257" s="203"/>
      <c r="N257" s="204"/>
      <c r="O257" s="204"/>
      <c r="P257" s="205">
        <f>SUM(P258:P259)</f>
        <v>0</v>
      </c>
      <c r="Q257" s="204"/>
      <c r="R257" s="205">
        <f>SUM(R258:R259)</f>
        <v>0.6186400000000001</v>
      </c>
      <c r="S257" s="204"/>
      <c r="T257" s="206">
        <f>SUM(T258:T259)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7" t="s">
        <v>144</v>
      </c>
      <c r="AT257" s="208" t="s">
        <v>76</v>
      </c>
      <c r="AU257" s="208" t="s">
        <v>85</v>
      </c>
      <c r="AY257" s="207" t="s">
        <v>129</v>
      </c>
      <c r="BK257" s="209">
        <f>SUM(BK258:BK259)</f>
        <v>0</v>
      </c>
    </row>
    <row r="258" spans="1:65" s="2" customFormat="1" ht="49.05" customHeight="1">
      <c r="A258" s="36"/>
      <c r="B258" s="37"/>
      <c r="C258" s="212" t="s">
        <v>445</v>
      </c>
      <c r="D258" s="212" t="s">
        <v>131</v>
      </c>
      <c r="E258" s="213" t="s">
        <v>446</v>
      </c>
      <c r="F258" s="214" t="s">
        <v>447</v>
      </c>
      <c r="G258" s="215" t="s">
        <v>376</v>
      </c>
      <c r="H258" s="216">
        <v>1</v>
      </c>
      <c r="I258" s="217"/>
      <c r="J258" s="218">
        <f>ROUND(I258*H258,2)</f>
        <v>0</v>
      </c>
      <c r="K258" s="214" t="s">
        <v>1</v>
      </c>
      <c r="L258" s="42"/>
      <c r="M258" s="219" t="s">
        <v>1</v>
      </c>
      <c r="N258" s="220" t="s">
        <v>42</v>
      </c>
      <c r="O258" s="89"/>
      <c r="P258" s="221">
        <f>O258*H258</f>
        <v>0</v>
      </c>
      <c r="Q258" s="221">
        <v>0.2581</v>
      </c>
      <c r="R258" s="221">
        <f>Q258*H258</f>
        <v>0.2581</v>
      </c>
      <c r="S258" s="221">
        <v>0</v>
      </c>
      <c r="T258" s="222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23" t="s">
        <v>382</v>
      </c>
      <c r="AT258" s="223" t="s">
        <v>131</v>
      </c>
      <c r="AU258" s="223" t="s">
        <v>87</v>
      </c>
      <c r="AY258" s="15" t="s">
        <v>129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5" t="s">
        <v>85</v>
      </c>
      <c r="BK258" s="224">
        <f>ROUND(I258*H258,2)</f>
        <v>0</v>
      </c>
      <c r="BL258" s="15" t="s">
        <v>382</v>
      </c>
      <c r="BM258" s="223" t="s">
        <v>448</v>
      </c>
    </row>
    <row r="259" spans="1:65" s="2" customFormat="1" ht="14.4" customHeight="1">
      <c r="A259" s="36"/>
      <c r="B259" s="37"/>
      <c r="C259" s="212" t="s">
        <v>449</v>
      </c>
      <c r="D259" s="212" t="s">
        <v>131</v>
      </c>
      <c r="E259" s="213" t="s">
        <v>450</v>
      </c>
      <c r="F259" s="214" t="s">
        <v>451</v>
      </c>
      <c r="G259" s="215" t="s">
        <v>376</v>
      </c>
      <c r="H259" s="216">
        <v>2</v>
      </c>
      <c r="I259" s="217"/>
      <c r="J259" s="218">
        <f>ROUND(I259*H259,2)</f>
        <v>0</v>
      </c>
      <c r="K259" s="214" t="s">
        <v>1</v>
      </c>
      <c r="L259" s="42"/>
      <c r="M259" s="248" t="s">
        <v>1</v>
      </c>
      <c r="N259" s="249" t="s">
        <v>42</v>
      </c>
      <c r="O259" s="250"/>
      <c r="P259" s="251">
        <f>O259*H259</f>
        <v>0</v>
      </c>
      <c r="Q259" s="251">
        <v>0.18027</v>
      </c>
      <c r="R259" s="251">
        <f>Q259*H259</f>
        <v>0.36054</v>
      </c>
      <c r="S259" s="251">
        <v>0</v>
      </c>
      <c r="T259" s="252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3" t="s">
        <v>382</v>
      </c>
      <c r="AT259" s="223" t="s">
        <v>131</v>
      </c>
      <c r="AU259" s="223" t="s">
        <v>87</v>
      </c>
      <c r="AY259" s="15" t="s">
        <v>129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5" t="s">
        <v>85</v>
      </c>
      <c r="BK259" s="224">
        <f>ROUND(I259*H259,2)</f>
        <v>0</v>
      </c>
      <c r="BL259" s="15" t="s">
        <v>382</v>
      </c>
      <c r="BM259" s="223" t="s">
        <v>452</v>
      </c>
    </row>
    <row r="260" spans="1:31" s="2" customFormat="1" ht="6.95" customHeight="1">
      <c r="A260" s="36"/>
      <c r="B260" s="64"/>
      <c r="C260" s="65"/>
      <c r="D260" s="65"/>
      <c r="E260" s="65"/>
      <c r="F260" s="65"/>
      <c r="G260" s="65"/>
      <c r="H260" s="65"/>
      <c r="I260" s="65"/>
      <c r="J260" s="65"/>
      <c r="K260" s="65"/>
      <c r="L260" s="42"/>
      <c r="M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</row>
  </sheetData>
  <sheetProtection password="CC35" sheet="1" objects="1" scenarios="1" formatColumns="0" formatRows="0" autoFilter="0"/>
  <autoFilter ref="C133:K259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2021-04-06T08:11:23Z</dcterms:created>
  <dcterms:modified xsi:type="dcterms:W3CDTF">2021-04-06T08:11:28Z</dcterms:modified>
  <cp:category/>
  <cp:version/>
  <cp:contentType/>
  <cp:contentStatus/>
</cp:coreProperties>
</file>