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76" windowWidth="22716" windowHeight="10260" tabRatio="987" activeTab="0"/>
  </bookViews>
  <sheets>
    <sheet name="Rekapitulace stavby" sheetId="1" r:id="rId1"/>
    <sheet name="01 - Bourací a přípravné ..." sheetId="2" r:id="rId2"/>
    <sheet name="02 - Stavební část - Přís..." sheetId="3" r:id="rId3"/>
    <sheet name="03 - Stavební část - Stáv..." sheetId="4" r:id="rId4"/>
    <sheet name="04 - Venkovní vodovod a k..." sheetId="5" r:id="rId5"/>
    <sheet name="05 - Vnitřní vodovod" sheetId="6" r:id="rId6"/>
    <sheet name="06 - Vnitřní kanalizace" sheetId="7" r:id="rId7"/>
    <sheet name="07 - Zařizovací předměty" sheetId="8" r:id="rId8"/>
    <sheet name="08 - Vytápění" sheetId="9" r:id="rId9"/>
    <sheet name="09 - Silnoproudá elektroi..." sheetId="10" r:id="rId10"/>
    <sheet name="10 - Slaboproudá elektroi..." sheetId="11" r:id="rId11"/>
    <sheet name="11 - FVE pro snížení spot..." sheetId="12" r:id="rId12"/>
    <sheet name="12 - Měření a regulace" sheetId="13" r:id="rId13"/>
    <sheet name="13 - VZT - Zařízení 1 - U..." sheetId="14" r:id="rId14"/>
    <sheet name="14 - VZT - Zařízení 2 - U..." sheetId="15" r:id="rId15"/>
    <sheet name="15 - VZT - Zařízení 3 - U..." sheetId="16" r:id="rId16"/>
    <sheet name="16 - VZT - Zařízení 4 - S..." sheetId="17" r:id="rId17"/>
    <sheet name="17 - VZT - Zařízení 5 - P..." sheetId="18" r:id="rId18"/>
    <sheet name="18 - VZT - Ostatní dodávk..." sheetId="19" r:id="rId19"/>
    <sheet name="19 - Venkovní zpevněné pl..." sheetId="20" r:id="rId20"/>
    <sheet name="20 - Vedlejší rozpočtové ..." sheetId="21" r:id="rId21"/>
  </sheets>
  <definedNames>
    <definedName name="_xlnm._FilterDatabase" localSheetId="1" hidden="1">'01 - Bourací a přípravné ...'!$C$128:$K$288</definedName>
    <definedName name="_xlnm._FilterDatabase" localSheetId="2" hidden="1">'02 - Stavební část - Přís...'!$C$139:$K$1135</definedName>
    <definedName name="_xlnm._FilterDatabase" localSheetId="3" hidden="1">'03 - Stavební část - Stáv...'!$C$124:$K$285</definedName>
    <definedName name="_xlnm._FilterDatabase" localSheetId="4" hidden="1">'04 - Venkovní vodovod a k...'!$C$120:$K$186</definedName>
    <definedName name="_xlnm._FilterDatabase" localSheetId="5" hidden="1">'05 - Vnitřní vodovod'!$C$118:$K$179</definedName>
    <definedName name="_xlnm._FilterDatabase" localSheetId="6" hidden="1">'06 - Vnitřní kanalizace'!$C$117:$K$152</definedName>
    <definedName name="_xlnm._FilterDatabase" localSheetId="7" hidden="1">'07 - Zařizovací předměty'!$C$119:$K$174</definedName>
    <definedName name="_xlnm._FilterDatabase" localSheetId="8" hidden="1">'08 - Vytápění'!$C$120:$K$212</definedName>
    <definedName name="_xlnm._FilterDatabase" localSheetId="9" hidden="1">'09 - Silnoproudá elektroi...'!$C$117:$K$199</definedName>
    <definedName name="_xlnm._FilterDatabase" localSheetId="10" hidden="1">'10 - Slaboproudá elektroi...'!$C$117:$K$162</definedName>
    <definedName name="_xlnm._FilterDatabase" localSheetId="11" hidden="1">'11 - FVE pro snížení spot...'!$C$117:$K$140</definedName>
    <definedName name="_xlnm._FilterDatabase" localSheetId="12" hidden="1">'12 - Měření a regulace'!$C$117:$K$144</definedName>
    <definedName name="_xlnm._FilterDatabase" localSheetId="13" hidden="1">'13 - VZT - Zařízení 1 - U...'!$C$117:$K$162</definedName>
    <definedName name="_xlnm._FilterDatabase" localSheetId="14" hidden="1">'14 - VZT - Zařízení 2 - U...'!$C$117:$K$137</definedName>
    <definedName name="_xlnm._FilterDatabase" localSheetId="15" hidden="1">'15 - VZT - Zařízení 3 - U...'!$C$117:$K$137</definedName>
    <definedName name="_xlnm._FilterDatabase" localSheetId="16" hidden="1">'16 - VZT - Zařízení 4 - S...'!$C$117:$K$136</definedName>
    <definedName name="_xlnm._FilterDatabase" localSheetId="17" hidden="1">'17 - VZT - Zařízení 5 - P...'!$C$117:$K$126</definedName>
    <definedName name="_xlnm._FilterDatabase" localSheetId="18" hidden="1">'18 - VZT - Ostatní dodávk...'!$C$117:$K$126</definedName>
    <definedName name="_xlnm._FilterDatabase" localSheetId="19" hidden="1">'19 - Venkovní zpevněné pl...'!$C$122:$K$197</definedName>
    <definedName name="_xlnm._FilterDatabase" localSheetId="20" hidden="1">'20 - Vedlejší rozpočtové ...'!$C$119:$K$135</definedName>
    <definedName name="_xlnm.Print_Area" localSheetId="1">'01 - Bourací a přípravné ...'!$C$4:$J$76,'01 - Bourací a přípravné ...'!$C$82:$J$110,'01 - Bourací a přípravné ...'!$C$116:$K$288</definedName>
    <definedName name="_xlnm.Print_Area" localSheetId="2">'02 - Stavební část - Přís...'!$C$4:$J$76,'02 - Stavební část - Přís...'!$C$82:$J$121,'02 - Stavební část - Přís...'!$C$127:$K$1135</definedName>
    <definedName name="_xlnm.Print_Area" localSheetId="3">'03 - Stavební část - Stáv...'!$C$4:$J$76,'03 - Stavební část - Stáv...'!$C$82:$J$106,'03 - Stavební část - Stáv...'!$C$112:$K$285</definedName>
    <definedName name="_xlnm.Print_Area" localSheetId="4">'04 - Venkovní vodovod a k...'!$C$4:$J$76,'04 - Venkovní vodovod a k...'!$C$82:$J$102,'04 - Venkovní vodovod a k...'!$C$108:$K$186</definedName>
    <definedName name="_xlnm.Print_Area" localSheetId="5">'05 - Vnitřní vodovod'!$C$4:$J$76,'05 - Vnitřní vodovod'!$C$82:$J$100,'05 - Vnitřní vodovod'!$C$106:$K$179</definedName>
    <definedName name="_xlnm.Print_Area" localSheetId="6">'06 - Vnitřní kanalizace'!$C$4:$J$76,'06 - Vnitřní kanalizace'!$C$82:$J$99,'06 - Vnitřní kanalizace'!$C$105:$K$152</definedName>
    <definedName name="_xlnm.Print_Area" localSheetId="7">'07 - Zařizovací předměty'!$C$4:$J$76,'07 - Zařizovací předměty'!$C$82:$J$101,'07 - Zařizovací předměty'!$C$107:$K$174</definedName>
    <definedName name="_xlnm.Print_Area" localSheetId="8">'08 - Vytápění'!$C$4:$J$76,'08 - Vytápění'!$C$82:$J$102,'08 - Vytápění'!$C$108:$K$212</definedName>
    <definedName name="_xlnm.Print_Area" localSheetId="9">'09 - Silnoproudá elektroi...'!$C$4:$J$76,'09 - Silnoproudá elektroi...'!$C$82:$J$99,'09 - Silnoproudá elektroi...'!$C$105:$K$199</definedName>
    <definedName name="_xlnm.Print_Area" localSheetId="10">'10 - Slaboproudá elektroi...'!$C$4:$J$76,'10 - Slaboproudá elektroi...'!$C$82:$J$99,'10 - Slaboproudá elektroi...'!$C$105:$K$162</definedName>
    <definedName name="_xlnm.Print_Area" localSheetId="11">'11 - FVE pro snížení spot...'!$C$4:$J$76,'11 - FVE pro snížení spot...'!$C$82:$J$99,'11 - FVE pro snížení spot...'!$C$105:$K$140</definedName>
    <definedName name="_xlnm.Print_Area" localSheetId="12">'12 - Měření a regulace'!$C$4:$J$76,'12 - Měření a regulace'!$C$82:$J$99,'12 - Měření a regulace'!$C$105:$K$144</definedName>
    <definedName name="_xlnm.Print_Area" localSheetId="13">'13 - VZT - Zařízení 1 - U...'!$C$4:$J$76,'13 - VZT - Zařízení 1 - U...'!$C$82:$J$99,'13 - VZT - Zařízení 1 - U...'!$C$105:$K$162</definedName>
    <definedName name="_xlnm.Print_Area" localSheetId="14">'14 - VZT - Zařízení 2 - U...'!$C$4:$J$76,'14 - VZT - Zařízení 2 - U...'!$C$82:$J$99,'14 - VZT - Zařízení 2 - U...'!$C$105:$K$137</definedName>
    <definedName name="_xlnm.Print_Area" localSheetId="15">'15 - VZT - Zařízení 3 - U...'!$C$4:$J$76,'15 - VZT - Zařízení 3 - U...'!$C$82:$J$99,'15 - VZT - Zařízení 3 - U...'!$C$105:$K$137</definedName>
    <definedName name="_xlnm.Print_Area" localSheetId="16">'16 - VZT - Zařízení 4 - S...'!$C$4:$J$76,'16 - VZT - Zařízení 4 - S...'!$C$82:$J$99,'16 - VZT - Zařízení 4 - S...'!$C$105:$K$136</definedName>
    <definedName name="_xlnm.Print_Area" localSheetId="17">'17 - VZT - Zařízení 5 - P...'!$C$4:$J$76,'17 - VZT - Zařízení 5 - P...'!$C$82:$J$99,'17 - VZT - Zařízení 5 - P...'!$C$105:$K$126</definedName>
    <definedName name="_xlnm.Print_Area" localSheetId="18">'18 - VZT - Ostatní dodávk...'!$C$4:$J$76,'18 - VZT - Ostatní dodávk...'!$C$82:$J$99,'18 - VZT - Ostatní dodávk...'!$C$105:$K$126</definedName>
    <definedName name="_xlnm.Print_Area" localSheetId="19">'19 - Venkovní zpevněné pl...'!$C$4:$J$76,'19 - Venkovní zpevněné pl...'!$C$82:$J$104,'19 - Venkovní zpevněné pl...'!$C$110:$K$197</definedName>
    <definedName name="_xlnm.Print_Area" localSheetId="20">'20 - Vedlejší rozpočtové ...'!$C$4:$J$76,'20 - Vedlejší rozpočtové ...'!$C$82:$J$101,'20 - Vedlejší rozpočtové ...'!$C$107:$K$135</definedName>
    <definedName name="_xlnm.Print_Area" localSheetId="0">'Rekapitulace stavby'!$D$4:$AO$76,'Rekapitulace stavby'!$C$82:$AQ$115</definedName>
    <definedName name="_xlnm.Print_Titles" localSheetId="0">'Rekapitulace stavby'!$92:$92</definedName>
    <definedName name="_xlnm.Print_Titles" localSheetId="1">'01 - Bourací a přípravné ...'!$128:$128</definedName>
    <definedName name="_xlnm.Print_Titles" localSheetId="2">'02 - Stavební část - Přís...'!$139:$139</definedName>
    <definedName name="_xlnm.Print_Titles" localSheetId="3">'03 - Stavební část - Stáv...'!$124:$124</definedName>
    <definedName name="_xlnm.Print_Titles" localSheetId="4">'04 - Venkovní vodovod a k...'!$120:$120</definedName>
    <definedName name="_xlnm.Print_Titles" localSheetId="5">'05 - Vnitřní vodovod'!$118:$118</definedName>
    <definedName name="_xlnm.Print_Titles" localSheetId="6">'06 - Vnitřní kanalizace'!$117:$117</definedName>
    <definedName name="_xlnm.Print_Titles" localSheetId="7">'07 - Zařizovací předměty'!$119:$119</definedName>
    <definedName name="_xlnm.Print_Titles" localSheetId="8">'08 - Vytápění'!$120:$120</definedName>
    <definedName name="_xlnm.Print_Titles" localSheetId="9">'09 - Silnoproudá elektroi...'!$117:$117</definedName>
    <definedName name="_xlnm.Print_Titles" localSheetId="10">'10 - Slaboproudá elektroi...'!$117:$117</definedName>
    <definedName name="_xlnm.Print_Titles" localSheetId="11">'11 - FVE pro snížení spot...'!$117:$117</definedName>
    <definedName name="_xlnm.Print_Titles" localSheetId="12">'12 - Měření a regulace'!$117:$117</definedName>
    <definedName name="_xlnm.Print_Titles" localSheetId="13">'13 - VZT - Zařízení 1 - U...'!$117:$117</definedName>
    <definedName name="_xlnm.Print_Titles" localSheetId="14">'14 - VZT - Zařízení 2 - U...'!$117:$117</definedName>
    <definedName name="_xlnm.Print_Titles" localSheetId="15">'15 - VZT - Zařízení 3 - U...'!$117:$117</definedName>
    <definedName name="_xlnm.Print_Titles" localSheetId="16">'16 - VZT - Zařízení 4 - S...'!$117:$117</definedName>
    <definedName name="_xlnm.Print_Titles" localSheetId="17">'17 - VZT - Zařízení 5 - P...'!$117:$117</definedName>
    <definedName name="_xlnm.Print_Titles" localSheetId="18">'18 - VZT - Ostatní dodávk...'!$117:$117</definedName>
    <definedName name="_xlnm.Print_Titles" localSheetId="19">'19 - Venkovní zpevněné pl...'!$122:$122</definedName>
    <definedName name="_xlnm.Print_Titles" localSheetId="20">'20 - Vedlejší rozpočtové ...'!$119:$119</definedName>
  </definedNames>
  <calcPr calcId="125725"/>
</workbook>
</file>

<file path=xl/sharedStrings.xml><?xml version="1.0" encoding="utf-8"?>
<sst xmlns="http://schemas.openxmlformats.org/spreadsheetml/2006/main" count="24298" uniqueCount="3160">
  <si>
    <t>Export Komplet</t>
  </si>
  <si>
    <t/>
  </si>
  <si>
    <t>2.0</t>
  </si>
  <si>
    <t>ZAMOK</t>
  </si>
  <si>
    <t>False</t>
  </si>
  <si>
    <t>{36a6f932-96a4-41b0-bcbf-f9255d796ba1}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</si>
  <si>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</si>
  <si>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</si>
  <si>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</si>
  <si>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</si>
  <si>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</si>
  <si>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</si>
  <si>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</si>
  <si>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</si>
  <si>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22092020D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</si>
  <si>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</si>
  <si>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</si>
  <si>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Přírodovědné centrum při DDM Sova v Chebu</t>
  </si>
  <si>
    <t>KSO:</t>
  </si>
  <si>
    <t>CC-CZ:</t>
  </si>
  <si>
    <t>Místo:</t>
  </si>
  <si>
    <t>Goethova 1108/26, 350 02 Cheb</t>
  </si>
  <si>
    <t>Datum:</t>
  </si>
  <si>
    <t>18. 2. 2021</t>
  </si>
  <si>
    <t>Zadavatel:</t>
  </si>
  <si>
    <t>IČ:</t>
  </si>
  <si>
    <t>00253979</t>
  </si>
  <si>
    <t>Město Cheb</t>
  </si>
  <si>
    <t>DIČ:</t>
  </si>
  <si>
    <t>Uchazeč:</t>
  </si>
  <si>
    <t>Vyplň údaj</t>
  </si>
  <si>
    <t>Projektant:</t>
  </si>
  <si>
    <t>48337269</t>
  </si>
  <si>
    <t>MgA. Hana Fischerová</t>
  </si>
  <si>
    <t>CZ6560161432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</si>
  <si>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</si>
  <si>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</si>
  <si>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</si>
  <si>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</si>
  <si>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</si>
  <si>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</si>
  <si>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</si>
  <si>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</si>
  <si>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</si>
  <si>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</si>
  <si>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</si>
  <si>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</si>
  <si>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</si>
  <si>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</si>
  <si>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</si>
  <si>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</si>
  <si>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</si>
  <si>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</si>
  <si>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</si>
  <si>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</si>
  <si>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</si>
  <si>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</si>
  <si>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</si>
  <si>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</si>
  <si>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</si>
  <si>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</si>
  <si>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</si>
  <si>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</si>
  <si>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</si>
  <si>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</si>
  <si>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</si>
  <si>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</si>
  <si>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</si>
  <si>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</si>
  <si>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</si>
  <si>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</si>
  <si>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</si>
  <si>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</si>
  <si>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</si>
  <si>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</si>
  <si>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</si>
  <si>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</si>
  <si>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</si>
  <si>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</si>
  <si>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</si>
  <si>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</si>
  <si>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</si>
  <si>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</si>
  <si>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</si>
  <si>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a přípravné práce</t>
  </si>
  <si>
    <t>STA</t>
  </si>
  <si>
    <t>1</t>
  </si>
  <si>
    <t>{82149ef4-ee0f-4012-9dc5-b4285a74cd0c}</t>
  </si>
  <si>
    <t>2</t>
  </si>
  <si>
    <t>02</t>
  </si>
  <si>
    <t>Stavební část - Přístavba</t>
  </si>
  <si>
    <t>{484c138f-2494-4823-ab0b-0ba36ec8bca8}</t>
  </si>
  <si>
    <t>03</t>
  </si>
  <si>
    <t>Stavební část - Stávající objekt</t>
  </si>
  <si>
    <t>{89a6973b-259e-4d43-8f87-5392d6828f1c}</t>
  </si>
  <si>
    <t>04</t>
  </si>
  <si>
    <t>Venkovní vodovod a kanalizace</t>
  </si>
  <si>
    <t>{5a6f87de-3449-4843-889c-8e612bd70d14}</t>
  </si>
  <si>
    <t>05</t>
  </si>
  <si>
    <t>Vnitřní vodovod</t>
  </si>
  <si>
    <t>{96c77a63-ce74-4ed3-89ab-cd7acc490c4d}</t>
  </si>
  <si>
    <t>06</t>
  </si>
  <si>
    <t>Vnitřní kanalizace</t>
  </si>
  <si>
    <t>{74bf793c-2b6b-4d40-840d-e55ebf0f723e}</t>
  </si>
  <si>
    <t>07</t>
  </si>
  <si>
    <t>Zařizovací předměty</t>
  </si>
  <si>
    <t>{19ae6bff-aeae-46ca-9ebe-2cb8112a284b}</t>
  </si>
  <si>
    <t>08</t>
  </si>
  <si>
    <t>Vytápění</t>
  </si>
  <si>
    <t>{47b21212-d8fc-4683-8644-b5a052c0b86e}</t>
  </si>
  <si>
    <t>09</t>
  </si>
  <si>
    <t>Silnoproudá elektroinstalace skleníku</t>
  </si>
  <si>
    <t>{e72ee8b4-2b8f-4ad5-b53c-85ac39fe70dd}</t>
  </si>
  <si>
    <t>10</t>
  </si>
  <si>
    <t>Slaboproudá elektroinstalace skleníku</t>
  </si>
  <si>
    <t>{60f59810-f05b-4a9c-acfb-8f83acbdec46}</t>
  </si>
  <si>
    <t>11</t>
  </si>
  <si>
    <t>FVE pro snížení spotřeby</t>
  </si>
  <si>
    <t>{9da3a762-d766-491b-9413-cd50ddd023d6}</t>
  </si>
  <si>
    <t>12</t>
  </si>
  <si>
    <t>Měření a regulace</t>
  </si>
  <si>
    <t>{89adc20b-8760-4fb7-a35d-72a1d0ac2c3b}</t>
  </si>
  <si>
    <t>13</t>
  </si>
  <si>
    <t>VZT - Zařízení 1 - Učebna botaniky a teraristiky</t>
  </si>
  <si>
    <t>{ce0c8d10-cedc-483c-830f-5e2cb0646a3e}</t>
  </si>
  <si>
    <t>14</t>
  </si>
  <si>
    <t>VZT - Zařízení 2 - Učebna zoologie</t>
  </si>
  <si>
    <t>{bfc08517-5266-4540-b071-894a5185a8c5}</t>
  </si>
  <si>
    <t>VZT - Zařízení 3 - Učebna přírodních věd</t>
  </si>
  <si>
    <t>{b928e8db-a8ca-4192-86e1-c82741f15ad8}</t>
  </si>
  <si>
    <t>16</t>
  </si>
  <si>
    <t>VZT - Zařízení 4 - Sociální zázemí</t>
  </si>
  <si>
    <t>{f005960a-e972-465e-a2b0-cb442ed31445}</t>
  </si>
  <si>
    <t>17</t>
  </si>
  <si>
    <t>VZT - Zařízení 5 - Přípravna</t>
  </si>
  <si>
    <t>{56ed2acb-8d16-4976-ba40-058e5b7232f0}</t>
  </si>
  <si>
    <t>18</t>
  </si>
  <si>
    <t>VZT - Ostatní dodávky a práce</t>
  </si>
  <si>
    <t>{fc4b77d4-49d9-478c-9932-6686ff52c656}</t>
  </si>
  <si>
    <t>19</t>
  </si>
  <si>
    <t>Venkovní zpevněné plochy</t>
  </si>
  <si>
    <t>{ca6af6f5-e7ca-432a-9ee1-ae30f3df7713}</t>
  </si>
  <si>
    <t>20</t>
  </si>
  <si>
    <t>Vedlejší rozpočtové náklady</t>
  </si>
  <si>
    <t>{f9e40347-9dae-4c96-aac6-a0793791c000}</t>
  </si>
  <si>
    <t>KRYCÍ LIST SOUPISU PRACÍ</t>
  </si>
  <si>
    <t>Objekt:</t>
  </si>
  <si>
    <t>01 - Bourací a přípravné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</si>
  <si>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</si>
  <si>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</si>
  <si>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</si>
  <si>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</si>
  <si>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</si>
  <si>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</si>
  <si>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</si>
  <si>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</si>
  <si>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</si>
  <si>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</si>
  <si>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</si>
  <si>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</si>
  <si>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</si>
  <si>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733 - Ústřední vytápění - rozvodné potrubí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</si>
  <si>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</si>
  <si>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</si>
  <si>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</si>
  <si>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</si>
  <si>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</si>
  <si>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</si>
  <si>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</si>
  <si>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</si>
  <si>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</si>
  <si>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</si>
  <si>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</si>
  <si>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</si>
  <si>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</si>
  <si>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</si>
  <si>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</si>
  <si>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</si>
  <si>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</si>
  <si>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</si>
  <si>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</si>
  <si>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</si>
  <si>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</si>
  <si>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</si>
  <si>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</si>
  <si>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</si>
  <si>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</si>
  <si>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</si>
  <si>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-231864940</t>
  </si>
  <si>
    <t>VV</t>
  </si>
  <si>
    <t>100</t>
  </si>
  <si>
    <t>111209111</t>
  </si>
  <si>
    <t>Spálení proutí a klestu</t>
  </si>
  <si>
    <t>1214424565</t>
  </si>
  <si>
    <t>3</t>
  </si>
  <si>
    <t>112151015</t>
  </si>
  <si>
    <t>Volné kácení stromů s rozřezáním a odvětvením D kmene do 600 mm</t>
  </si>
  <si>
    <t>kus</t>
  </si>
  <si>
    <t>776778493</t>
  </si>
  <si>
    <t>181951112</t>
  </si>
  <si>
    <t>Úprava pláně v hornině třídy těžitelnosti I, skupiny 1 až 3 se zhutněním</t>
  </si>
  <si>
    <t>168677986</t>
  </si>
  <si>
    <t>50*25</t>
  </si>
  <si>
    <t>5</t>
  </si>
  <si>
    <t>132251101</t>
  </si>
  <si>
    <t>Hloubení rýh nezapažených  š do 800 mm v hornině třídy těžitelnosti I, skupiny 3 objem do 20 m3 strojně</t>
  </si>
  <si>
    <t>m3</t>
  </si>
  <si>
    <t>1562081486</t>
  </si>
  <si>
    <t>65*0,15*1,2</t>
  </si>
  <si>
    <t>6</t>
  </si>
  <si>
    <t>167151101</t>
  </si>
  <si>
    <t>Nakládání výkopku z hornin třídy těžitelnosti I, skupiny 1 až 3 do 100 m3</t>
  </si>
  <si>
    <t>-2142020761</t>
  </si>
  <si>
    <t>7</t>
  </si>
  <si>
    <t>162351104</t>
  </si>
  <si>
    <t>Vodorovné přemístění do 1000 m výkopku/sypaniny z horniny třídy těžitelnosti I, skupiny 1 až 3</t>
  </si>
  <si>
    <t>-1220609991</t>
  </si>
  <si>
    <t>11,7</t>
  </si>
  <si>
    <t>8</t>
  </si>
  <si>
    <t>162751119</t>
  </si>
  <si>
    <t>Příplatek k vodorovnému přemístění výkopku/sypaniny z horniny třídy těžitelnosti I, skupiny 1 až 3 ZKD 1000 m přes 10000 m</t>
  </si>
  <si>
    <t>-1478395084</t>
  </si>
  <si>
    <t>11,7*10</t>
  </si>
  <si>
    <t>9</t>
  </si>
  <si>
    <t>171201231</t>
  </si>
  <si>
    <t>Poplatek za uložení zeminy a kamení na recyklační skládce (skládkovné) kód odpadu 17 05 04</t>
  </si>
  <si>
    <t>t</t>
  </si>
  <si>
    <t>-994205036</t>
  </si>
  <si>
    <t>11,7*2</t>
  </si>
  <si>
    <t>Zakládání</t>
  </si>
  <si>
    <t>211531111</t>
  </si>
  <si>
    <t>Výplň odvodňovacích žeber nebo trativodů kamenivem hrubým drceným frakce 16 až 63 mm</t>
  </si>
  <si>
    <t>1034981738</t>
  </si>
  <si>
    <t>213141131</t>
  </si>
  <si>
    <t>Zřízení vrstvy z geotextilie ve sklonu do 1:1 š do 3 m</t>
  </si>
  <si>
    <t>-1713145268</t>
  </si>
  <si>
    <t>65*1,2</t>
  </si>
  <si>
    <t>M</t>
  </si>
  <si>
    <t>69311006</t>
  </si>
  <si>
    <t>geotextilie tkaná separační, filtrační, výztužná PP pevnost v tahu 15kN/m</t>
  </si>
  <si>
    <t>-374429965</t>
  </si>
  <si>
    <t>78*1,15 'Přepočtené koeficientem množství</t>
  </si>
  <si>
    <t>Trubní vedení</t>
  </si>
  <si>
    <t>K801</t>
  </si>
  <si>
    <t>Odpojení přípojky vody v oplocení</t>
  </si>
  <si>
    <t>kpl</t>
  </si>
  <si>
    <t>-1953244561</t>
  </si>
  <si>
    <t>K802</t>
  </si>
  <si>
    <t>Odpojení přípojky plynu v oplocení</t>
  </si>
  <si>
    <t>-1253459778</t>
  </si>
  <si>
    <t>Ostatní konstrukce a práce, bourání</t>
  </si>
  <si>
    <t>968062245</t>
  </si>
  <si>
    <t>Vybourání dřevěných rámů oken jednoduchých včetně křídel pl do 2 m2</t>
  </si>
  <si>
    <t>-616979374</t>
  </si>
  <si>
    <t>2*2,5*3</t>
  </si>
  <si>
    <t>1*1,2*5</t>
  </si>
  <si>
    <t>1,5*1,2*5</t>
  </si>
  <si>
    <t>Součet</t>
  </si>
  <si>
    <t>964072331</t>
  </si>
  <si>
    <t>Vybourání válcovaných nosníků ze zdiva smíšeného dl do 6 m hmotnosti do 35 kg/m</t>
  </si>
  <si>
    <t>1320650241</t>
  </si>
  <si>
    <t>0,472+0,384</t>
  </si>
  <si>
    <t>962032231</t>
  </si>
  <si>
    <t>Bourání zdiva z cihel pálených nebo vápenopískových na MV nebo MVC přes 1 m3</t>
  </si>
  <si>
    <t>-517982025</t>
  </si>
  <si>
    <t>15,389*0,3*2,615</t>
  </si>
  <si>
    <t>15,389*0,3*2,487</t>
  </si>
  <si>
    <t>5,994*0,3*3</t>
  </si>
  <si>
    <t>3,5*0,3*1,2</t>
  </si>
  <si>
    <t>2*0,3*1,2</t>
  </si>
  <si>
    <t>15,389*0,3*1,5</t>
  </si>
  <si>
    <t>6,153*0,3*1,2</t>
  </si>
  <si>
    <t>5,985*0,35*2,3</t>
  </si>
  <si>
    <t>2,45*0,35*2,3</t>
  </si>
  <si>
    <t>5,858*0,3*2,8</t>
  </si>
  <si>
    <t>4,156*0,3*2,8</t>
  </si>
  <si>
    <t>5,2*0,15*2,8</t>
  </si>
  <si>
    <t>961044111</t>
  </si>
  <si>
    <t>Bourání základů z betonu prostého</t>
  </si>
  <si>
    <t>-937197419</t>
  </si>
  <si>
    <t>6,153*15,389*0,1</t>
  </si>
  <si>
    <t>6,594*15,389*0,1</t>
  </si>
  <si>
    <t>15,389*1,0*1,0*4</t>
  </si>
  <si>
    <t>6,5*1,0*1,0*4</t>
  </si>
  <si>
    <t>5,985*3,14*0,2</t>
  </si>
  <si>
    <t>4,156*5,858*0,2</t>
  </si>
  <si>
    <t>5,985*1,0*1,0*2</t>
  </si>
  <si>
    <t>2,45*1,0*1,0*2</t>
  </si>
  <si>
    <t>5,858*1,0*1,0</t>
  </si>
  <si>
    <t>4,156*1,0*1,0*2</t>
  </si>
  <si>
    <t>997</t>
  </si>
  <si>
    <t>Přesun sutě</t>
  </si>
  <si>
    <t>997013111</t>
  </si>
  <si>
    <t>Vnitrostaveništní doprava suti a vybouraných hmot pro budovy v do 6 m s použitím mechanizace</t>
  </si>
  <si>
    <t>113822524</t>
  </si>
  <si>
    <t>997002611</t>
  </si>
  <si>
    <t>Nakládání suti a vybouraných hmot</t>
  </si>
  <si>
    <t>-275445093</t>
  </si>
  <si>
    <t>997002511</t>
  </si>
  <si>
    <t>Vodorovné přemístění suti a vybouraných hmot bez naložení ale se složením a urovnáním do 1 km</t>
  </si>
  <si>
    <t>-662054259</t>
  </si>
  <si>
    <t>22</t>
  </si>
  <si>
    <t>997002519</t>
  </si>
  <si>
    <t>Příplatek ZKD 1 km přemístění suti a vybouraných hmot</t>
  </si>
  <si>
    <t>-1068640535</t>
  </si>
  <si>
    <t>475,91*10</t>
  </si>
  <si>
    <t>23</t>
  </si>
  <si>
    <t>997013601</t>
  </si>
  <si>
    <t>Poplatek za uložení na skládce (skládkovné) stavebního odpadu betonového kód odpadu 17 01 01</t>
  </si>
  <si>
    <t>615521296</t>
  </si>
  <si>
    <t>24</t>
  </si>
  <si>
    <t>997013603</t>
  </si>
  <si>
    <t>Poplatek za uložení na skládce (skládkovné) stavebního odpadu cihelného kód odpadu 17 01 02</t>
  </si>
  <si>
    <t>-557057656</t>
  </si>
  <si>
    <t>25</t>
  </si>
  <si>
    <t>997013631</t>
  </si>
  <si>
    <t>Poplatek za uložení na skládce (skládkovné) stavebního odpadu směsného kód odpadu 17 09 04</t>
  </si>
  <si>
    <t>-1132909523</t>
  </si>
  <si>
    <t>26</t>
  </si>
  <si>
    <t>997013804</t>
  </si>
  <si>
    <t>Poplatek za uložení na skládce (skládkovné) stavebního odpadu ze skla kód odpadu 17 02 02</t>
  </si>
  <si>
    <t>-1187145176</t>
  </si>
  <si>
    <t>PSV</t>
  </si>
  <si>
    <t>Práce a dodávky PSV</t>
  </si>
  <si>
    <t>711</t>
  </si>
  <si>
    <t>Izolace proti vodě, vlhkosti a plynům</t>
  </si>
  <si>
    <t>27</t>
  </si>
  <si>
    <t>711491273</t>
  </si>
  <si>
    <t>Provedení izolace proti tlakové vodě svislé z nopové folie</t>
  </si>
  <si>
    <t>9164994</t>
  </si>
  <si>
    <t>28</t>
  </si>
  <si>
    <t>28323005</t>
  </si>
  <si>
    <t>fólie profilovaná (nopová) drenážní HDPE s výškou nopů 8mm</t>
  </si>
  <si>
    <t>32</t>
  </si>
  <si>
    <t>-803833648</t>
  </si>
  <si>
    <t>78*1,2 'Přepočtené koeficientem množství</t>
  </si>
  <si>
    <t>29</t>
  </si>
  <si>
    <t>998711201</t>
  </si>
  <si>
    <t>Přesun hmot procentní pro izolace proti vodě, vlhkosti a plynům v objektech v do 6 m</t>
  </si>
  <si>
    <t>%</t>
  </si>
  <si>
    <t>-1210564598</t>
  </si>
  <si>
    <t>733</t>
  </si>
  <si>
    <t>Ústřední vytápění - rozvodné potrubí</t>
  </si>
  <si>
    <t>30</t>
  </si>
  <si>
    <t>K73301</t>
  </si>
  <si>
    <t>Demontáž stávajících rozvodů vytápění</t>
  </si>
  <si>
    <t>942203570</t>
  </si>
  <si>
    <t>762</t>
  </si>
  <si>
    <t>Konstrukce tesařské</t>
  </si>
  <si>
    <t>31</t>
  </si>
  <si>
    <t>762341811</t>
  </si>
  <si>
    <t>Demontáž bednění střech z prken</t>
  </si>
  <si>
    <t>-1086330767</t>
  </si>
  <si>
    <t>5,858*10,123</t>
  </si>
  <si>
    <t>5,985*3,34</t>
  </si>
  <si>
    <t>762711820</t>
  </si>
  <si>
    <t>Demontáž prostorových vázaných kcí z hraněného řeziva průřezové plochy do 224 cm2</t>
  </si>
  <si>
    <t>m</t>
  </si>
  <si>
    <t>71611488</t>
  </si>
  <si>
    <t>3,34*8</t>
  </si>
  <si>
    <t>5,858*14</t>
  </si>
  <si>
    <t>5,985+5,985+3,14+3,14</t>
  </si>
  <si>
    <t>5,858+5,858+10,123+10,123</t>
  </si>
  <si>
    <t>3,5*8</t>
  </si>
  <si>
    <t>2,853*6</t>
  </si>
  <si>
    <t>33</t>
  </si>
  <si>
    <t>762111811</t>
  </si>
  <si>
    <t>Demontáž stěn a příček z hraněného řeziva</t>
  </si>
  <si>
    <t>-1191650122</t>
  </si>
  <si>
    <t>5,985*2,896*2</t>
  </si>
  <si>
    <t>3,14*2,896*2</t>
  </si>
  <si>
    <t>5,858*2,853*2</t>
  </si>
  <si>
    <t>10,123*2,853*2</t>
  </si>
  <si>
    <t>34</t>
  </si>
  <si>
    <t>762134811</t>
  </si>
  <si>
    <t>Demontáž bednění svislých stěn z fošen</t>
  </si>
  <si>
    <t>1726276445</t>
  </si>
  <si>
    <t>35</t>
  </si>
  <si>
    <t>762521811</t>
  </si>
  <si>
    <t>Demontáž podlah bez polštářů z prken tloušťky do 32 mm</t>
  </si>
  <si>
    <t>528363106</t>
  </si>
  <si>
    <t>36</t>
  </si>
  <si>
    <t>998762201</t>
  </si>
  <si>
    <t>Přesun hmot procentní pro kce tesařské v objektech v do 6 m</t>
  </si>
  <si>
    <t>-229831723</t>
  </si>
  <si>
    <t>764</t>
  </si>
  <si>
    <t>Konstrukce klempířské</t>
  </si>
  <si>
    <t>37</t>
  </si>
  <si>
    <t>764001821</t>
  </si>
  <si>
    <t>Demontáž krytiny ze svitků nebo tabulí do suti</t>
  </si>
  <si>
    <t>-1539884708</t>
  </si>
  <si>
    <t>38</t>
  </si>
  <si>
    <t>764002801</t>
  </si>
  <si>
    <t>Demontáž závětrné lišty do suti</t>
  </si>
  <si>
    <t>1209995242</t>
  </si>
  <si>
    <t>(5,985+3,14)*2</t>
  </si>
  <si>
    <t>(5,858+10,123)*2</t>
  </si>
  <si>
    <t>39</t>
  </si>
  <si>
    <t>764004821</t>
  </si>
  <si>
    <t>Demontáž nástřešního žlabu do suti</t>
  </si>
  <si>
    <t>1022412194</t>
  </si>
  <si>
    <t>5,985+10,123</t>
  </si>
  <si>
    <t>40</t>
  </si>
  <si>
    <t>764004861</t>
  </si>
  <si>
    <t>Demontáž svodu do suti</t>
  </si>
  <si>
    <t>1093296558</t>
  </si>
  <si>
    <t>5,713+5,887</t>
  </si>
  <si>
    <t>41</t>
  </si>
  <si>
    <t>998764201</t>
  </si>
  <si>
    <t>Přesun hmot procentní pro konstrukce klempířské v objektech v do 6 m</t>
  </si>
  <si>
    <t>-1633129141</t>
  </si>
  <si>
    <t>767</t>
  </si>
  <si>
    <t>Konstrukce zámečnické</t>
  </si>
  <si>
    <t>42</t>
  </si>
  <si>
    <t>767392801</t>
  </si>
  <si>
    <t>Demontáž krytin střech z plechů nýtovaných do suti</t>
  </si>
  <si>
    <t>-760388475</t>
  </si>
  <si>
    <t>5*4,222</t>
  </si>
  <si>
    <t>5*3,642</t>
  </si>
  <si>
    <t>43</t>
  </si>
  <si>
    <t>767112811</t>
  </si>
  <si>
    <t>Demontáž stěn pro zasklení šroubovaných</t>
  </si>
  <si>
    <t>-160080685</t>
  </si>
  <si>
    <t>39,32+220,117+137,679</t>
  </si>
  <si>
    <t>44</t>
  </si>
  <si>
    <t>767631800</t>
  </si>
  <si>
    <t>Demontáž oken pro beztmelé zasklení se zasklením</t>
  </si>
  <si>
    <t>-1147682882</t>
  </si>
  <si>
    <t>1,5</t>
  </si>
  <si>
    <t>45</t>
  </si>
  <si>
    <t>767812851</t>
  </si>
  <si>
    <t>Demontáž markýz fasádních šířky do 2000 mm</t>
  </si>
  <si>
    <t>1963613273</t>
  </si>
  <si>
    <t>46</t>
  </si>
  <si>
    <t>998767201</t>
  </si>
  <si>
    <t>Přesun hmot procentní pro zámečnické konstrukce v objektech v do 6 m</t>
  </si>
  <si>
    <t>1328611340</t>
  </si>
  <si>
    <t>787</t>
  </si>
  <si>
    <t>Dokončovací práce - zasklívání</t>
  </si>
  <si>
    <t>47</t>
  </si>
  <si>
    <t>787300801</t>
  </si>
  <si>
    <t>Vysklívání střešních konstrukcí a světlíků tmelených</t>
  </si>
  <si>
    <t>1996631189</t>
  </si>
  <si>
    <t>15,382*4,5</t>
  </si>
  <si>
    <t>10,389*4,22</t>
  </si>
  <si>
    <t>10,389*3,642</t>
  </si>
  <si>
    <t>48</t>
  </si>
  <si>
    <t>787100802</t>
  </si>
  <si>
    <t>Vysklívání stěn, příček, balkónového zábradlí, výtahových šachet plochy do 3 m2 skla plochého</t>
  </si>
  <si>
    <t>1035173457</t>
  </si>
  <si>
    <t>15,382*1*4</t>
  </si>
  <si>
    <t>6,153*2,987*2</t>
  </si>
  <si>
    <t>6,594*2,987*2</t>
  </si>
  <si>
    <t>49</t>
  </si>
  <si>
    <t>998787201</t>
  </si>
  <si>
    <t>Přesun hmot procentní pro zasklívání v objektech v do 6 m</t>
  </si>
  <si>
    <t>713209866</t>
  </si>
  <si>
    <t>02 - Stavební část - Přístavba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</si>
  <si>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</si>
  <si>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</si>
  <si>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</si>
  <si>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</si>
  <si>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</si>
  <si>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</si>
  <si>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</si>
  <si>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</si>
  <si>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</si>
  <si>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</si>
  <si>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</si>
  <si>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</si>
  <si>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</si>
  <si>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</si>
  <si>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121151223</t>
  </si>
  <si>
    <t>Sejmutí lesní půdy plochy přes 500 m2 tl vrstvy do 200 mm strojně</t>
  </si>
  <si>
    <t>-79564255</t>
  </si>
  <si>
    <t>570</t>
  </si>
  <si>
    <t>122251106</t>
  </si>
  <si>
    <t>Odkopávky a prokopávky nezapažené v hornině třídy těžitelnosti I, skupiny 3 objem do 5000 m3 strojně</t>
  </si>
  <si>
    <t>-1674455379</t>
  </si>
  <si>
    <t>12,41*4,268*1</t>
  </si>
  <si>
    <t>12,41*13*1,5</t>
  </si>
  <si>
    <t>12,41*2,6*1</t>
  </si>
  <si>
    <t>12,41*4,268*1,5</t>
  </si>
  <si>
    <t>12,41*13*1</t>
  </si>
  <si>
    <t>12,41*4,768*2</t>
  </si>
  <si>
    <t>132251255</t>
  </si>
  <si>
    <t>Hloubení rýh nezapažených š do 2000 mm v hornině třídy těžitelnosti I, skupiny 3 objem do 1000 m3 strojně</t>
  </si>
  <si>
    <t>-174929034</t>
  </si>
  <si>
    <t>37,3*2*1,1</t>
  </si>
  <si>
    <t>37,3*2*1,668</t>
  </si>
  <si>
    <t>12,41*2*1</t>
  </si>
  <si>
    <t>12,44*2*2,1</t>
  </si>
  <si>
    <t>49,65*2,6*1,5</t>
  </si>
  <si>
    <t>4,825*2*1,1</t>
  </si>
  <si>
    <t>15,04*2*0,6</t>
  </si>
  <si>
    <t>11,6*2*1,668</t>
  </si>
  <si>
    <t>4,875*2*1,1*5</t>
  </si>
  <si>
    <t>131251102</t>
  </si>
  <si>
    <t>Hloubení jam nezapažených v hornině třídy těžitelnosti I, skupiny 3 objem do 50 m3 strojně</t>
  </si>
  <si>
    <t>1154768227</t>
  </si>
  <si>
    <t>7,37*3,75*0,85</t>
  </si>
  <si>
    <t>162251101</t>
  </si>
  <si>
    <t>Vodorovné přemístění do 20 m výkopku/sypaniny z horniny třídy těžitelnosti I, skupiny 1 až 3</t>
  </si>
  <si>
    <t>1803917521</t>
  </si>
  <si>
    <t>85,5+1249,787+598,182+23,492</t>
  </si>
  <si>
    <t>171251201</t>
  </si>
  <si>
    <t>Uložení sypaniny na skládky nebo meziskládky</t>
  </si>
  <si>
    <t>515315252</t>
  </si>
  <si>
    <t>174151101</t>
  </si>
  <si>
    <t>Zásyp jam, šachet rýh nebo kolem objektů sypaninou se zhutněním</t>
  </si>
  <si>
    <t>-1755895005</t>
  </si>
  <si>
    <t>1871,461-(237,512+149,728+111,736)</t>
  </si>
  <si>
    <t>167151111</t>
  </si>
  <si>
    <t>Nakládání výkopku z hornin třídy těžitelnosti I, skupiny 1 až 3 přes 100 m3</t>
  </si>
  <si>
    <t>-1820760731</t>
  </si>
  <si>
    <t>1956,961-1372,485</t>
  </si>
  <si>
    <t>2051354273</t>
  </si>
  <si>
    <t>1584177394</t>
  </si>
  <si>
    <t>584,476*10</t>
  </si>
  <si>
    <t>1198147914</t>
  </si>
  <si>
    <t>584,476*2</t>
  </si>
  <si>
    <t>274351121</t>
  </si>
  <si>
    <t>Zřízení bednění základových pasů rovného</t>
  </si>
  <si>
    <t>1934854141</t>
  </si>
  <si>
    <t>4,05*0,75</t>
  </si>
  <si>
    <t>4,025*0,5</t>
  </si>
  <si>
    <t>36,45*0,75</t>
  </si>
  <si>
    <t>36,45*0,5</t>
  </si>
  <si>
    <t>7,15*0,75</t>
  </si>
  <si>
    <t>7,625*0,5</t>
  </si>
  <si>
    <t>4,025*1,5</t>
  </si>
  <si>
    <t>11,155*1,5</t>
  </si>
  <si>
    <t>7,3*1,5</t>
  </si>
  <si>
    <t>15,045*1,5</t>
  </si>
  <si>
    <t>27,815*1,5</t>
  </si>
  <si>
    <t>10,71*1,5</t>
  </si>
  <si>
    <t>27,815*2</t>
  </si>
  <si>
    <t>5,915*2</t>
  </si>
  <si>
    <t>6,45*2</t>
  </si>
  <si>
    <t>4,95*2</t>
  </si>
  <si>
    <t>4,75*2</t>
  </si>
  <si>
    <t>3,75*2</t>
  </si>
  <si>
    <t>5,915*0,5</t>
  </si>
  <si>
    <t>6,45*0,5</t>
  </si>
  <si>
    <t>4,95*0,5</t>
  </si>
  <si>
    <t>4,75*0,5</t>
  </si>
  <si>
    <t>3,75*0,5</t>
  </si>
  <si>
    <t>10,71*0,5</t>
  </si>
  <si>
    <t>48,15*0,5</t>
  </si>
  <si>
    <t>10,71*2</t>
  </si>
  <si>
    <t>7,625*2</t>
  </si>
  <si>
    <t>48,15*2,25</t>
  </si>
  <si>
    <t>6,125*1,255</t>
  </si>
  <si>
    <t>2,85*1,75</t>
  </si>
  <si>
    <t>5,125*2,25</t>
  </si>
  <si>
    <t>5,225*1</t>
  </si>
  <si>
    <t>1,85*1,5</t>
  </si>
  <si>
    <t>4,325*2</t>
  </si>
  <si>
    <t>6,825*1</t>
  </si>
  <si>
    <t>6,725*1</t>
  </si>
  <si>
    <t>11,2*2</t>
  </si>
  <si>
    <t>13,6*2</t>
  </si>
  <si>
    <t>1,85*2</t>
  </si>
  <si>
    <t>4,325*2*9</t>
  </si>
  <si>
    <t>6,675*2*2</t>
  </si>
  <si>
    <t>1,45*1*2</t>
  </si>
  <si>
    <t>0,3*1*2</t>
  </si>
  <si>
    <t>274351122</t>
  </si>
  <si>
    <t>Odstranění bednění základových pasů rovného</t>
  </si>
  <si>
    <t>312579079</t>
  </si>
  <si>
    <t>274352111</t>
  </si>
  <si>
    <t>Bednění základových pasů rovné ztracené (neodbedněné)</t>
  </si>
  <si>
    <t>164195473</t>
  </si>
  <si>
    <t>780,722*0,1</t>
  </si>
  <si>
    <t>274322511</t>
  </si>
  <si>
    <t>Základové pasy ze ŽB se zvýšenými nároky na prostředí tř. C 25/30</t>
  </si>
  <si>
    <t>-988222847</t>
  </si>
  <si>
    <t>1,3*4,05*0,5</t>
  </si>
  <si>
    <t>0,5*4,05*0,5</t>
  </si>
  <si>
    <t>1,45*36,45*0,5</t>
  </si>
  <si>
    <t>0,5*36,45*0,5</t>
  </si>
  <si>
    <t>1,3*7,765*0,5</t>
  </si>
  <si>
    <t>0,5*39,03*1,5</t>
  </si>
  <si>
    <t>0,5*27,815*2</t>
  </si>
  <si>
    <t>1,1*48,15*0,5</t>
  </si>
  <si>
    <t>0,5*48,15*2</t>
  </si>
  <si>
    <t>5,225*0,5*1</t>
  </si>
  <si>
    <t>2,85*0,5*1,5</t>
  </si>
  <si>
    <t>4,325*0,5*2</t>
  </si>
  <si>
    <t>6,725*0,5*1*2</t>
  </si>
  <si>
    <t>6,725*0,5*1</t>
  </si>
  <si>
    <t>4,312*0,5*1</t>
  </si>
  <si>
    <t>2,35*0,5*1,5</t>
  </si>
  <si>
    <t>4,838*0,5*2</t>
  </si>
  <si>
    <t>6,375*0,5*2</t>
  </si>
  <si>
    <t>4,325*0,5*2*4</t>
  </si>
  <si>
    <t>1,45*0,5*0,5*2</t>
  </si>
  <si>
    <t>0,5*0,5*0,5*2</t>
  </si>
  <si>
    <t>274361821</t>
  </si>
  <si>
    <t>Výztuž základových pásů betonářskou ocelí 10 505 (R)</t>
  </si>
  <si>
    <t>-773815071</t>
  </si>
  <si>
    <t>237,512/25</t>
  </si>
  <si>
    <t>273313711</t>
  </si>
  <si>
    <t>Základové desky z betonu tř. C 20/25</t>
  </si>
  <si>
    <t>-2012733167</t>
  </si>
  <si>
    <t>1,3*4,05*0,15</t>
  </si>
  <si>
    <t>1,45*36,45*0,15</t>
  </si>
  <si>
    <t>1,3*7,65*0,15</t>
  </si>
  <si>
    <t>1*39,025*0,15</t>
  </si>
  <si>
    <t>1*27,815*0,15</t>
  </si>
  <si>
    <t>1,1*48,15*0,15</t>
  </si>
  <si>
    <t>1*11,7*0,15</t>
  </si>
  <si>
    <t>1*5,025*0,15</t>
  </si>
  <si>
    <t>1*6,725*0,15*2</t>
  </si>
  <si>
    <t>1*11,2*0,15*2</t>
  </si>
  <si>
    <t>1*1,85*0,15</t>
  </si>
  <si>
    <t>1*4,025*0,15*5</t>
  </si>
  <si>
    <t>1*1*0,15*2</t>
  </si>
  <si>
    <t>7,65*13,6*0,15</t>
  </si>
  <si>
    <t>36,45*15,55*0,15</t>
  </si>
  <si>
    <t>4,05*14,1*0,15</t>
  </si>
  <si>
    <t>7,87*4,25*0,15</t>
  </si>
  <si>
    <t>-(7,37*3,75*0,15)</t>
  </si>
  <si>
    <t>273322511</t>
  </si>
  <si>
    <t>Základové desky ze ŽB se zvýšenými nároky na prostředí tř. C 25/30</t>
  </si>
  <si>
    <t>-362570183</t>
  </si>
  <si>
    <t>7,87*4,25*0,2</t>
  </si>
  <si>
    <t>273362021</t>
  </si>
  <si>
    <t>Výztuž základových desek svařovanými sítěmi Kari</t>
  </si>
  <si>
    <t>1089939769</t>
  </si>
  <si>
    <t>111,736/16</t>
  </si>
  <si>
    <t>Svislé a kompletní konstrukce</t>
  </si>
  <si>
    <t>311351311</t>
  </si>
  <si>
    <t>Zřízení jednostranného bednění nosných nadzákladových zdí</t>
  </si>
  <si>
    <t>-305418489</t>
  </si>
  <si>
    <t>3,75*2*2</t>
  </si>
  <si>
    <t>3,35*2*2</t>
  </si>
  <si>
    <t>7,37*2*2</t>
  </si>
  <si>
    <t>6,97*2*2</t>
  </si>
  <si>
    <t>311351312</t>
  </si>
  <si>
    <t>Odstranění jednostranného bednění nosných nadzákladových zdí</t>
  </si>
  <si>
    <t>334441607</t>
  </si>
  <si>
    <t>311322511</t>
  </si>
  <si>
    <t>Nosná zeď ze ŽB odolného proti agresivnímu prostředí tř. C 25/30 bez výztuže</t>
  </si>
  <si>
    <t>120897117</t>
  </si>
  <si>
    <t>3,75*0,2*1,9*2</t>
  </si>
  <si>
    <t>6,97*0,2*1,9*2</t>
  </si>
  <si>
    <t>35,65*1,5*0,5</t>
  </si>
  <si>
    <t>1,2*1,5*0,5</t>
  </si>
  <si>
    <t>1,5*1,5*0,5</t>
  </si>
  <si>
    <t>311361821</t>
  </si>
  <si>
    <t>Výztuž nosných zdí betonářskou ocelí 10 505</t>
  </si>
  <si>
    <t>1265253413</t>
  </si>
  <si>
    <t>36,91/16</t>
  </si>
  <si>
    <t>311238803</t>
  </si>
  <si>
    <t>Zdivo jednovrstvé tepelně izolační z cihel broušených s vniřní izolací z expandovaného polystyrenu na tenkovrstvou maltu U do 0,14 W/m2K tl 440 mm</t>
  </si>
  <si>
    <t>-168807729</t>
  </si>
  <si>
    <t>4,9*2,75</t>
  </si>
  <si>
    <t>12,5*2,75</t>
  </si>
  <si>
    <t>48,15*2,75</t>
  </si>
  <si>
    <t>12,9*2,75</t>
  </si>
  <si>
    <t>8,5*2,75</t>
  </si>
  <si>
    <t>4,9*1,254</t>
  </si>
  <si>
    <t>8,5*1,254</t>
  </si>
  <si>
    <t>6,5*1,254</t>
  </si>
  <si>
    <t>6,5*1</t>
  </si>
  <si>
    <t>-4,939</t>
  </si>
  <si>
    <t>-1*0,5*5</t>
  </si>
  <si>
    <t>-1*2,25</t>
  </si>
  <si>
    <t>-1*1,25</t>
  </si>
  <si>
    <t>-1,25*1,25</t>
  </si>
  <si>
    <t>-2,5*1,25*3</t>
  </si>
  <si>
    <t>-2*1,25</t>
  </si>
  <si>
    <t>-3*1,25</t>
  </si>
  <si>
    <t>-2*2,25</t>
  </si>
  <si>
    <t>-1,75*1,25*4</t>
  </si>
  <si>
    <t>-1,875*2,25</t>
  </si>
  <si>
    <t>311238800</t>
  </si>
  <si>
    <t>Zdivo jednovrstvé tepelně izolační z cihel broušených s vniřní izolací z expandovaného polystyrenu na tenkovrstvou maltu U přes 0,22 do 0,26 W/m2K tl 300 mm</t>
  </si>
  <si>
    <t>669859320</t>
  </si>
  <si>
    <t>0,75*1,25</t>
  </si>
  <si>
    <t>0,5*1,75</t>
  </si>
  <si>
    <t>0,75*1,75</t>
  </si>
  <si>
    <t>311238801</t>
  </si>
  <si>
    <t>Zdivo jednovrstvé tepelně izolační z cihel broušených s vniřní izolací z expandovaného polystyrenu na tenkovrstvou maltu U přes 0,14 do 0,18 W/m2K tl 380 mm</t>
  </si>
  <si>
    <t>749148673</t>
  </si>
  <si>
    <t>48,15*0,8</t>
  </si>
  <si>
    <t>311236321</t>
  </si>
  <si>
    <t>Zdivo jednovrstvé zvukově izolační na tenkovrstvou maltu z cihel děrovaných broušených P15 tloušťky 250 mm</t>
  </si>
  <si>
    <t>1610589112</t>
  </si>
  <si>
    <t>5,4*2,75</t>
  </si>
  <si>
    <t>12*2,75</t>
  </si>
  <si>
    <t>39,19*2,75</t>
  </si>
  <si>
    <t>27,99*2,75</t>
  </si>
  <si>
    <t>6,85*2,75</t>
  </si>
  <si>
    <t>4,5*2,75*4</t>
  </si>
  <si>
    <t>39,19*0,5</t>
  </si>
  <si>
    <t>5,4*1,098</t>
  </si>
  <si>
    <t>12*1,098</t>
  </si>
  <si>
    <t>-3*2,25</t>
  </si>
  <si>
    <t>-0,8*2*2</t>
  </si>
  <si>
    <t>-0,9*2,25*2</t>
  </si>
  <si>
    <t>-0,7*2</t>
  </si>
  <si>
    <t>-1,25*2,25*4</t>
  </si>
  <si>
    <t>-1,75*1,25*3</t>
  </si>
  <si>
    <t>317168052</t>
  </si>
  <si>
    <t>Překlad keramický vysoký v 238 mm dl 1250 mm</t>
  </si>
  <si>
    <t>1781598456</t>
  </si>
  <si>
    <t>59</t>
  </si>
  <si>
    <t>317168053</t>
  </si>
  <si>
    <t>Překlad keramický vysoký v 238 mm dl 1500 mm</t>
  </si>
  <si>
    <t>249793432</t>
  </si>
  <si>
    <t>317168056</t>
  </si>
  <si>
    <t>Překlad keramický vysoký v 238 mm dl 2250 mm</t>
  </si>
  <si>
    <t>-765963271</t>
  </si>
  <si>
    <t>317168057</t>
  </si>
  <si>
    <t>Překlad keramický vysoký v 238 mm dl 2500 mm</t>
  </si>
  <si>
    <t>-416673710</t>
  </si>
  <si>
    <t>317168059</t>
  </si>
  <si>
    <t>Překlad keramický vysoký v 238 mm dl 3000 mm</t>
  </si>
  <si>
    <t>1933698</t>
  </si>
  <si>
    <t>317168061</t>
  </si>
  <si>
    <t>Překlad keramický vysoký v 238 mm dl 3500 mm</t>
  </si>
  <si>
    <t>-1166737406</t>
  </si>
  <si>
    <t>317998111</t>
  </si>
  <si>
    <t>Tepelná izolace mezi překlady v 24 cm z EPS tl do 50 mm</t>
  </si>
  <si>
    <t>-959163418</t>
  </si>
  <si>
    <t>3,5+10+2,5+6,75+9</t>
  </si>
  <si>
    <t>317998112</t>
  </si>
  <si>
    <t>Tepelná izolace mezi překlady v 24 cm z EPS tl do 70 mm</t>
  </si>
  <si>
    <t>1334512175</t>
  </si>
  <si>
    <t>9+3,5+9+5+1,5+8,75</t>
  </si>
  <si>
    <t>317998114</t>
  </si>
  <si>
    <t>Tepelná izolace mezi překlady v 24 cm z EPS tl 90 mm</t>
  </si>
  <si>
    <t>1169342000</t>
  </si>
  <si>
    <t>9+3,5+9+5+1,5+8,75+2,</t>
  </si>
  <si>
    <t>342244211</t>
  </si>
  <si>
    <t>Příčka z cihel broušených na tenkovrstvou maltu tloušťky 115 mm</t>
  </si>
  <si>
    <t>-320745148</t>
  </si>
  <si>
    <t>2,11*3</t>
  </si>
  <si>
    <t>1,265*3</t>
  </si>
  <si>
    <t>4,5*3</t>
  </si>
  <si>
    <t>2*3*4</t>
  </si>
  <si>
    <t>-0,7*1,97*5</t>
  </si>
  <si>
    <t>-0,8*1,97</t>
  </si>
  <si>
    <t>342244221</t>
  </si>
  <si>
    <t>Příčka z cihel broušených na tenkovrstvou maltu tloušťky 140 mm</t>
  </si>
  <si>
    <t>1358950689</t>
  </si>
  <si>
    <t>2,275*3</t>
  </si>
  <si>
    <t>4,5*3*3</t>
  </si>
  <si>
    <t>342273112</t>
  </si>
  <si>
    <t>Příčka tl 175 mm z bloků z lehkého keramického betonu tl 175 mm</t>
  </si>
  <si>
    <t>-233207341</t>
  </si>
  <si>
    <t>8,6*1,5*2</t>
  </si>
  <si>
    <t>342291121</t>
  </si>
  <si>
    <t>Ukotvení příček k cihelným konstrukcím plochými kotvami</t>
  </si>
  <si>
    <t>-1980070328</t>
  </si>
  <si>
    <t>3*13</t>
  </si>
  <si>
    <t>1,5*4</t>
  </si>
  <si>
    <t>317168012</t>
  </si>
  <si>
    <t>Překlad keramický plochý š 115 mm dl 1250 mm</t>
  </si>
  <si>
    <t>887713410</t>
  </si>
  <si>
    <t>Vodorovné konstrukce</t>
  </si>
  <si>
    <t>417351115</t>
  </si>
  <si>
    <t>Zřízení bednění ztužujících věnců</t>
  </si>
  <si>
    <t>332404961</t>
  </si>
  <si>
    <t>(59,05+109,45+20,15+14,72+13,7+50+60,95+20,1+25,7+21,85)*0,6*2</t>
  </si>
  <si>
    <t>417351116</t>
  </si>
  <si>
    <t>Odstranění bednění ztužujících věnců</t>
  </si>
  <si>
    <t>-361683066</t>
  </si>
  <si>
    <t>417321515</t>
  </si>
  <si>
    <t>Ztužující pásy a věnce ze ŽB tř. C 25/30</t>
  </si>
  <si>
    <t>-1329597486</t>
  </si>
  <si>
    <t>4,429+8,209+0,423+0,254+0,36+3,75+4,571+1,508+1,928+1,366</t>
  </si>
  <si>
    <t>417361821</t>
  </si>
  <si>
    <t>Výztuž ztužujících pásů a věnců betonářskou ocelí 10 505</t>
  </si>
  <si>
    <t>-1678987644</t>
  </si>
  <si>
    <t>0,288+0,529+0,097+0,053+0,066+0,242+0,295+0,097+0,124+0,106</t>
  </si>
  <si>
    <t>0,038+0,097+0,009+0,006+0,007+0,044+0,060+0,022+0,021+0,025+0,019</t>
  </si>
  <si>
    <t>Úpravy povrchů, podlahy a osazování výplní</t>
  </si>
  <si>
    <t>629991011</t>
  </si>
  <si>
    <t>Zakrytí výplní otvorů a svislých ploch fólií přilepenou lepící páskou</t>
  </si>
  <si>
    <t>1084935953</t>
  </si>
  <si>
    <t>1*0,5*5*2</t>
  </si>
  <si>
    <t>1*2,25*2</t>
  </si>
  <si>
    <t>1*1,25*2</t>
  </si>
  <si>
    <t>1,25*1,25*2</t>
  </si>
  <si>
    <t>2,5*1,25*3*2</t>
  </si>
  <si>
    <t>2*1,25*2</t>
  </si>
  <si>
    <t>3*1,25*2</t>
  </si>
  <si>
    <t>2*2,25*2</t>
  </si>
  <si>
    <t>1,75*1,25*4*2</t>
  </si>
  <si>
    <t>1,875*2,25*2</t>
  </si>
  <si>
    <t>634112113</t>
  </si>
  <si>
    <t>Obvodová dilatace podlahovým páskem z pěnového PE mezi stěnou a mazaninou nebo potěrem v 80 mm</t>
  </si>
  <si>
    <t>-820371834</t>
  </si>
  <si>
    <t>68,4+10,55+7,9+10,55+6,2+16+12,35+5,2+6,21+6,08+19,05+15,05+19,85+16,37+36,7+39,51+44,58+26,29+36,85+19,65</t>
  </si>
  <si>
    <t>632481213</t>
  </si>
  <si>
    <t>Separační vrstva z PE fólie</t>
  </si>
  <si>
    <t>-808430109</t>
  </si>
  <si>
    <t>23,8+16,65+76,71+93,1+64,1+6,55+3,87+6,55+2,2+15,74+6,92+1,65+2,47+2,31+10,75+13+105,59+52,41+78,31+23,12</t>
  </si>
  <si>
    <t>631311115</t>
  </si>
  <si>
    <t>Mazanina tl do 80 mm z betonu prostého bez zvýšených nároků na prostředí tř. C 20/25</t>
  </si>
  <si>
    <t>585516569</t>
  </si>
  <si>
    <t>(23,8+16,65+76,71+93,1+64,1+6,55+3,87+6,55+2,2+15,74+6,92+1,65+2,47+2,31+10,75+13+105,59+52,41+78,31+23,12)*0,07</t>
  </si>
  <si>
    <t>50</t>
  </si>
  <si>
    <t>631319181</t>
  </si>
  <si>
    <t>Příplatek k mazanině tl do 80 mm za sklon do 35°</t>
  </si>
  <si>
    <t>-1844141206</t>
  </si>
  <si>
    <t>3,97*7,37*0,1</t>
  </si>
  <si>
    <t>51</t>
  </si>
  <si>
    <t>631362021</t>
  </si>
  <si>
    <t>Výztuž mazanin svařovanými sítěmi Kari</t>
  </si>
  <si>
    <t>-1588723333</t>
  </si>
  <si>
    <t>(605,8/6)*(1,1*18)/1000</t>
  </si>
  <si>
    <t>52</t>
  </si>
  <si>
    <t>612131121</t>
  </si>
  <si>
    <t>Penetrační disperzní nátěr vnitřních stěn nanášený ručně</t>
  </si>
  <si>
    <t>-2103466990</t>
  </si>
  <si>
    <t>(68,4+10,55+7,9+10,55+6,2+16+12,35+5,2+6,21+6,08+19,05+15,05+19,85+16,37+36,7+39,51+19,65)*2,7</t>
  </si>
  <si>
    <t>(7,1+34,7+7,1)*4</t>
  </si>
  <si>
    <t>(7,1*1,5*4)</t>
  </si>
  <si>
    <t>34,7*1,5</t>
  </si>
  <si>
    <t>(0,5+1+0,5)*0,2*6</t>
  </si>
  <si>
    <t>(1,25+1+1,25)*0,2*2</t>
  </si>
  <si>
    <t>(2,25+1+2,25)*0,2</t>
  </si>
  <si>
    <t>(1,25+1,25+1,25)*0,2</t>
  </si>
  <si>
    <t>(1,5+2,5+1,5)*0,2*2</t>
  </si>
  <si>
    <t>(1,25+2+1,25)*0,2</t>
  </si>
  <si>
    <t>(2,25+2+2,25)*0,2</t>
  </si>
  <si>
    <t>(1,5+3+1,5)*0,2</t>
  </si>
  <si>
    <t>(1,25+1,75+1,25)*0,2</t>
  </si>
  <si>
    <t>-(10,55+7,9+10,55+6,2+5,2+6,21+6,08)*2</t>
  </si>
  <si>
    <t>-1,5*2*7</t>
  </si>
  <si>
    <t>-1,5*1,5</t>
  </si>
  <si>
    <t>-0,7*1,97*10</t>
  </si>
  <si>
    <t>-0,8*1,97*16</t>
  </si>
  <si>
    <t>-0,9*1,97*10</t>
  </si>
  <si>
    <t>-1,8*1,97*2</t>
  </si>
  <si>
    <t>-1,8*2,25</t>
  </si>
  <si>
    <t>-(1,75*1,25)*6</t>
  </si>
  <si>
    <t>-(1*0,5)*6</t>
  </si>
  <si>
    <t>-(1*1,25)*2</t>
  </si>
  <si>
    <t>-(2,5*1,25)*2</t>
  </si>
  <si>
    <t>-2*2,5</t>
  </si>
  <si>
    <t>-(1,75*1,25)*4</t>
  </si>
  <si>
    <t>53</t>
  </si>
  <si>
    <t>612142001</t>
  </si>
  <si>
    <t>Potažení vnitřních stěn sklovláknitým pletivem vtlačeným do tenkovrstvé hmoty</t>
  </si>
  <si>
    <t>-954850051</t>
  </si>
  <si>
    <t>(10,55+7,9+10,55+6,2+5,2+6,21+6,08)*2</t>
  </si>
  <si>
    <t>1,5*2*7</t>
  </si>
  <si>
    <t>1,5*1,5</t>
  </si>
  <si>
    <t>-0,7*2*6</t>
  </si>
  <si>
    <t>-0,8*2</t>
  </si>
  <si>
    <t>54</t>
  </si>
  <si>
    <t>612341321</t>
  </si>
  <si>
    <t>Sádrová nebo vápenosádrová omítka hladká jednovrstvá vnitřních stěn nanášená strojně</t>
  </si>
  <si>
    <t>444680688</t>
  </si>
  <si>
    <t>55</t>
  </si>
  <si>
    <t>612341391</t>
  </si>
  <si>
    <t>Příplatek k sádrové omítce vnitřních stěn za každých dalších 5 mm tloušťky strojně</t>
  </si>
  <si>
    <t>-1154167924</t>
  </si>
  <si>
    <t>56</t>
  </si>
  <si>
    <t>612321111</t>
  </si>
  <si>
    <t>Vápenocementová omítka hrubá jednovrstvá zatřená vnitřních stěn nanášená ručně</t>
  </si>
  <si>
    <t>-980251532</t>
  </si>
  <si>
    <t>57</t>
  </si>
  <si>
    <t>612311131</t>
  </si>
  <si>
    <t>Potažení vnitřních stěn vápenným štukem tloušťky do 3 mm</t>
  </si>
  <si>
    <t>1825338153</t>
  </si>
  <si>
    <t>58</t>
  </si>
  <si>
    <t>642942111</t>
  </si>
  <si>
    <t>Osazování zárubní nebo rámů dveřních kovových do 2,5 m2 na MC</t>
  </si>
  <si>
    <t>-1194011502</t>
  </si>
  <si>
    <t>1+6+7+4</t>
  </si>
  <si>
    <t>55331371</t>
  </si>
  <si>
    <t>zárubeň ocelová pro běžné zdění a pórobeton 125 levá/pravá 800</t>
  </si>
  <si>
    <t>-1531606031</t>
  </si>
  <si>
    <t>60</t>
  </si>
  <si>
    <t>55331382</t>
  </si>
  <si>
    <t>zárubeň ocelová pro běžné zdění a pórobeton 150 levá/pravá 700</t>
  </si>
  <si>
    <t>-1727915941</t>
  </si>
  <si>
    <t>61</t>
  </si>
  <si>
    <t>55331384</t>
  </si>
  <si>
    <t>zárubeň ocelová pro běžné zdění a pórobeton 150 levá/pravá 800</t>
  </si>
  <si>
    <t>-1927354963</t>
  </si>
  <si>
    <t>62</t>
  </si>
  <si>
    <t>55331386</t>
  </si>
  <si>
    <t>zárubeň ocelová pro běžné zdění a pórobeton 150 levá/pravá 900</t>
  </si>
  <si>
    <t>-340539768</t>
  </si>
  <si>
    <t>63</t>
  </si>
  <si>
    <t>629995101</t>
  </si>
  <si>
    <t>Očištění vnějších ploch tlakovou vodou</t>
  </si>
  <si>
    <t>-541501336</t>
  </si>
  <si>
    <t>293,343</t>
  </si>
  <si>
    <t>64</t>
  </si>
  <si>
    <t>622131121</t>
  </si>
  <si>
    <t>Penetrační disperzní nátěr vnějších stěn nanášený ručně</t>
  </si>
  <si>
    <t>-487690952</t>
  </si>
  <si>
    <t>4,65*3,7</t>
  </si>
  <si>
    <t>13,4*3,8</t>
  </si>
  <si>
    <t>13,4*1,2</t>
  </si>
  <si>
    <t>48,15*3,72</t>
  </si>
  <si>
    <t>11,3*3,7</t>
  </si>
  <si>
    <t>11,3*1,2</t>
  </si>
  <si>
    <t>2+1,1+1,4+3+0,9+1,3+2,24+1,26</t>
  </si>
  <si>
    <t>-1*1,25*2</t>
  </si>
  <si>
    <t>-8,7*1,25</t>
  </si>
  <si>
    <t>65</t>
  </si>
  <si>
    <t>622811002</t>
  </si>
  <si>
    <t>Tepelně izolační jednovrstvá omítka vnějších stěn tloušťky do 30 mm</t>
  </si>
  <si>
    <t>888563555</t>
  </si>
  <si>
    <t>66</t>
  </si>
  <si>
    <t>622142001</t>
  </si>
  <si>
    <t>Potažení vnějších stěn sklovláknitým pletivem vtlačeným do tenkovrstvé hmoty</t>
  </si>
  <si>
    <t>589547473</t>
  </si>
  <si>
    <t>293,343+108,643</t>
  </si>
  <si>
    <t>67</t>
  </si>
  <si>
    <t>622143001</t>
  </si>
  <si>
    <t>Montáž omítkových plastových nebo pozinkovaných soklových profilů</t>
  </si>
  <si>
    <t>-93090989</t>
  </si>
  <si>
    <t>13,4+48,15+12,9</t>
  </si>
  <si>
    <t>68</t>
  </si>
  <si>
    <t>55343012</t>
  </si>
  <si>
    <t>profil soklový Pz+PVC pro vnější omítky tl 20mm</t>
  </si>
  <si>
    <t>1539447876</t>
  </si>
  <si>
    <t>74,45*1,05 'Přepočtené koeficientem množství</t>
  </si>
  <si>
    <t>69</t>
  </si>
  <si>
    <t>622143003</t>
  </si>
  <si>
    <t>Montáž omítkových plastových nebo pozinkovaných rohových profilů s tkaninou</t>
  </si>
  <si>
    <t>673528547</t>
  </si>
  <si>
    <t>10+5,5+7+15+4,5+6,5+11,2+6,3+3,8+3,6+3,6</t>
  </si>
  <si>
    <t>70</t>
  </si>
  <si>
    <t>59155001</t>
  </si>
  <si>
    <t>profil rohový vnější Al tl 0,7mm dl 3m</t>
  </si>
  <si>
    <t>2069265654</t>
  </si>
  <si>
    <t>77*1,05 'Přepočtené koeficientem množství</t>
  </si>
  <si>
    <t>71</t>
  </si>
  <si>
    <t>622143004</t>
  </si>
  <si>
    <t>Montáž omítkových samolepících začišťovacích profilů pro spojení s okenním rámem</t>
  </si>
  <si>
    <t>-152778953</t>
  </si>
  <si>
    <t>10+5,5+7+15+4,5+6,5+11,2+6,3</t>
  </si>
  <si>
    <t>72</t>
  </si>
  <si>
    <t>59051476</t>
  </si>
  <si>
    <t>profil začišťovací PVC 9mm s výztužnou tkaninou pro ostění ETICS</t>
  </si>
  <si>
    <t>1357569105</t>
  </si>
  <si>
    <t>66*1,05 'Přepočtené koeficientem množství</t>
  </si>
  <si>
    <t>73</t>
  </si>
  <si>
    <t>622143002</t>
  </si>
  <si>
    <t>Montáž omítkových plastových nebo pozinkovaných dilatačních profilů</t>
  </si>
  <si>
    <t>-592983942</t>
  </si>
  <si>
    <t>3,7+3,7</t>
  </si>
  <si>
    <t>74</t>
  </si>
  <si>
    <t>55343014</t>
  </si>
  <si>
    <t>profil dilatační Pz+PVC pro vnitřní a vnější omítky tl 12mm</t>
  </si>
  <si>
    <t>-261087660</t>
  </si>
  <si>
    <t>7,4*1,05 'Přepočtené koeficientem množství</t>
  </si>
  <si>
    <t>75</t>
  </si>
  <si>
    <t>622521011</t>
  </si>
  <si>
    <t>Tenkovrstvá silikátová zrnitá omítka tl. 1,5 mm včetně penetrace vnějších stěn</t>
  </si>
  <si>
    <t>809289856</t>
  </si>
  <si>
    <t>76</t>
  </si>
  <si>
    <t>622511111</t>
  </si>
  <si>
    <t>Tenkovrstvá akrylátová mozaiková střednězrnná omítka včetně penetrace vnějších stěn</t>
  </si>
  <si>
    <t>-2079145329</t>
  </si>
  <si>
    <t>48,15*0,55</t>
  </si>
  <si>
    <t>13,4*0,5</t>
  </si>
  <si>
    <t>48,15*1,2</t>
  </si>
  <si>
    <t>12,9*1,2</t>
  </si>
  <si>
    <t>4*0,55</t>
  </si>
  <si>
    <t>77</t>
  </si>
  <si>
    <t>622271001</t>
  </si>
  <si>
    <t>Montáž odvětrávané fasády stěn nýtováním na dřevěný rošt bez tepelné izolace</t>
  </si>
  <si>
    <t>2030073898</t>
  </si>
  <si>
    <t>8,5*3,7</t>
  </si>
  <si>
    <t>1,7*3,7</t>
  </si>
  <si>
    <t>2,222*3,3*2</t>
  </si>
  <si>
    <t>78</t>
  </si>
  <si>
    <t>M601</t>
  </si>
  <si>
    <t>dřevěný obklad, tepelně upravené dřevo 40/60mm</t>
  </si>
  <si>
    <t>-107131659</t>
  </si>
  <si>
    <t>52,405*1,05</t>
  </si>
  <si>
    <t>79</t>
  </si>
  <si>
    <t>619995001</t>
  </si>
  <si>
    <t>Začištění omítek kolem oken, dveří, podlah nebo obkladů</t>
  </si>
  <si>
    <t>1572096583</t>
  </si>
  <si>
    <t>132,57+35,65</t>
  </si>
  <si>
    <t>80</t>
  </si>
  <si>
    <t>629135102</t>
  </si>
  <si>
    <t>Vyrovnávací vrstva pod klempířské prvky z MC š do 300 mm</t>
  </si>
  <si>
    <t>1631575649</t>
  </si>
  <si>
    <t>1+1+1+1+1+1+1,125+2,5+2,5+2+2+3+0,75+0,75+0,75+1,75+1,75+1,75+1,75+0,5+0,5+1,75+1,75+1,75+1,75+1,15+1,15</t>
  </si>
  <si>
    <t>81</t>
  </si>
  <si>
    <t>642952121</t>
  </si>
  <si>
    <t>Osazování dřevěných hoblovaných dveřních zárubní a rámů dodatečné pl do 2,5 m2</t>
  </si>
  <si>
    <t>-1059066157</t>
  </si>
  <si>
    <t>82</t>
  </si>
  <si>
    <t>61182264</t>
  </si>
  <si>
    <t>zárubeň obložková pro dveře 1křídlé 600,700,800,900x1970mm tl 180-250mm dub,buk</t>
  </si>
  <si>
    <t>484225611</t>
  </si>
  <si>
    <t>83</t>
  </si>
  <si>
    <t>K601</t>
  </si>
  <si>
    <t>D+M - nápis (DŮM DĚTÍ A MLÁDEŽE SOVA) na dřevěný obklad</t>
  </si>
  <si>
    <t>-743224498</t>
  </si>
  <si>
    <t>84</t>
  </si>
  <si>
    <t>871260310</t>
  </si>
  <si>
    <t>Montáž kanalizačního potrubí hladkého plnostěnného SN 10 z polypropylenu DN 100</t>
  </si>
  <si>
    <t>-1039361525</t>
  </si>
  <si>
    <t>85</t>
  </si>
  <si>
    <t>28617001</t>
  </si>
  <si>
    <t>trubka kanalizační PP plnostěnná třívrstvá DN 100x1000mm SN10</t>
  </si>
  <si>
    <t>308557542</t>
  </si>
  <si>
    <t>19*1,015 'Přepočtené koeficientem množství</t>
  </si>
  <si>
    <t>86</t>
  </si>
  <si>
    <t>871350320</t>
  </si>
  <si>
    <t>Montáž kanalizačního potrubí hladkého plnostěnného SN 12 z polypropylenu DN 200</t>
  </si>
  <si>
    <t>-787562348</t>
  </si>
  <si>
    <t>0,8*6</t>
  </si>
  <si>
    <t>1,2*4</t>
  </si>
  <si>
    <t>87</t>
  </si>
  <si>
    <t>28617026</t>
  </si>
  <si>
    <t>trubka kanalizační PP plnostěnná třívrstvá DN 200x1000mm SN12</t>
  </si>
  <si>
    <t>-198340078</t>
  </si>
  <si>
    <t>9,6*1,015 'Přepočtené koeficientem množství</t>
  </si>
  <si>
    <t>88</t>
  </si>
  <si>
    <t>899913141</t>
  </si>
  <si>
    <t>Uzavírací manžeta chráničky potrubí DN 100 x 150</t>
  </si>
  <si>
    <t>-1240096074</t>
  </si>
  <si>
    <t>89</t>
  </si>
  <si>
    <t>899913151</t>
  </si>
  <si>
    <t>Uzavírací manžeta chráničky potrubí DN 150 x 200</t>
  </si>
  <si>
    <t>51875437</t>
  </si>
  <si>
    <t>(6+4)*2</t>
  </si>
  <si>
    <t>90</t>
  </si>
  <si>
    <t>941211111</t>
  </si>
  <si>
    <t>Montáž lešení řadového rámového lehkého zatížení do 200 kg/m2 š do 0,9 m v do 10 m</t>
  </si>
  <si>
    <t>-1944848542</t>
  </si>
  <si>
    <t>48,15*4,5</t>
  </si>
  <si>
    <t>1,7*4,5*2</t>
  </si>
  <si>
    <t>13,4*5</t>
  </si>
  <si>
    <t>12,9*5</t>
  </si>
  <si>
    <t>91</t>
  </si>
  <si>
    <t>941211211</t>
  </si>
  <si>
    <t>Příplatek k lešení řadovému rámovému lehkému š 0,9 m v do 25 m za první a ZKD den použití</t>
  </si>
  <si>
    <t>-487301875</t>
  </si>
  <si>
    <t>580,15*120</t>
  </si>
  <si>
    <t>92</t>
  </si>
  <si>
    <t>941211811</t>
  </si>
  <si>
    <t>Demontáž lešení řadového rámového lehkého zatížení do 200 kg/m2 š do 0,9 m v do 10 m</t>
  </si>
  <si>
    <t>-1710071511</t>
  </si>
  <si>
    <t>93</t>
  </si>
  <si>
    <t>949101112</t>
  </si>
  <si>
    <t>Lešení pomocné pro objekty pozemních staveb s lešeňovou podlahou v do 3,5 m zatížení do 150 kg/m2</t>
  </si>
  <si>
    <t>480262703</t>
  </si>
  <si>
    <t>94</t>
  </si>
  <si>
    <t>953943211</t>
  </si>
  <si>
    <t>Osazování hasicího přístroje</t>
  </si>
  <si>
    <t>-1186144680</t>
  </si>
  <si>
    <t>95</t>
  </si>
  <si>
    <t>44932114</t>
  </si>
  <si>
    <t>přístroj hasicí ruční práškový PG 6 LE</t>
  </si>
  <si>
    <t>1615138513</t>
  </si>
  <si>
    <t>998</t>
  </si>
  <si>
    <t>Přesun hmot</t>
  </si>
  <si>
    <t>96</t>
  </si>
  <si>
    <t>998011001</t>
  </si>
  <si>
    <t>Přesun hmot pro budovy zděné v do 6 m</t>
  </si>
  <si>
    <t>68856620</t>
  </si>
  <si>
    <t>97</t>
  </si>
  <si>
    <t>711111001</t>
  </si>
  <si>
    <t>Provedení izolace proti zemní vlhkosti vodorovné za studena nátěrem penetračním</t>
  </si>
  <si>
    <t>230898258</t>
  </si>
  <si>
    <t>36,45*15,55</t>
  </si>
  <si>
    <t>4,05*14,1</t>
  </si>
  <si>
    <t>7,65*13,6</t>
  </si>
  <si>
    <t>3,35*6,97</t>
  </si>
  <si>
    <t>-(7,37*3,75)</t>
  </si>
  <si>
    <t>98</t>
  </si>
  <si>
    <t>11163150</t>
  </si>
  <si>
    <t>lak penetrační asfaltový</t>
  </si>
  <si>
    <t>-148421055</t>
  </si>
  <si>
    <t>723,655*0,0003 'Přepočtené koeficientem množství</t>
  </si>
  <si>
    <t>99</t>
  </si>
  <si>
    <t>711112001</t>
  </si>
  <si>
    <t>Provedení izolace proti zemní vlhkosti svislé za studena nátěrem penetračním</t>
  </si>
  <si>
    <t>-144885661</t>
  </si>
  <si>
    <t>7,37*0,85*2</t>
  </si>
  <si>
    <t>3,75*0,85*2</t>
  </si>
  <si>
    <t>35,65*1,75</t>
  </si>
  <si>
    <t>1,25*1,75</t>
  </si>
  <si>
    <t>1,75*1,75</t>
  </si>
  <si>
    <t>4,45*1,75</t>
  </si>
  <si>
    <t>8,05*1,75</t>
  </si>
  <si>
    <t>13,3*2,5</t>
  </si>
  <si>
    <t>12,8*2,5</t>
  </si>
  <si>
    <t>48,15*1,25</t>
  </si>
  <si>
    <t>958647270</t>
  </si>
  <si>
    <t>233,857*0,00035 'Přepočtené koeficientem množství</t>
  </si>
  <si>
    <t>101</t>
  </si>
  <si>
    <t>711141559</t>
  </si>
  <si>
    <t>Provedení izolace proti zemní vlhkosti pásy přitavením vodorovné NAIP</t>
  </si>
  <si>
    <t>1895952899</t>
  </si>
  <si>
    <t>102</t>
  </si>
  <si>
    <t>62832001</t>
  </si>
  <si>
    <t>pás asfaltový natavitelný oxidovaný tl 3,5mm typu V60 S35 s vložkou ze skleněné rohože, s jemnozrnným minerálním posypem</t>
  </si>
  <si>
    <t>-1726191011</t>
  </si>
  <si>
    <t>723,655*1,15 'Přepočtené koeficientem množství</t>
  </si>
  <si>
    <t>103</t>
  </si>
  <si>
    <t>711142559</t>
  </si>
  <si>
    <t>Provedení izolace proti zemní vlhkosti pásy přitavením svislé NAIP</t>
  </si>
  <si>
    <t>-2094971105</t>
  </si>
  <si>
    <t>104</t>
  </si>
  <si>
    <t>63034304</t>
  </si>
  <si>
    <t>233,857*1,2 'Přepočtené koeficientem množství</t>
  </si>
  <si>
    <t>105</t>
  </si>
  <si>
    <t>711111051</t>
  </si>
  <si>
    <t>Provedení izolace proti zemní vlhkosti vodorovné za studena 2x nátěr tekutou elastickou hydroizolací</t>
  </si>
  <si>
    <t>979405294</t>
  </si>
  <si>
    <t>64,1+6,55+3,87+6,55+2,2+15,74+6,92+1,65+2,41+2,31+52,41+78,31+23,12</t>
  </si>
  <si>
    <t>106</t>
  </si>
  <si>
    <t>24551040</t>
  </si>
  <si>
    <t>stěrka hydroizolační dvousložková cemento-polymerová pod dlažbu</t>
  </si>
  <si>
    <t>kg</t>
  </si>
  <si>
    <t>-882016577</t>
  </si>
  <si>
    <t>266,14*1,5 'Přepočtené koeficientem množství</t>
  </si>
  <si>
    <t>107</t>
  </si>
  <si>
    <t>-60540130</t>
  </si>
  <si>
    <t>712</t>
  </si>
  <si>
    <t>Povlakové krytiny</t>
  </si>
  <si>
    <t>108</t>
  </si>
  <si>
    <t>712331111</t>
  </si>
  <si>
    <t>Provedení povlakové krytiny střech do 10° podkladní vrstvy pásy na sucho samolepící</t>
  </si>
  <si>
    <t>-1512679062</t>
  </si>
  <si>
    <t>4,985*13,728</t>
  </si>
  <si>
    <t>19,376*9,583</t>
  </si>
  <si>
    <t>15,374*12,566</t>
  </si>
  <si>
    <t>8,611*13,33</t>
  </si>
  <si>
    <t>109</t>
  </si>
  <si>
    <t>62866281</t>
  </si>
  <si>
    <t>pás asfaltový samolepicí modifikovaný SBS tl 3mm s vložkou ze skleněné tkaniny se spalitelnou fólií nebo jemnozrnným minerálním posypem nebo textilií na horním povrchu</t>
  </si>
  <si>
    <t>1221739497</t>
  </si>
  <si>
    <t>562,089*1,15 'Přepočtené koeficientem množství</t>
  </si>
  <si>
    <t>110</t>
  </si>
  <si>
    <t>712331101</t>
  </si>
  <si>
    <t>Provedení povlakové krytiny střech do 10° podkladní vrstvy pásy na sucho AIP nebo NAIP</t>
  </si>
  <si>
    <t>-1564960473</t>
  </si>
  <si>
    <t>111</t>
  </si>
  <si>
    <t>62832000</t>
  </si>
  <si>
    <t>pás asfaltový natavitelný oxidovaný tl 3,0mm typu V60 S30 s vložkou ze skleněné rohože, s jemnozrnným minerálním posypem</t>
  </si>
  <si>
    <t>-1310430120</t>
  </si>
  <si>
    <t>112</t>
  </si>
  <si>
    <t>998712201</t>
  </si>
  <si>
    <t>Přesun hmot procentní pro krytiny povlakové v objektech v do 6 m</t>
  </si>
  <si>
    <t>-1618774685</t>
  </si>
  <si>
    <t>713</t>
  </si>
  <si>
    <t>Izolace tepelné</t>
  </si>
  <si>
    <t>113</t>
  </si>
  <si>
    <t>713131141</t>
  </si>
  <si>
    <t>Montáž izolace tepelné stěn a základů lepením celoplošně rohoží, pásů, dílců, desek</t>
  </si>
  <si>
    <t>-1953256564</t>
  </si>
  <si>
    <t>13,36*1,8</t>
  </si>
  <si>
    <t>12,8*1,8</t>
  </si>
  <si>
    <t>114</t>
  </si>
  <si>
    <t>28376423</t>
  </si>
  <si>
    <t>deska z polystyrénu XPS, hrana polodrážková a hladký povrch 300kPa tl 120mm</t>
  </si>
  <si>
    <t>417200206</t>
  </si>
  <si>
    <t>196,791*1,05 'Přepočtené koeficientem množství</t>
  </si>
  <si>
    <t>115</t>
  </si>
  <si>
    <t>-1084605545</t>
  </si>
  <si>
    <t>(7,4+3,8)*2*0,85</t>
  </si>
  <si>
    <t>116</t>
  </si>
  <si>
    <t>28376040</t>
  </si>
  <si>
    <t>deska EPS grafitová fasádní λ=0,032 tl 120mm</t>
  </si>
  <si>
    <t>963083271</t>
  </si>
  <si>
    <t>19,04*1,05 'Přepočtené koeficientem množství</t>
  </si>
  <si>
    <t>117</t>
  </si>
  <si>
    <t>713121111</t>
  </si>
  <si>
    <t>Montáž izolace tepelné podlah volně kladenými rohožemi, pásy, dílci, deskami 1 vrstva</t>
  </si>
  <si>
    <t>-537554014</t>
  </si>
  <si>
    <t>64,1+6,55+3,87+6,55+2,2+15,74+6,92+1,65+2,41+2,31+10,75+13+23,8+16,65+76,71+93,1+105,59+52,41+78,31+23,12-(7,37*3,75)</t>
  </si>
  <si>
    <t>118</t>
  </si>
  <si>
    <t>28372312</t>
  </si>
  <si>
    <t>deska EPS 100 do plochých střech a podlah λ=0,037 tl 120mm</t>
  </si>
  <si>
    <t>-292077669</t>
  </si>
  <si>
    <t>578,103*1,02 'Přepočtené koeficientem množství</t>
  </si>
  <si>
    <t>119</t>
  </si>
  <si>
    <t>713141131</t>
  </si>
  <si>
    <t>Montáž izolace tepelné střech plochých lepené za studena plně 1 vrstva rohoží, pásů, dílců, desek</t>
  </si>
  <si>
    <t>-703028177</t>
  </si>
  <si>
    <t>120</t>
  </si>
  <si>
    <t>28376050</t>
  </si>
  <si>
    <t>deska EPS grafitová fasádní λ=0,032 tl 220mm</t>
  </si>
  <si>
    <t>1847532741</t>
  </si>
  <si>
    <t>562,089*1,02 'Přepočtené koeficientem množství</t>
  </si>
  <si>
    <t>121</t>
  </si>
  <si>
    <t>-1075156187</t>
  </si>
  <si>
    <t>(4,145+34,71+2,577+3)*1</t>
  </si>
  <si>
    <t>122</t>
  </si>
  <si>
    <t>-1334781626</t>
  </si>
  <si>
    <t>44,432*1,02 'Přepočtené koeficientem množství</t>
  </si>
  <si>
    <t>123</t>
  </si>
  <si>
    <t>713151214</t>
  </si>
  <si>
    <t>Montáž izolace tepelné nad krokvemi střech šikmých reflexní s difúzní spojovací páskou do 16 mm</t>
  </si>
  <si>
    <t>1261479288</t>
  </si>
  <si>
    <t>124</t>
  </si>
  <si>
    <t>28355302</t>
  </si>
  <si>
    <t>pás podstřešní parotěsný tepelně izolační s reflexní Al vrstvou tl 4mm tepelného odporu 0,56</t>
  </si>
  <si>
    <t>-93386245</t>
  </si>
  <si>
    <t>562,089*1,05 'Přepočtené koeficientem množství</t>
  </si>
  <si>
    <t>125</t>
  </si>
  <si>
    <t>713131121</t>
  </si>
  <si>
    <t>Montáž izolace tepelné stěn přichycením dráty rohoží, pásů, dílců, desek</t>
  </si>
  <si>
    <t>-380690554</t>
  </si>
  <si>
    <t>2,222*3,3</t>
  </si>
  <si>
    <t>-0,9*1,97</t>
  </si>
  <si>
    <t>126</t>
  </si>
  <si>
    <t>63166767</t>
  </si>
  <si>
    <t>pás tepelně izolační mezi krokve λ=0,036-0,037 tl 140mm</t>
  </si>
  <si>
    <t>-1674605232</t>
  </si>
  <si>
    <t>5,56*1,05 'Přepočtené koeficientem množství</t>
  </si>
  <si>
    <t>127</t>
  </si>
  <si>
    <t>713291222</t>
  </si>
  <si>
    <t>Montáž izolace tepelné parotěsné zábrany stěn a sloupů fólií</t>
  </si>
  <si>
    <t>1030087962</t>
  </si>
  <si>
    <t>128</t>
  </si>
  <si>
    <t>63150819</t>
  </si>
  <si>
    <t>fólie kontaktní difuzně propustná pro doplňkovou hydroizolační vrstvu, jednovrstvá mikrovláknitá s funkční vrstvou tl 220μm</t>
  </si>
  <si>
    <t>-398127455</t>
  </si>
  <si>
    <t>5,56*1,3 'Přepočtené koeficientem množství</t>
  </si>
  <si>
    <t>129</t>
  </si>
  <si>
    <t>998713201</t>
  </si>
  <si>
    <t>Přesun hmot procentní pro izolace tepelné v objektech v do 6 m</t>
  </si>
  <si>
    <t>1858325623</t>
  </si>
  <si>
    <t>714</t>
  </si>
  <si>
    <t>Akustická a protiotřesová opatření</t>
  </si>
  <si>
    <t>130</t>
  </si>
  <si>
    <t>714121013</t>
  </si>
  <si>
    <t>Montáž podstropních panelů s rozšířenou zvukovou pohltivostí zavěšených na skrytý rošt</t>
  </si>
  <si>
    <t>1230700009</t>
  </si>
  <si>
    <t>23,8+16,65+76,71+93,1</t>
  </si>
  <si>
    <t>131</t>
  </si>
  <si>
    <t>M71401</t>
  </si>
  <si>
    <t>panel akustický GEDINA 600x1200mm, tl.15mm</t>
  </si>
  <si>
    <t>-1398771837</t>
  </si>
  <si>
    <t>210,26*1,1</t>
  </si>
  <si>
    <t>132</t>
  </si>
  <si>
    <t>714121041</t>
  </si>
  <si>
    <t>Montáž napojení podhledu z akustických panelů obvodovou lištou na stěnu</t>
  </si>
  <si>
    <t>-1762510964</t>
  </si>
  <si>
    <t>19,58+16,65+76,71</t>
  </si>
  <si>
    <t>133</t>
  </si>
  <si>
    <t>59036253</t>
  </si>
  <si>
    <t>lišta obvodová rastru nosného pro kazetové minerální podhledy Pz lakovaná v 22mm dl 3m</t>
  </si>
  <si>
    <t>-208866546</t>
  </si>
  <si>
    <t>112,94*1,05 'Přepočtené koeficientem množství</t>
  </si>
  <si>
    <t>134</t>
  </si>
  <si>
    <t>998714201</t>
  </si>
  <si>
    <t>Přesun hmot procentní pro akustická a protiotřesová opatření v objektech v do 6 m</t>
  </si>
  <si>
    <t>262252665</t>
  </si>
  <si>
    <t>135</t>
  </si>
  <si>
    <t>K76201</t>
  </si>
  <si>
    <t>D+M - lepená dřevěná konstrukce, šikmé sloupy a hlavní příčle skleníku, střešní a rozpěrné vaznice, ocelové kotvení, třmeny rozpěrných vaznic, táhla, ocelové zámečnické prvky, spojovací materiál, specifikace dle PD</t>
  </si>
  <si>
    <t>1541571411</t>
  </si>
  <si>
    <t>136</t>
  </si>
  <si>
    <t>762332134</t>
  </si>
  <si>
    <t>Montáž vázaných kcí krovů pravidelných z hraněného řeziva průřezové plochy do 450 cm2</t>
  </si>
  <si>
    <t>-1119954040</t>
  </si>
  <si>
    <t>8,25*8</t>
  </si>
  <si>
    <t>7,25*41</t>
  </si>
  <si>
    <t>5,9*5</t>
  </si>
  <si>
    <t>12,3*2</t>
  </si>
  <si>
    <t>45,7</t>
  </si>
  <si>
    <t>4,45*2</t>
  </si>
  <si>
    <t>3,515*2</t>
  </si>
  <si>
    <t>3,76*7</t>
  </si>
  <si>
    <t>137</t>
  </si>
  <si>
    <t>60511085</t>
  </si>
  <si>
    <t>řezivo jehličnaté středové smrk, borovice š 120/150mm tl 24mm dl 4m</t>
  </si>
  <si>
    <t>1167227433</t>
  </si>
  <si>
    <t>0,48216+0,89572+0,17444+0,25308+0,94752</t>
  </si>
  <si>
    <t>138</t>
  </si>
  <si>
    <t>61223110</t>
  </si>
  <si>
    <t>hranol konstrukční BSH vrstvený lepený nepohledový</t>
  </si>
  <si>
    <t>847575871</t>
  </si>
  <si>
    <t>2,8512+3,564+12,8412+1,2744</t>
  </si>
  <si>
    <t>139</t>
  </si>
  <si>
    <t>762341275</t>
  </si>
  <si>
    <t>Montáž bednění střech rovných a šikmých sklonu do 60° z desek dřevotřískových na pero a drážku</t>
  </si>
  <si>
    <t>456696601</t>
  </si>
  <si>
    <t>140</t>
  </si>
  <si>
    <t>60726286</t>
  </si>
  <si>
    <t>deska dřevoštěpková OSB 3 P+D broušená tl 25mm</t>
  </si>
  <si>
    <t>1256336048</t>
  </si>
  <si>
    <t>141</t>
  </si>
  <si>
    <t>762342214</t>
  </si>
  <si>
    <t>Montáž laťování na střechách jednoduchých sklonu do 60° osové vzdálenosti do 360 mm</t>
  </si>
  <si>
    <t>1564196593</t>
  </si>
  <si>
    <t>142</t>
  </si>
  <si>
    <t>60514114</t>
  </si>
  <si>
    <t>řezivo jehličnaté lať impregnovaná dl 4 m</t>
  </si>
  <si>
    <t>780121795</t>
  </si>
  <si>
    <t>0,094+1,659+1,3</t>
  </si>
  <si>
    <t>143</t>
  </si>
  <si>
    <t>762341210</t>
  </si>
  <si>
    <t>Montáž bednění střech rovných a šikmých sklonu do 60° z hrubých prken na sraz</t>
  </si>
  <si>
    <t>-838579656</t>
  </si>
  <si>
    <t>144</t>
  </si>
  <si>
    <t>60511120</t>
  </si>
  <si>
    <t>řezivo stavební prkna prismovaná středová tl 25(32)mm dl 2-5m</t>
  </si>
  <si>
    <t>-613972251</t>
  </si>
  <si>
    <t>562,089*0,025</t>
  </si>
  <si>
    <t>145</t>
  </si>
  <si>
    <t>762123120</t>
  </si>
  <si>
    <t>Montáž tesařských stěn vázaných z hraněného řeziva průřezové plochy do 144 cm2</t>
  </si>
  <si>
    <t>-1205366063</t>
  </si>
  <si>
    <t>3,264*4</t>
  </si>
  <si>
    <t>2,222*2</t>
  </si>
  <si>
    <t>146</t>
  </si>
  <si>
    <t>-157228799</t>
  </si>
  <si>
    <t>0,343</t>
  </si>
  <si>
    <t>147</t>
  </si>
  <si>
    <t>762395000</t>
  </si>
  <si>
    <t>Spojovací prostředky krovů, bednění, laťování, nadstřešních konstrukcí</t>
  </si>
  <si>
    <t>510975873</t>
  </si>
  <si>
    <t>19,72+3,317+14,052+0,343</t>
  </si>
  <si>
    <t>148</t>
  </si>
  <si>
    <t>K76202</t>
  </si>
  <si>
    <t>D+M - markýza nad vstupem, 8074x1200mm</t>
  </si>
  <si>
    <t>-924448152</t>
  </si>
  <si>
    <t>149</t>
  </si>
  <si>
    <t>K76203</t>
  </si>
  <si>
    <t>D+M - venkovní dřevěné schodiště vč. zábradlí</t>
  </si>
  <si>
    <t>1084070641</t>
  </si>
  <si>
    <t>150</t>
  </si>
  <si>
    <t>1625062269</t>
  </si>
  <si>
    <t>763</t>
  </si>
  <si>
    <t>Konstrukce suché výstavby</t>
  </si>
  <si>
    <t>151</t>
  </si>
  <si>
    <t>763131751</t>
  </si>
  <si>
    <t>Montáž parotěsné zábrany do SDK podhledu</t>
  </si>
  <si>
    <t>1355815417</t>
  </si>
  <si>
    <t>64,1+6,55+3,87+6,55+2,2+15,74+6,92+1,65+2,47+2,31+10,75+13</t>
  </si>
  <si>
    <t>152</t>
  </si>
  <si>
    <t>28329274</t>
  </si>
  <si>
    <t>fólie PE vyztužená pro parotěsnou vrstvu (reakce na oheň - třída E) 110g/m2</t>
  </si>
  <si>
    <t>-868106129</t>
  </si>
  <si>
    <t>346,37*1,1 'Přepočtené koeficientem množství</t>
  </si>
  <si>
    <t>153</t>
  </si>
  <si>
    <t>763131432</t>
  </si>
  <si>
    <t>SDK podhled deska 1xDF 15 bez izolace dvouvrstvá spodní kce profil CD+UD REI 90</t>
  </si>
  <si>
    <t>-1711106826</t>
  </si>
  <si>
    <t>64,1+2,2+15,74+6,92+10,75+13</t>
  </si>
  <si>
    <t>154</t>
  </si>
  <si>
    <t>763131481</t>
  </si>
  <si>
    <t>SDK podhled desky 2xDFH2 12,5 bez izolace dvouvrstvá spodní kce profil CD+UD REI 120</t>
  </si>
  <si>
    <t>-2037886066</t>
  </si>
  <si>
    <t>6,55+3,87+6,55+1,65+2,41+2,31</t>
  </si>
  <si>
    <t>155</t>
  </si>
  <si>
    <t>998763401</t>
  </si>
  <si>
    <t>Přesun hmot procentní pro sádrokartonové konstrukce v objektech v do 6 m</t>
  </si>
  <si>
    <t>-595616835</t>
  </si>
  <si>
    <t>156</t>
  </si>
  <si>
    <t>764206105</t>
  </si>
  <si>
    <t>Montáž oplechování rovných parapetů rš do 400 mm</t>
  </si>
  <si>
    <t>-887779139</t>
  </si>
  <si>
    <t>1+1+1+1+1+1+1,125+2,5+2,5+2+2+3+0,75+0,75+0,75+1,75+1,75+1,75+1,75+0,5+0,5+1,75+1,75+1,75+1,75</t>
  </si>
  <si>
    <t>157</t>
  </si>
  <si>
    <t>M76403</t>
  </si>
  <si>
    <t>Al parapet vnější, RAL 7016, šířka 210mm</t>
  </si>
  <si>
    <t>-1840491314</t>
  </si>
  <si>
    <t>36,375*1,2</t>
  </si>
  <si>
    <t>158</t>
  </si>
  <si>
    <t>764101101</t>
  </si>
  <si>
    <t>Montáž krytiny střechy rovné drážkováním ze svitků rš do 600 mm sklonu do 30°</t>
  </si>
  <si>
    <t>1396512198</t>
  </si>
  <si>
    <t>50,511</t>
  </si>
  <si>
    <t>159</t>
  </si>
  <si>
    <t>M76401</t>
  </si>
  <si>
    <t>PREFA Prefalz hliníkový plech 0,70 x 1000 mm, dvojitá drážka - stucco - Antracit P10</t>
  </si>
  <si>
    <t>-1880486194</t>
  </si>
  <si>
    <t>612,6*1,2</t>
  </si>
  <si>
    <t>160</t>
  </si>
  <si>
    <t>764204105</t>
  </si>
  <si>
    <t>Montáž oplechování horních ploch a atik bez rohů rš do 400 mm</t>
  </si>
  <si>
    <t>-432236388</t>
  </si>
  <si>
    <t>35,65+4,9+8,5+2+2</t>
  </si>
  <si>
    <t>161</t>
  </si>
  <si>
    <t>M76402</t>
  </si>
  <si>
    <t>1581355662</t>
  </si>
  <si>
    <t>53,5*0,33*1,15</t>
  </si>
  <si>
    <t>162</t>
  </si>
  <si>
    <t>764202105</t>
  </si>
  <si>
    <t>Montáž oplechování štítu závětrnou lištou</t>
  </si>
  <si>
    <t>-352850183</t>
  </si>
  <si>
    <t>4,985+13,728+48,346+13,33+8,61</t>
  </si>
  <si>
    <t>163</t>
  </si>
  <si>
    <t>M76404</t>
  </si>
  <si>
    <t>753923102</t>
  </si>
  <si>
    <t>89*0,5*1,15</t>
  </si>
  <si>
    <t>164</t>
  </si>
  <si>
    <t>764202134</t>
  </si>
  <si>
    <t>Montáž oplechování rovné okapové hrany</t>
  </si>
  <si>
    <t>-2137615757</t>
  </si>
  <si>
    <t>48,346</t>
  </si>
  <si>
    <t>165</t>
  </si>
  <si>
    <t>M76405</t>
  </si>
  <si>
    <t>404769901</t>
  </si>
  <si>
    <t>48,346*0,5*1,15</t>
  </si>
  <si>
    <t>166</t>
  </si>
  <si>
    <t>764301118</t>
  </si>
  <si>
    <t>Montáž lemování rovných zdí střech s krytinou skládanou rš přes 400 mm</t>
  </si>
  <si>
    <t>-293025837</t>
  </si>
  <si>
    <t>4,145+34,71+2,983+2</t>
  </si>
  <si>
    <t>167</t>
  </si>
  <si>
    <t>M76406</t>
  </si>
  <si>
    <t>-920927611</t>
  </si>
  <si>
    <t>43,838*0,5*1,15</t>
  </si>
  <si>
    <t>168</t>
  </si>
  <si>
    <t>764521415</t>
  </si>
  <si>
    <t>Žlab podokapní hranatý z Al plechu rš 400 mm</t>
  </si>
  <si>
    <t>1777578042</t>
  </si>
  <si>
    <t>48,346+10</t>
  </si>
  <si>
    <t>169</t>
  </si>
  <si>
    <t>764521444</t>
  </si>
  <si>
    <t>Kotlík oválný (trychtýřový) pro podokapní žlaby z Al plechu 330/100 mm</t>
  </si>
  <si>
    <t>1763797363</t>
  </si>
  <si>
    <t>170</t>
  </si>
  <si>
    <t>764528402</t>
  </si>
  <si>
    <t>Svody hranaté včetně objímek, kolen, odskoků z Al plechu o straně 100 mm</t>
  </si>
  <si>
    <t>-1449939891</t>
  </si>
  <si>
    <t>4,5*4</t>
  </si>
  <si>
    <t>171</t>
  </si>
  <si>
    <t>-1702674833</t>
  </si>
  <si>
    <t>766</t>
  </si>
  <si>
    <t>Konstrukce truhlářské</t>
  </si>
  <si>
    <t>172</t>
  </si>
  <si>
    <t>K76601</t>
  </si>
  <si>
    <t>Montáž plastových oken do připraveného otvoru, pomocí turbošroubů, utěsnění PUR pěnou</t>
  </si>
  <si>
    <t>-501721205</t>
  </si>
  <si>
    <t>173</t>
  </si>
  <si>
    <t>M76601</t>
  </si>
  <si>
    <t>O 1A - okno plastové, 1000x500mm, rám 6002-70mm 6 komor, 2*křídlo 6003-82mm 6 komor, anthrazitgrau/bílá, 2*výklop nestandard, výplň 2*3sklo - 4/16/4/14/4, U=0,6, pákový ovladač, ovládací tyč, flexibilní táhlo</t>
  </si>
  <si>
    <t>-318692649</t>
  </si>
  <si>
    <t>174</t>
  </si>
  <si>
    <t>M76602</t>
  </si>
  <si>
    <t>O 1B - okno plastové, 1000x500mm, rám 6002-70mm 6 komor, 2*křídlo 6003-82mm 6 komor, anthrazitgrau/bílá, výklop nestandard, výplň 3sklo -  4/16/4/14/4, U=0,61, pákový ovladač, ovládací tyč, flexibilní táhlo</t>
  </si>
  <si>
    <t>608291911</t>
  </si>
  <si>
    <t>175</t>
  </si>
  <si>
    <t>M76603</t>
  </si>
  <si>
    <t>O 2 - okno plastové, 1000x1250mm, rám 6002-70mm 6 komor, křídlo 6003-82mm 6 komor, anthrazitgrau/bílá, otvíravě sklopné pravé, výplň 2*3sklo -  4/16/4/14/4, U=0,6, sklodělící příčka, okení klička</t>
  </si>
  <si>
    <t>1638646252</t>
  </si>
  <si>
    <t>176</t>
  </si>
  <si>
    <t>M76604</t>
  </si>
  <si>
    <t>O 3 - okno plastové, 1125x1250mm, rám 6002-70mm 6 komor, křídlo 6003-82mm 6 komor, anthrazitgrau/bílá, otvíravě sklopné pravé, výplň 2*3sklo -  4/16/4/14/4, U=0,6, sklodělící příčka, okení klička</t>
  </si>
  <si>
    <t>-1143461456</t>
  </si>
  <si>
    <t>177</t>
  </si>
  <si>
    <t>M76605</t>
  </si>
  <si>
    <t>O 4 - okno plastové, 2500x1250mm, rám 6002-70mm 6 komor, 2*křídlo 6003-82mm 6 komor, anthrazitgrau/bílá, otvíravě sklopné levé, otvíravě sklopné pravé, výplň 4*3sklo -  4/16/4/14/4, U=0,6 sklodělící příčka, okení klička</t>
  </si>
  <si>
    <t>186101510</t>
  </si>
  <si>
    <t>178</t>
  </si>
  <si>
    <t>M76606</t>
  </si>
  <si>
    <t>O 5 - okno plastové, 2000x1250mm, rám 6002-70mm 6 komor, 2*křídlo 6003-82mm 6 komor, anthrazitgrau/bílá, otvíravě sklopné levé, otvíravě sklopné pravé, výplň 4*3sklo -  4/16/4/14/4, U=0,6sklodělící příčka, okení klička</t>
  </si>
  <si>
    <t>-1740824375</t>
  </si>
  <si>
    <t>179</t>
  </si>
  <si>
    <t>M76607</t>
  </si>
  <si>
    <t>O 6 - okno plastové, 3000x1250mm, rám 6002-70mm 6 komor, 2*křídlo 6003-82mm 6 komor, anthrazitgrau/bílá, otvíravě sklopné levé, otvíravě sklopné pravé, výplň 4*3sklo -  4/16/4/14/4, U=0,6 sklodělící příčka, okení klička</t>
  </si>
  <si>
    <t>-192060883</t>
  </si>
  <si>
    <t>180</t>
  </si>
  <si>
    <t>M76608</t>
  </si>
  <si>
    <t>O 7 - okno plastové, 750x1250mm, rám 6002-70mm 6 komor, 2*pevně zasklený rám, anthrazitgrau/bílá, 2*pevně v rámu, výplň 2*PVC</t>
  </si>
  <si>
    <t>842414037</t>
  </si>
  <si>
    <t>181</t>
  </si>
  <si>
    <t>M76609</t>
  </si>
  <si>
    <t>O 8 - okno plastové, 1750x1250mm, rám 6002-70mm 6 komor, 2*křídlo 6003-82mm 6 komor, anthrazitgrau/bílá, otvíravě sklopné levé, otvíravě sklopné pravé, výplň 4*3sklo -  4/16/4/14/4, U=0,6 bezpečnostní fólie, sklodělící příčka, okení klička</t>
  </si>
  <si>
    <t>-1150929078</t>
  </si>
  <si>
    <t>182</t>
  </si>
  <si>
    <t>M76610</t>
  </si>
  <si>
    <t>O 9 - okno plastové, 500x1250mm, rám 6002-70mm 6 komor, 2*pevně zasklený rám, anthrazitgrau/bílá, 2*pevně v rámu, výplň 2*PVC</t>
  </si>
  <si>
    <t>6106433</t>
  </si>
  <si>
    <t>183</t>
  </si>
  <si>
    <t>M76611</t>
  </si>
  <si>
    <t>O 10 - okno plastové, 1750x1250mm, rám 6002-70mm 6 komor, pevně zasklený rám, anthrazitgrau/bílá, pevně v rámu, výplň 3sklo - 4 4/16/4/14/4, U=0,6</t>
  </si>
  <si>
    <t>-1447426196</t>
  </si>
  <si>
    <t>184</t>
  </si>
  <si>
    <t>K76602</t>
  </si>
  <si>
    <t>Montáž plastových dveří</t>
  </si>
  <si>
    <t>-417426164</t>
  </si>
  <si>
    <t>185</t>
  </si>
  <si>
    <t>M76612</t>
  </si>
  <si>
    <t>D 5 - dveře plastové, 900x2250mm, rám 6016+práh, křídlo VD 120mm 5 komor, anthrazitgrau/bílá, kování Z-TS, výplň 4* 4/16/4/14/4, U=0,6, spec. sklo, sklodělící příčky, FAB 3 klíče, klika/klika</t>
  </si>
  <si>
    <t>1349973427</t>
  </si>
  <si>
    <t>186</t>
  </si>
  <si>
    <t>M76613</t>
  </si>
  <si>
    <t xml:space="preserve">D 6 - dveře plastové, 1875x2250mm, rám 6016+práh, 2*křídlo VD 120mm 5 komor, anthrazitgrau/bílá, kování Z-TS, výplň 8* 4/16/4/14/4, U=0,6, spec. sklo, sklodělící příčky, 1x madlo, dveřní zavírač 1x FAB 3 klíče, klika/klika </t>
  </si>
  <si>
    <t>944845731</t>
  </si>
  <si>
    <t>187</t>
  </si>
  <si>
    <t>M76614</t>
  </si>
  <si>
    <t>D 7 - dveře plastové, 2000x2250mm, rám 6016+práh, 2*křídlo VD 120mm 5 komor, anthrazitgrau/bílá, kování Z-TS, výplň 8* 4/16/4/14/4, U=0,6, spec. sklo, sklodělící příčky, FAB 3 klíče, klika/klika</t>
  </si>
  <si>
    <t>-1044746527</t>
  </si>
  <si>
    <t>188</t>
  </si>
  <si>
    <t>M76615</t>
  </si>
  <si>
    <t>D 8 - dveře plastové, 900x2250mm, rám 6016+práh, křídlo VD 120mm 5 komor, anthrazitgrau/bílá, kování Z-TS, výplň 4*6 4/16/4/14/4, U=0,6, spec. sklo, sklodělící příčky, FAB 3 klíče, klika/klika</t>
  </si>
  <si>
    <t>-1455022058</t>
  </si>
  <si>
    <t>189</t>
  </si>
  <si>
    <t>766694111</t>
  </si>
  <si>
    <t>Montáž parapetních desek dřevěných nebo plastových šířky do 30 cm délky do 1,0 m</t>
  </si>
  <si>
    <t>-453977694</t>
  </si>
  <si>
    <t>190</t>
  </si>
  <si>
    <t>60794104</t>
  </si>
  <si>
    <t>deska parapetní dřevotřísková vnitřní 340x1000mm</t>
  </si>
  <si>
    <t>-618975498</t>
  </si>
  <si>
    <t>191</t>
  </si>
  <si>
    <t>60794121</t>
  </si>
  <si>
    <t>koncovka PVC k parapetním dřevotřískovým deskám 600mm</t>
  </si>
  <si>
    <t>-495849490</t>
  </si>
  <si>
    <t>27*2</t>
  </si>
  <si>
    <t>192</t>
  </si>
  <si>
    <t>766660001</t>
  </si>
  <si>
    <t>Montáž dveřních křídel otvíravých jednokřídlových š do 0,8 m do ocelové zárubně</t>
  </si>
  <si>
    <t>1388219718</t>
  </si>
  <si>
    <t>6+8</t>
  </si>
  <si>
    <t>193</t>
  </si>
  <si>
    <t>61161013</t>
  </si>
  <si>
    <t>dveře jednokřídlé dřevotřískové povrch lakovaný plné 700x1970/2100mm</t>
  </si>
  <si>
    <t>259393396</t>
  </si>
  <si>
    <t>194</t>
  </si>
  <si>
    <t>61161014</t>
  </si>
  <si>
    <t>dveře jednokřídlé dřevotřískové povrch lakovaný plné 800x1970/2100mm</t>
  </si>
  <si>
    <t>298038893</t>
  </si>
  <si>
    <t>195</t>
  </si>
  <si>
    <t>766660002</t>
  </si>
  <si>
    <t>Montáž dveřních křídel otvíravých jednokřídlových š přes 0,8 m do ocelové zárubně</t>
  </si>
  <si>
    <t>1220606336</t>
  </si>
  <si>
    <t>196</t>
  </si>
  <si>
    <t>61162027</t>
  </si>
  <si>
    <t>dveře jednokřídlé dřevotřískové povrch fóliový plné 900x1970/2100mm</t>
  </si>
  <si>
    <t>488143045</t>
  </si>
  <si>
    <t>197</t>
  </si>
  <si>
    <t>766660728</t>
  </si>
  <si>
    <t>Montáž dveřního interiérového kování - zámku</t>
  </si>
  <si>
    <t>-1051160730</t>
  </si>
  <si>
    <t>14+5</t>
  </si>
  <si>
    <t>198</t>
  </si>
  <si>
    <t>54914620</t>
  </si>
  <si>
    <t>kování dveřní vrchní klika včetně rozet a montážního materiálu R PZ nerez PK</t>
  </si>
  <si>
    <t>1609750884</t>
  </si>
  <si>
    <t>199</t>
  </si>
  <si>
    <t>766124100</t>
  </si>
  <si>
    <t>Montáž stěn záchodových 0,78x2,76 m s dvěma křídly</t>
  </si>
  <si>
    <t>155705018</t>
  </si>
  <si>
    <t>(1+1+1)*2</t>
  </si>
  <si>
    <t>200</t>
  </si>
  <si>
    <t>60722282</t>
  </si>
  <si>
    <t>deska dřevotřísková laminovaná 2070x2800mm tl 16mm</t>
  </si>
  <si>
    <t>1530429094</t>
  </si>
  <si>
    <t>2*2*2</t>
  </si>
  <si>
    <t>2*1,45*2</t>
  </si>
  <si>
    <t>201</t>
  </si>
  <si>
    <t>766660102</t>
  </si>
  <si>
    <t>Montáž dveřních křídel otvíravých jednokřídlových š přes 0,8 m do dřevěné rámové zárubně</t>
  </si>
  <si>
    <t>994002613</t>
  </si>
  <si>
    <t>202</t>
  </si>
  <si>
    <t>61174183</t>
  </si>
  <si>
    <t>dveře dřevěné vchodové plné palubkové smrkové 1křídlé 900x1970mm</t>
  </si>
  <si>
    <t>1952627959</t>
  </si>
  <si>
    <t>203</t>
  </si>
  <si>
    <t>766660733</t>
  </si>
  <si>
    <t>Montáž dveřního bezpečnostního kování - štítku s klikou</t>
  </si>
  <si>
    <t>1455452224</t>
  </si>
  <si>
    <t>204</t>
  </si>
  <si>
    <t>54914120</t>
  </si>
  <si>
    <t>kování bezpečnostní, klika-klika R4 ASTRA</t>
  </si>
  <si>
    <t>1994820048</t>
  </si>
  <si>
    <t>205</t>
  </si>
  <si>
    <t>998766201</t>
  </si>
  <si>
    <t>Přesun hmot procentní pro konstrukce truhlářské v objektech v do 6 m</t>
  </si>
  <si>
    <t>-122659573</t>
  </si>
  <si>
    <t>206</t>
  </si>
  <si>
    <t>K7671</t>
  </si>
  <si>
    <t>D+M - fasádní prvek 19330x10236 mm, Al sloupky/příčníky, skleněná výplň, 190x pevné pole, 10x výklopné křídlo, specifikace dle dodavatele</t>
  </si>
  <si>
    <t>146531714</t>
  </si>
  <si>
    <t>207</t>
  </si>
  <si>
    <t>K7672</t>
  </si>
  <si>
    <t>D+M - fasádní prvek 15464x5210mm, Al sloupky/příčníky, skleněná výplň, 72x pevné pole, 8x výklopné křídlo, specifikace dle dodavatele</t>
  </si>
  <si>
    <t>1926665122</t>
  </si>
  <si>
    <t>208</t>
  </si>
  <si>
    <t>K7673</t>
  </si>
  <si>
    <t>D+M - fasádní prvek 1543x3800mm, Al sloupky/příčníky, skleněná výplň, 6x pevné pole, specifikace dle dodavatele</t>
  </si>
  <si>
    <t>1938446485</t>
  </si>
  <si>
    <t>209</t>
  </si>
  <si>
    <t>K7674</t>
  </si>
  <si>
    <t>D+M - fasádní prvek 2043x3800mm, Al sloupky/příčníky, skleněná výplň, 6x pevné pole, specifikace dle dodavatele</t>
  </si>
  <si>
    <t>1772933813</t>
  </si>
  <si>
    <t>210</t>
  </si>
  <si>
    <t>K7675</t>
  </si>
  <si>
    <t>D+M - interiérový prvek 6800x2797mm, Al sloupky/příčníky, skleněná výplň, 14x pevné pole, specifikace dle dodavatele</t>
  </si>
  <si>
    <t>-1937090816</t>
  </si>
  <si>
    <t>211</t>
  </si>
  <si>
    <t>K7676</t>
  </si>
  <si>
    <t>D+M - roletový stínící systém, elektrické ovládání</t>
  </si>
  <si>
    <t>-1620282336</t>
  </si>
  <si>
    <t>212</t>
  </si>
  <si>
    <t>K7677</t>
  </si>
  <si>
    <t>D+M - požární žebřík se suchovodem</t>
  </si>
  <si>
    <t>-2066681582</t>
  </si>
  <si>
    <t>213</t>
  </si>
  <si>
    <t>767881124</t>
  </si>
  <si>
    <t>Montáž bodů záchytného systému do ocelových profilů šroubením, sevřením</t>
  </si>
  <si>
    <t>1298084983</t>
  </si>
  <si>
    <t>214</t>
  </si>
  <si>
    <t>31197012</t>
  </si>
  <si>
    <t>napínák lanový oko-hák Zn bílý M10</t>
  </si>
  <si>
    <t>-412274837</t>
  </si>
  <si>
    <t>771</t>
  </si>
  <si>
    <t>Podlahy z dlaždic</t>
  </si>
  <si>
    <t>215</t>
  </si>
  <si>
    <t>771111011</t>
  </si>
  <si>
    <t>Vysátí podkladu před pokládkou dlažby</t>
  </si>
  <si>
    <t>1786868545</t>
  </si>
  <si>
    <t>216</t>
  </si>
  <si>
    <t>771121011</t>
  </si>
  <si>
    <t>Nátěr penetrační na podlahu</t>
  </si>
  <si>
    <t>-1847804040</t>
  </si>
  <si>
    <t>217</t>
  </si>
  <si>
    <t>771151023</t>
  </si>
  <si>
    <t>Samonivelační stěrka podlah pevnosti 30 MPa tl 8 mm</t>
  </si>
  <si>
    <t>-1552621658</t>
  </si>
  <si>
    <t>218</t>
  </si>
  <si>
    <t>771574222</t>
  </si>
  <si>
    <t>Montáž podlah keramických z dekorů lepených flexibilním lepidlem do 9 ks/m2</t>
  </si>
  <si>
    <t>426076117</t>
  </si>
  <si>
    <t>219</t>
  </si>
  <si>
    <t>59761011</t>
  </si>
  <si>
    <t>dlažba keramická slinutá hladká do interiéru i exteriéru do 9ks/m2</t>
  </si>
  <si>
    <t>-1316566616</t>
  </si>
  <si>
    <t>266,14*1,05 'Přepočtené koeficientem množství</t>
  </si>
  <si>
    <t>220</t>
  </si>
  <si>
    <t>771591115</t>
  </si>
  <si>
    <t>Podlahy spárování silikonem</t>
  </si>
  <si>
    <t>2111029539</t>
  </si>
  <si>
    <t>236,881*1,5</t>
  </si>
  <si>
    <t>221</t>
  </si>
  <si>
    <t>998771201</t>
  </si>
  <si>
    <t>Přesun hmot procentní pro podlahy z dlaždic v objektech v do 6 m</t>
  </si>
  <si>
    <t>-1613117358</t>
  </si>
  <si>
    <t>776</t>
  </si>
  <si>
    <t>Podlahy povlakové</t>
  </si>
  <si>
    <t>222</t>
  </si>
  <si>
    <t>776141122</t>
  </si>
  <si>
    <t>Vyrovnání podkladu povlakových podlah stěrkou pevnosti 30 MPa tl 5 mm</t>
  </si>
  <si>
    <t>-1407846070</t>
  </si>
  <si>
    <t>10,75+13+23,8+16,65+76,71+93,1+105,59</t>
  </si>
  <si>
    <t>223</t>
  </si>
  <si>
    <t>776231111</t>
  </si>
  <si>
    <t>Lepení lamel a čtverců z vinylu standardním lepidlem</t>
  </si>
  <si>
    <t>-2096014523</t>
  </si>
  <si>
    <t>224</t>
  </si>
  <si>
    <t>28411051</t>
  </si>
  <si>
    <t>dílce vinylové tl 2,5mm, nášlapná vrstva 0,55mm, úprava PUR, třída zátěže 23/33/42, otlak 0,05mm, R10, třída otěru T, hořlavost Bfl S1, bez ftalátů</t>
  </si>
  <si>
    <t>331770775</t>
  </si>
  <si>
    <t>339,6*1,1 'Přepočtené koeficientem množství</t>
  </si>
  <si>
    <t>225</t>
  </si>
  <si>
    <t>776421111</t>
  </si>
  <si>
    <t>Montáž obvodových lišt lepením</t>
  </si>
  <si>
    <t>-1294001583</t>
  </si>
  <si>
    <t>19,05+15,05+19,85+16,37+36,7+39,51+44,58</t>
  </si>
  <si>
    <t>226</t>
  </si>
  <si>
    <t>61418111</t>
  </si>
  <si>
    <t>lišta podlahová dřevěná borovice 7x43mm</t>
  </si>
  <si>
    <t>-691214400</t>
  </si>
  <si>
    <t>191,11*1,02 'Přepočtené koeficientem množství</t>
  </si>
  <si>
    <t>227</t>
  </si>
  <si>
    <t>998776201</t>
  </si>
  <si>
    <t>Přesun hmot procentní pro podlahy povlakové v objektech v do 6 m</t>
  </si>
  <si>
    <t>-9677280</t>
  </si>
  <si>
    <t>781</t>
  </si>
  <si>
    <t>Dokončovací práce - obklady</t>
  </si>
  <si>
    <t>228</t>
  </si>
  <si>
    <t>781111011</t>
  </si>
  <si>
    <t>Ometení (oprášení) stěny při přípravě podkladu</t>
  </si>
  <si>
    <t>-1427905997</t>
  </si>
  <si>
    <t>21,1+15,8+21,1+12,4+10,4+12,42+12,2+5,7+20+20+7+29,813+19,625+15,7</t>
  </si>
  <si>
    <t>229</t>
  </si>
  <si>
    <t>781121011</t>
  </si>
  <si>
    <t>Nátěr penetrační na stěnu</t>
  </si>
  <si>
    <t>299373433</t>
  </si>
  <si>
    <t>230</t>
  </si>
  <si>
    <t>781474111</t>
  </si>
  <si>
    <t>Montáž obkladů vnitřních keramických hladkých do 9 ks/m2 lepených flexibilním lepidlem</t>
  </si>
  <si>
    <t>547352511</t>
  </si>
  <si>
    <t>231</t>
  </si>
  <si>
    <t>59761026</t>
  </si>
  <si>
    <t>obklad keramický hladký do 12ks/m2</t>
  </si>
  <si>
    <t>1471635408</t>
  </si>
  <si>
    <t>223,258*1,05 'Přepočtené koeficientem množství</t>
  </si>
  <si>
    <t>232</t>
  </si>
  <si>
    <t>781495115</t>
  </si>
  <si>
    <t>Spárování vnitřních obkladů silikonem</t>
  </si>
  <si>
    <t>-923473536</t>
  </si>
  <si>
    <t>118,63*1,2</t>
  </si>
  <si>
    <t>233</t>
  </si>
  <si>
    <t>781491012</t>
  </si>
  <si>
    <t>Montáž zrcadel plochy přes 1 m2 lepených silikonovým tmelem na podkladní omítku</t>
  </si>
  <si>
    <t>-989838518</t>
  </si>
  <si>
    <t>1,605*2*4</t>
  </si>
  <si>
    <t>234</t>
  </si>
  <si>
    <t>63465132</t>
  </si>
  <si>
    <t>zrcadlo nemontované bronzové tl 3mm max rozměr 2000x1605mm</t>
  </si>
  <si>
    <t>1933956059</t>
  </si>
  <si>
    <t>12,84*1,1 'Přepočtené koeficientem množství</t>
  </si>
  <si>
    <t>235</t>
  </si>
  <si>
    <t>998781201</t>
  </si>
  <si>
    <t>Přesun hmot procentní pro obklady keramické v objektech v do 6 m</t>
  </si>
  <si>
    <t>1254770427</t>
  </si>
  <si>
    <t>784</t>
  </si>
  <si>
    <t>Dokončovací práce - malby a tapety</t>
  </si>
  <si>
    <t>236</t>
  </si>
  <si>
    <t>784181101</t>
  </si>
  <si>
    <t>Základní akrylátová jednonásobná penetrace podkladu v místnostech výšky do 3,80m</t>
  </si>
  <si>
    <t>-1864064015</t>
  </si>
  <si>
    <t>905,278+346,37</t>
  </si>
  <si>
    <t>237</t>
  </si>
  <si>
    <t>784211101</t>
  </si>
  <si>
    <t>Dvojnásobné bílé malby ze směsí za mokra výborně otěruvzdorných v místnostech výšky do 3,80 m</t>
  </si>
  <si>
    <t>177790465</t>
  </si>
  <si>
    <t>786</t>
  </si>
  <si>
    <t>Dokončovací práce - čalounické úpravy</t>
  </si>
  <si>
    <t>238</t>
  </si>
  <si>
    <t>786612200</t>
  </si>
  <si>
    <t>Montáž zastiňujících rolet z textilií nebo umělých tkanin</t>
  </si>
  <si>
    <t>-1945501572</t>
  </si>
  <si>
    <t>1+1+1+1</t>
  </si>
  <si>
    <t>239</t>
  </si>
  <si>
    <t>M786001</t>
  </si>
  <si>
    <t>roleta celostínící vnitřní 1750x1250mm</t>
  </si>
  <si>
    <t>-2050765551</t>
  </si>
  <si>
    <t>240</t>
  </si>
  <si>
    <t>998786201</t>
  </si>
  <si>
    <t>Přesun hmot procentní pro čalounické úpravy v objektech v do 6 m</t>
  </si>
  <si>
    <t>-75556494</t>
  </si>
  <si>
    <t>03 - Stavební část - Stávající objekt</t>
  </si>
  <si>
    <t>93682797</t>
  </si>
  <si>
    <t>19,85*0,6*2</t>
  </si>
  <si>
    <t>-887109517</t>
  </si>
  <si>
    <t>449570007</t>
  </si>
  <si>
    <t>1,786</t>
  </si>
  <si>
    <t>438970783</t>
  </si>
  <si>
    <t>0,079</t>
  </si>
  <si>
    <t>0,087</t>
  </si>
  <si>
    <t>661337613</t>
  </si>
  <si>
    <t>1,15*1,15*2</t>
  </si>
  <si>
    <t>0,9*2</t>
  </si>
  <si>
    <t>622325103</t>
  </si>
  <si>
    <t>Oprava vnější vápenocementové hladké omítky složitosti 1 stěn v rozsahu do 50%</t>
  </si>
  <si>
    <t>712273937</t>
  </si>
  <si>
    <t>4,608*3,3</t>
  </si>
  <si>
    <t>6,243*3,3</t>
  </si>
  <si>
    <t>5,243*3,3</t>
  </si>
  <si>
    <t>-1,15*1,15*2</t>
  </si>
  <si>
    <t>-1279360753</t>
  </si>
  <si>
    <t>-2113796458</t>
  </si>
  <si>
    <t>63,898*1,1</t>
  </si>
  <si>
    <t>853842501</t>
  </si>
  <si>
    <t>4,608*0,5</t>
  </si>
  <si>
    <t>6,243*1,4</t>
  </si>
  <si>
    <t>4,612*0,5</t>
  </si>
  <si>
    <t>526325627</t>
  </si>
  <si>
    <t>1,15*6</t>
  </si>
  <si>
    <t>0,9+1,97+1,97</t>
  </si>
  <si>
    <t>532317296</t>
  </si>
  <si>
    <t>-690538132</t>
  </si>
  <si>
    <t>1,15+1,15</t>
  </si>
  <si>
    <t>-1844970232</t>
  </si>
  <si>
    <t>4,6*4,1</t>
  </si>
  <si>
    <t>6,2*4,1</t>
  </si>
  <si>
    <t>6,2*3,2</t>
  </si>
  <si>
    <t>1738693805</t>
  </si>
  <si>
    <t>82,98*30</t>
  </si>
  <si>
    <t>-948372446</t>
  </si>
  <si>
    <t>1810965061</t>
  </si>
  <si>
    <t>17,17+17,71</t>
  </si>
  <si>
    <t>578967519</t>
  </si>
  <si>
    <t>1077123069</t>
  </si>
  <si>
    <t>13,35</t>
  </si>
  <si>
    <t>13,35*1,05 'Přepočtené koeficientem množství</t>
  </si>
  <si>
    <t>-1716279471</t>
  </si>
  <si>
    <t>28329011</t>
  </si>
  <si>
    <t>fólie PE vyztužená pro parotěsnou vrstvu (reakce na oheň - třída F) 110g/m2</t>
  </si>
  <si>
    <t>-1620137145</t>
  </si>
  <si>
    <t>63,898*1,3 'Přepočtené koeficientem množství</t>
  </si>
  <si>
    <t>545245398</t>
  </si>
  <si>
    <t>1162757398</t>
  </si>
  <si>
    <t>63,898*1,05 'Přepočtené koeficientem množství</t>
  </si>
  <si>
    <t>713111111</t>
  </si>
  <si>
    <t>Montáž izolace tepelné vrchem stropů volně kladenými rohožemi, pásy, dílci, deskami</t>
  </si>
  <si>
    <t>1340802594</t>
  </si>
  <si>
    <t>7,137*6,396</t>
  </si>
  <si>
    <t>63166765</t>
  </si>
  <si>
    <t>pás tepelně izolační mezi krokve λ=0,036-0,037 tl 120mm</t>
  </si>
  <si>
    <t>148813117</t>
  </si>
  <si>
    <t>45,648*1,02 'Přepočtené koeficientem množství</t>
  </si>
  <si>
    <t>184561709</t>
  </si>
  <si>
    <t>28355308</t>
  </si>
  <si>
    <t>pás univerzální parotěsný tepelně izolační s reflexní sendvičovou vrstvou tl 16mm</t>
  </si>
  <si>
    <t>1998906440</t>
  </si>
  <si>
    <t>45,648*1,05 'Přepočtené koeficientem množství</t>
  </si>
  <si>
    <t>516244689</t>
  </si>
  <si>
    <t>-1713169418</t>
  </si>
  <si>
    <t>7,1*9</t>
  </si>
  <si>
    <t>6,5</t>
  </si>
  <si>
    <t>1499833747</t>
  </si>
  <si>
    <t>0,1274</t>
  </si>
  <si>
    <t>26083910</t>
  </si>
  <si>
    <t>2,76048+0,2808</t>
  </si>
  <si>
    <t>1316520327</t>
  </si>
  <si>
    <t>1962164797</t>
  </si>
  <si>
    <t>2072798414</t>
  </si>
  <si>
    <t>1823587300</t>
  </si>
  <si>
    <t>0,264</t>
  </si>
  <si>
    <t>2111796632</t>
  </si>
  <si>
    <t>476199527</t>
  </si>
  <si>
    <t>45,648*0,025</t>
  </si>
  <si>
    <t>676913060</t>
  </si>
  <si>
    <t>4,314+0,264+1,414</t>
  </si>
  <si>
    <t>-1145280386</t>
  </si>
  <si>
    <t>814014997</t>
  </si>
  <si>
    <t>-1083467656</t>
  </si>
  <si>
    <t>45,648*1,2</t>
  </si>
  <si>
    <t>1371195125</t>
  </si>
  <si>
    <t>7,137*2</t>
  </si>
  <si>
    <t>1937197723</t>
  </si>
  <si>
    <t>14,274*0,5*1,15</t>
  </si>
  <si>
    <t>1284330787</t>
  </si>
  <si>
    <t>6,396</t>
  </si>
  <si>
    <t>-1547966982</t>
  </si>
  <si>
    <t>6,396*0,5*1,15</t>
  </si>
  <si>
    <t>-1914536665</t>
  </si>
  <si>
    <t>389823999</t>
  </si>
  <si>
    <t>2,3*1,2</t>
  </si>
  <si>
    <t>-627879706</t>
  </si>
  <si>
    <t>786455093</t>
  </si>
  <si>
    <t>4,604</t>
  </si>
  <si>
    <t>1887095988</t>
  </si>
  <si>
    <t>392514316</t>
  </si>
  <si>
    <t>O 11 - okno plastové, 1150x1150mm, rám 6002-70mm 6 komor, křídlo 6003-82mm 6 komor, anthrazitgrau/bílá, otvíravě sklopné pravé, výplň 2sklo - 4/18/4, okení klička</t>
  </si>
  <si>
    <t>176341294</t>
  </si>
  <si>
    <t>289955290</t>
  </si>
  <si>
    <t>D 9 - dveře plastové, 900x1970mm, rám 6016+práh, křídlo VD 120mm 5 komor, anthrazitgrau/bílá, kování Z-TS, výplň 4*6/16/6, U=1,1, spec. sklo, sklodělící příčky, FAB 3 klíče, klika/klika</t>
  </si>
  <si>
    <t>-127329836</t>
  </si>
  <si>
    <t>-500971179</t>
  </si>
  <si>
    <t>04 - Venkovní vodovod a kanalizace</t>
  </si>
  <si>
    <t>131251100</t>
  </si>
  <si>
    <t>Hloubení jam nezapažených v hornině třídy těžitelnosti I, skupiny 3 objem do 20 m3 strojně</t>
  </si>
  <si>
    <t>-561166272</t>
  </si>
  <si>
    <t>3*1*2</t>
  </si>
  <si>
    <t>132251254</t>
  </si>
  <si>
    <t>Hloubení rýh nezapažených š do 2000 mm v hornině třídy těžitelnosti I, skupiny 3 objem do 500 m3 strojně</t>
  </si>
  <si>
    <t>139760795</t>
  </si>
  <si>
    <t>45,6*0,8*1,2</t>
  </si>
  <si>
    <t>42,*0,8*1,8</t>
  </si>
  <si>
    <t>(46,2+2,1+1+3,7+1,5+3,8+2,1+1+0,9+7,8+1,5+0,3+2,1+2,4+3,3+3,1+0,3)*1,1</t>
  </si>
  <si>
    <t>151101101</t>
  </si>
  <si>
    <t>Zřízení příložného pažení a rozepření stěn rýh hl do 2 m</t>
  </si>
  <si>
    <t>174781994</t>
  </si>
  <si>
    <t>42,2*0,8*1,8*2</t>
  </si>
  <si>
    <t>151101111</t>
  </si>
  <si>
    <t>Odstranění příložného pažení a rozepření stěn rýh hl do 2 m</t>
  </si>
  <si>
    <t>187071691</t>
  </si>
  <si>
    <t>483186575</t>
  </si>
  <si>
    <t>443806604</t>
  </si>
  <si>
    <t>195,666*10</t>
  </si>
  <si>
    <t>-2031326420</t>
  </si>
  <si>
    <t>91,52</t>
  </si>
  <si>
    <t>175111101</t>
  </si>
  <si>
    <t>Obsypání potrubí ručně sypaninou bez prohození, uloženou do 3 m</t>
  </si>
  <si>
    <t>-1759440320</t>
  </si>
  <si>
    <t>(45,6+42,2+46,2+2,1+1+3,7+1,5+3,8+2,1+1+0,9+7,8+1,5+0,3+2,1+2,4+3,3+3,1+0,3)*0,8*0,3</t>
  </si>
  <si>
    <t>58337344</t>
  </si>
  <si>
    <t>štěrkopísek frakce 0/32</t>
  </si>
  <si>
    <t>-1136885620</t>
  </si>
  <si>
    <t>41,016*2 'Přepočtené koeficientem množství</t>
  </si>
  <si>
    <t>451573111</t>
  </si>
  <si>
    <t>Lože pod potrubí otevřený výkop ze štěrkopísku</t>
  </si>
  <si>
    <t>-189754120</t>
  </si>
  <si>
    <t>(45,6+42,2+46,2+2,1+1+3,7+1,5+3,8+2,1+1+0,9+7,8+1,5+0,3+2,1+2,4+3,3+3,1+0,3)*0,8*0,1</t>
  </si>
  <si>
    <t>212750102</t>
  </si>
  <si>
    <t>Trativod z drenážních trubek PVC-U SN 4 perforace 360° včetně lože otevřený výkop DN 125 pro budovy plocha pro vtékání vody min. 80 cm2/m</t>
  </si>
  <si>
    <t>94340505</t>
  </si>
  <si>
    <t>273322611</t>
  </si>
  <si>
    <t>Základové desky ze ŽB se zvýšenými nároky na prostředí tř. C 30/37</t>
  </si>
  <si>
    <t>595661669</t>
  </si>
  <si>
    <t>2,6*2,6*0,2</t>
  </si>
  <si>
    <t>279362021</t>
  </si>
  <si>
    <t>Výztuž základových zdí nosných svařovanými sítěmi Kari</t>
  </si>
  <si>
    <t>-1677505024</t>
  </si>
  <si>
    <t>871161141</t>
  </si>
  <si>
    <t>Montáž potrubí z PE100 SDR 11 otevřený výkop svařovaných na tupo D 32 x 3,0 mm</t>
  </si>
  <si>
    <t>-1260722256</t>
  </si>
  <si>
    <t>6,2+7,3</t>
  </si>
  <si>
    <t>28613170</t>
  </si>
  <si>
    <t>potrubí vodovodní PE100 SDR11 se signalizační vrstvou 100m 32x3,0mm</t>
  </si>
  <si>
    <t>-2131711293</t>
  </si>
  <si>
    <t>13,5*1,015 'Přepočtené koeficientem množství</t>
  </si>
  <si>
    <t>871313121</t>
  </si>
  <si>
    <t>Montáž kanalizačního potrubí z PVC těsněné gumovým kroužkem otevřený výkop sklon do 20 % DN 160</t>
  </si>
  <si>
    <t>-1705859727</t>
  </si>
  <si>
    <t>45,7+45</t>
  </si>
  <si>
    <t>28611132</t>
  </si>
  <si>
    <t>trubka kanalizační PVC DN 160x2000mm SN4</t>
  </si>
  <si>
    <t>-1659163907</t>
  </si>
  <si>
    <t>44,368932038835*1,03 'Přepočtené koeficientem množství</t>
  </si>
  <si>
    <t>28611173</t>
  </si>
  <si>
    <t>trubka kanalizační PVC DN 160x1000mm SN10</t>
  </si>
  <si>
    <t>1511757254</t>
  </si>
  <si>
    <t>43,6893203883495*1,03 'Přepočtené koeficientem množství</t>
  </si>
  <si>
    <t>894411311</t>
  </si>
  <si>
    <t>Osazení betonových nebo železobetonových dílců pro šachty skruží rovných</t>
  </si>
  <si>
    <t>-1513301910</t>
  </si>
  <si>
    <t>59224100</t>
  </si>
  <si>
    <t>skruž betonová studniční 100x25x9cm</t>
  </si>
  <si>
    <t>-1779986891</t>
  </si>
  <si>
    <t>894412411</t>
  </si>
  <si>
    <t>Osazení betonových nebo železobetonových dílců pro šachty skruží přechodových</t>
  </si>
  <si>
    <t>1514771087</t>
  </si>
  <si>
    <t>1+2</t>
  </si>
  <si>
    <t>59224167</t>
  </si>
  <si>
    <t>skruž betonová přechodová 62,5/100x60x12cm, stupadla poplastovaná</t>
  </si>
  <si>
    <t>892083807</t>
  </si>
  <si>
    <t>59224176</t>
  </si>
  <si>
    <t>prstenec šachtový vyrovnávací betonový 625x120x80mm</t>
  </si>
  <si>
    <t>21496038</t>
  </si>
  <si>
    <t>899103112</t>
  </si>
  <si>
    <t>Osazení poklopů litinových nebo ocelových včetně rámů pro třídu zatížení B125, C250</t>
  </si>
  <si>
    <t>-2144319418</t>
  </si>
  <si>
    <t>28661933</t>
  </si>
  <si>
    <t>poklop šachtový litinový dno DN 600 pro třídu zatížení B125</t>
  </si>
  <si>
    <t>-1683911575</t>
  </si>
  <si>
    <t>Plastová nádrž k obetonování 5,5m3, d=2400mm, h=2200mm (dešťová nádrž)</t>
  </si>
  <si>
    <t>76317804</t>
  </si>
  <si>
    <t>Revizní a čistící šachta z PP DN 425 poklop pro šachtu plastový pachotěsný s madlem</t>
  </si>
  <si>
    <t>1418385806</t>
  </si>
  <si>
    <t>877265271</t>
  </si>
  <si>
    <t>Montáž lapače střešních splavenin z tvrdého PVC-systém KG DN 110</t>
  </si>
  <si>
    <t>-1110270862</t>
  </si>
  <si>
    <t>56231163</t>
  </si>
  <si>
    <t>lapač střešních splavenin se zápachovou klapkou a lapacím košem DN 125/110</t>
  </si>
  <si>
    <t>1678577220</t>
  </si>
  <si>
    <t>998276101</t>
  </si>
  <si>
    <t>Přesun hmot pro trubní vedení z trub z plastických hmot otevřený výkop</t>
  </si>
  <si>
    <t>773967584</t>
  </si>
  <si>
    <t>05 - Vnitřní vodovod</t>
  </si>
  <si>
    <t xml:space="preserve">    722 - Zdravotechnika - vnitřní vodovod</t>
  </si>
  <si>
    <t xml:space="preserve">    724 - Zdravotechnika - strojní vybavení</t>
  </si>
  <si>
    <t>722</t>
  </si>
  <si>
    <t>Zdravotechnika - vnitřní vodovod</t>
  </si>
  <si>
    <t>722174021</t>
  </si>
  <si>
    <t>Potrubí vodovodní plastové PPR svar polyfuze PN 20 D 16 x 2,7 mm</t>
  </si>
  <si>
    <t>316085086</t>
  </si>
  <si>
    <t>1,5+1,4+1,1+1,3+8,5+1+3,8+1,5+2+6,5+1,2+3,7+2+5,8+3+2,3+9,2+7,1+5,6+3,5+4,3+42,9+11,7+1,4+1,4+1,4+7,3+1,4+3,9+1,6+2+6,4+1,1+3,8+2,2+1,2+6</t>
  </si>
  <si>
    <t>722174001</t>
  </si>
  <si>
    <t>Potrubí vodovodní plastové PPR svar polyfuze PN 16 D 16 x 2,2 mm</t>
  </si>
  <si>
    <t>282750190</t>
  </si>
  <si>
    <t>7,9+10,2+2,9+5,2+2,6+0,8</t>
  </si>
  <si>
    <t>3*1,35+2,4+2,4+5,9</t>
  </si>
  <si>
    <t>722174003</t>
  </si>
  <si>
    <t>Potrubí vodovodní plastové PPR svar polyfuze PN 16 D 25 x 3,5 mm</t>
  </si>
  <si>
    <t>-1708081375</t>
  </si>
  <si>
    <t>41,1+30,7+2,1+40,1</t>
  </si>
  <si>
    <t>722174004</t>
  </si>
  <si>
    <t>Potrubí vodovodní plastové PPR svar polyfuze PN 16 D 32 x 4,4 mm</t>
  </si>
  <si>
    <t>440024049</t>
  </si>
  <si>
    <t>13,9</t>
  </si>
  <si>
    <t>722181211</t>
  </si>
  <si>
    <t>Ochrana vodovodního potrubí přilepenými termoizolačními trubicemi z PE tl do 6 mm DN do 22 mm</t>
  </si>
  <si>
    <t>727242957</t>
  </si>
  <si>
    <t>42,9+11,7+1,4+1,4+1,4+7,3+1,4+3,9+1,6+2+6,4+1,1+3,8+2,2+1,2</t>
  </si>
  <si>
    <t>722181231</t>
  </si>
  <si>
    <t>Ochrana vodovodního potrubí přilepenými termoizolačními trubicemi z PE tl do 13 mm DN do 22 mm</t>
  </si>
  <si>
    <t>475520060</t>
  </si>
  <si>
    <t>1,5+1,4+1,1+1,3+8,5+1+3,8+1,5+2+6,5+1,2+3,7+2+5,8+3+2,3+9,2+7,1+5,6+3,5+4,3</t>
  </si>
  <si>
    <t>722181212</t>
  </si>
  <si>
    <t>Ochrana vodovodního potrubí přilepenými termoizolačními trubicemi z PE tl do 6 mm DN do 32 mm</t>
  </si>
  <si>
    <t>-480599516</t>
  </si>
  <si>
    <t>41,1+30,7+2,1</t>
  </si>
  <si>
    <t>722181242</t>
  </si>
  <si>
    <t>Ochrana vodovodního potrubí přilepenými termoizolačními trubicemi z PE tl do 20 mm DN do 45 mm</t>
  </si>
  <si>
    <t>1033000526</t>
  </si>
  <si>
    <t>40,1</t>
  </si>
  <si>
    <t>722181232</t>
  </si>
  <si>
    <t>Ochrana vodovodního potrubí přilepenými termoizolačními trubicemi z PE tl do 13 mm DN do 45 mm</t>
  </si>
  <si>
    <t>-523727580</t>
  </si>
  <si>
    <t>722190401</t>
  </si>
  <si>
    <t>Vyvedení a upevnění výpustku do DN 25</t>
  </si>
  <si>
    <t>1205650989</t>
  </si>
  <si>
    <t>722220111</t>
  </si>
  <si>
    <t>Nástěnka pro výtokový ventil G 1/2 s jedním závitem</t>
  </si>
  <si>
    <t>1398702400</t>
  </si>
  <si>
    <t>722220121</t>
  </si>
  <si>
    <t>Nástěnka pro baterii G 1/2 s jedním závitem</t>
  </si>
  <si>
    <t>pár</t>
  </si>
  <si>
    <t>-1895518716</t>
  </si>
  <si>
    <t>9+8+1</t>
  </si>
  <si>
    <t>722290215</t>
  </si>
  <si>
    <t>Zkouška těsnosti vodovodního potrubí hrdlového nebo přírubového do DN 100</t>
  </si>
  <si>
    <t>-2100136556</t>
  </si>
  <si>
    <t>344,25</t>
  </si>
  <si>
    <t>722290234</t>
  </si>
  <si>
    <t>Proplach a dezinfekce vodovodního potrubí do DN 80</t>
  </si>
  <si>
    <t>1338830707</t>
  </si>
  <si>
    <t>K72201</t>
  </si>
  <si>
    <t>Montáž armatur vodovodních s jedním závitem</t>
  </si>
  <si>
    <t>-582292254</t>
  </si>
  <si>
    <t>3+2+2</t>
  </si>
  <si>
    <t>K72202</t>
  </si>
  <si>
    <t>Montáž armatur vodovodních se dvěma závity</t>
  </si>
  <si>
    <t>-207448659</t>
  </si>
  <si>
    <t>11+5+1+1+1+1+3</t>
  </si>
  <si>
    <t>K72203</t>
  </si>
  <si>
    <t>Montáž armatur vodovodních se třemi závity</t>
  </si>
  <si>
    <t>1236931623</t>
  </si>
  <si>
    <t>M72201</t>
  </si>
  <si>
    <t>kohout kulový do DN25</t>
  </si>
  <si>
    <t>265073829</t>
  </si>
  <si>
    <t>M72202</t>
  </si>
  <si>
    <t>zpětná klapka do DN25</t>
  </si>
  <si>
    <t>448286221</t>
  </si>
  <si>
    <t>M72203</t>
  </si>
  <si>
    <t>pojistný ventil DN20/0,6 MPa</t>
  </si>
  <si>
    <t>-1171508041</t>
  </si>
  <si>
    <t>M72204</t>
  </si>
  <si>
    <t>vypouštěcí ventil DN15</t>
  </si>
  <si>
    <t>1152886103</t>
  </si>
  <si>
    <t>M72205</t>
  </si>
  <si>
    <t>směšovací termický ventil</t>
  </si>
  <si>
    <t>-1646212454</t>
  </si>
  <si>
    <t>M72206</t>
  </si>
  <si>
    <t>domovní změkčovací filtr</t>
  </si>
  <si>
    <t>1838844659</t>
  </si>
  <si>
    <t>M72207</t>
  </si>
  <si>
    <t>redukční ventil DN20/0,3 bar</t>
  </si>
  <si>
    <t>-886258947</t>
  </si>
  <si>
    <t>M72208</t>
  </si>
  <si>
    <t>teploměr rovný dvojkovový lakovaný 0°až 200° dl 160mm</t>
  </si>
  <si>
    <t>2123355809</t>
  </si>
  <si>
    <t>M72209</t>
  </si>
  <si>
    <t>tlakoměr radiální D 50mm spodní napojení 1/4"M tlak 0-16bar</t>
  </si>
  <si>
    <t>1846503437</t>
  </si>
  <si>
    <t>M72210</t>
  </si>
  <si>
    <t>filset k plnění otopné soustavy</t>
  </si>
  <si>
    <t>-1731457458</t>
  </si>
  <si>
    <t>M72211</t>
  </si>
  <si>
    <t>vodoměr SV DN15, 1,5m3/h</t>
  </si>
  <si>
    <t>-2124055558</t>
  </si>
  <si>
    <t>998722101</t>
  </si>
  <si>
    <t>Přesun hmot tonážní pro vnitřní vodovod v objektech v do 6 m</t>
  </si>
  <si>
    <t>1158287004</t>
  </si>
  <si>
    <t>724</t>
  </si>
  <si>
    <t>Zdravotechnika - strojní vybavení</t>
  </si>
  <si>
    <t>K72401</t>
  </si>
  <si>
    <t>Provozní a monitorovací jednotka odběru užitkové vody z dešťové nádrže + vlastní jednotka, čerpadlo, tlaková nádoba</t>
  </si>
  <si>
    <t>1097803997</t>
  </si>
  <si>
    <t>K72402</t>
  </si>
  <si>
    <t>Zařízení k využítí dešťové vody ve skleníku (2ks elektromagnetický ventil, 1ks zvlhčovací hubice, sada zavlažovacích trysek, čidlo vlhkosti, časové řízení zavlažování)</t>
  </si>
  <si>
    <t>-1415720300</t>
  </si>
  <si>
    <t>K72403</t>
  </si>
  <si>
    <t>Expanzní membránová nádoba tv 18l/1,0MPa</t>
  </si>
  <si>
    <t>-676413722</t>
  </si>
  <si>
    <t>K72404</t>
  </si>
  <si>
    <t>čerpadlo cirkulace tv 0,5m3/h, 230V/Hz, 50W</t>
  </si>
  <si>
    <t>-774091521</t>
  </si>
  <si>
    <t>K72405</t>
  </si>
  <si>
    <t>Montáž čerpadel objehových DN</t>
  </si>
  <si>
    <t>194443784</t>
  </si>
  <si>
    <t>998724201</t>
  </si>
  <si>
    <t>Přesun hmot procentní pro strojní vybavení v objektech v do 6 m</t>
  </si>
  <si>
    <t>1385123645</t>
  </si>
  <si>
    <t>06 - Vnitřní kanalizace</t>
  </si>
  <si>
    <t xml:space="preserve">    721 - Zdravotechnika - vnitřní kanalizace</t>
  </si>
  <si>
    <t>721</t>
  </si>
  <si>
    <t>Zdravotechnika - vnitřní kanalizace</t>
  </si>
  <si>
    <t>721173401</t>
  </si>
  <si>
    <t>Potrubí kanalizační z PVC SN 4 svodné DN 110</t>
  </si>
  <si>
    <t>-481218611</t>
  </si>
  <si>
    <t>2,1+1+3,7+1,5+3,8+2,1+1+0,9+7,8+1,5+0,3+2,1+2,4+3,3+3,1+0,3</t>
  </si>
  <si>
    <t>721173402</t>
  </si>
  <si>
    <t>Potrubí kanalizační z PVC SN 4 svodné DN 125</t>
  </si>
  <si>
    <t>1244391326</t>
  </si>
  <si>
    <t>4,6</t>
  </si>
  <si>
    <t>721173403</t>
  </si>
  <si>
    <t>Potrubí kanalizační z PVC SN 4 svodné DN 160</t>
  </si>
  <si>
    <t>80866038</t>
  </si>
  <si>
    <t>45,6-3,6</t>
  </si>
  <si>
    <t>721173722</t>
  </si>
  <si>
    <t>Potrubí kanalizační z PE připojovací DN 40</t>
  </si>
  <si>
    <t>21087669</t>
  </si>
  <si>
    <t>3,6+2,6+1,2+0,6+0,6+1,2+0,2+0,2+1,2</t>
  </si>
  <si>
    <t>721173723</t>
  </si>
  <si>
    <t>Potrubí kanalizační z PE připojovací DN 50</t>
  </si>
  <si>
    <t>2082812308</t>
  </si>
  <si>
    <t>1,2+0,3+1,5+0,9+0,2+1,2+0,4+1,2+0,8</t>
  </si>
  <si>
    <t>721173724</t>
  </si>
  <si>
    <t>Potrubí kanalizační z PE připojovací DN 70</t>
  </si>
  <si>
    <t>79920810</t>
  </si>
  <si>
    <t>3,9+0,8</t>
  </si>
  <si>
    <t>721173726</t>
  </si>
  <si>
    <t>Potrubí kanalizační z PE připojovací DN 100</t>
  </si>
  <si>
    <t>23207339</t>
  </si>
  <si>
    <t>6+1</t>
  </si>
  <si>
    <t>721173736</t>
  </si>
  <si>
    <t>Potrubí kanalizační z PE dešťové DN 100</t>
  </si>
  <si>
    <t>-898372488</t>
  </si>
  <si>
    <t>721194104</t>
  </si>
  <si>
    <t>Vyvedení a upevnění odpadních výpustek DN 40</t>
  </si>
  <si>
    <t>-1242637402</t>
  </si>
  <si>
    <t>2+2+1+1+10+1</t>
  </si>
  <si>
    <t>721194105</t>
  </si>
  <si>
    <t>Vyvedení a upevnění odpadních výpustek DN 50</t>
  </si>
  <si>
    <t>1870379421</t>
  </si>
  <si>
    <t>7+1</t>
  </si>
  <si>
    <t>721194107</t>
  </si>
  <si>
    <t>Vyvedení a upevnění odpadních výpustek DN 70</t>
  </si>
  <si>
    <t>947174783</t>
  </si>
  <si>
    <t>721194109</t>
  </si>
  <si>
    <t>Vyvedení a upevnění odpadních výpustek DN 100</t>
  </si>
  <si>
    <t>-1551473073</t>
  </si>
  <si>
    <t>5+1</t>
  </si>
  <si>
    <t>721211912</t>
  </si>
  <si>
    <t>Montáž vpustí podlahových DN 50/75</t>
  </si>
  <si>
    <t>973996335</t>
  </si>
  <si>
    <t>55161719</t>
  </si>
  <si>
    <t>vpusť podlahová s uzávěrem proti vzduté vodě vodorovný odtok DN 40/50, DN 75/110</t>
  </si>
  <si>
    <t>1421365687</t>
  </si>
  <si>
    <t>721273152</t>
  </si>
  <si>
    <t>Hlavice ventilační polypropylen PP DN 75</t>
  </si>
  <si>
    <t>233113161</t>
  </si>
  <si>
    <t>1+1</t>
  </si>
  <si>
    <t>721290112</t>
  </si>
  <si>
    <t>Zkouška těsnosti potrubí kanalizace vodou do DN 200</t>
  </si>
  <si>
    <t>608216400</t>
  </si>
  <si>
    <t>83,5</t>
  </si>
  <si>
    <t>998721201</t>
  </si>
  <si>
    <t>Přesun hmot procentní pro vnitřní kanalizace v objektech v do 6 m</t>
  </si>
  <si>
    <t>1359714470</t>
  </si>
  <si>
    <t>07 - Zařizovací předměty</t>
  </si>
  <si>
    <t xml:space="preserve">    725 - Zdravotechnika - zařizovací předměty</t>
  </si>
  <si>
    <t xml:space="preserve">    726 - Zdravotechnika - předstěnové instalace</t>
  </si>
  <si>
    <t>722231141</t>
  </si>
  <si>
    <t>Ventil závitový pojistný rohový G 1/2</t>
  </si>
  <si>
    <t>979686828</t>
  </si>
  <si>
    <t>998722201</t>
  </si>
  <si>
    <t>Přesun hmot procentní pro vnitřní vodovod v objektech v do 6 m</t>
  </si>
  <si>
    <t>-448820972</t>
  </si>
  <si>
    <t>725</t>
  </si>
  <si>
    <t>Zdravotechnika - zařizovací předměty</t>
  </si>
  <si>
    <t>725119125</t>
  </si>
  <si>
    <t>Montáž klozetových mís závěsných na nosné stěny</t>
  </si>
  <si>
    <t>-1540365371</t>
  </si>
  <si>
    <t>64236091</t>
  </si>
  <si>
    <t>mísa keramická klozetová závěsná bílá s hlubokým splachováním odpad vodorovný</t>
  </si>
  <si>
    <t>1359194531</t>
  </si>
  <si>
    <t>64236051</t>
  </si>
  <si>
    <t>klozet keramický bílý závěsný hluboké splachování pro handicapované</t>
  </si>
  <si>
    <t>-89968112</t>
  </si>
  <si>
    <t>725291701</t>
  </si>
  <si>
    <t>Doplňky zařízení koupelen a záchodů smaltované madlo rovné dl 300 mm</t>
  </si>
  <si>
    <t>soubor</t>
  </si>
  <si>
    <t>956138796</t>
  </si>
  <si>
    <t>725291703</t>
  </si>
  <si>
    <t>Doplňky zařízení koupelen a záchodů smaltované madlo rovné dl 500 mm</t>
  </si>
  <si>
    <t>-980141050</t>
  </si>
  <si>
    <t>725291706</t>
  </si>
  <si>
    <t>Doplňky zařízení koupelen a záchodů smaltované madlo rovné dl 800 mm</t>
  </si>
  <si>
    <t>923080926</t>
  </si>
  <si>
    <t>725219102</t>
  </si>
  <si>
    <t>Montáž umyvadla připevněného na šrouby do zdiva</t>
  </si>
  <si>
    <t>-1239450164</t>
  </si>
  <si>
    <t>10+1</t>
  </si>
  <si>
    <t>64211032</t>
  </si>
  <si>
    <t>umyvadlo keramické závěsné bílé 600x450mm</t>
  </si>
  <si>
    <t>921084909</t>
  </si>
  <si>
    <t>64211056</t>
  </si>
  <si>
    <t>umyvadlo keramické závěsné bílé 650x490mm</t>
  </si>
  <si>
    <t>-1712259253</t>
  </si>
  <si>
    <t>725291211</t>
  </si>
  <si>
    <t>Doplňky zařízení koupelen a záchodů keramické mýdelník jednoduchý</t>
  </si>
  <si>
    <t>1120961196</t>
  </si>
  <si>
    <t>725291531</t>
  </si>
  <si>
    <t>Doplňky zařízení koupelen a záchodů plastové zásobník papírových ručníků</t>
  </si>
  <si>
    <t>-1091902350</t>
  </si>
  <si>
    <t>725241901</t>
  </si>
  <si>
    <t>Montáž vaničky sprchové</t>
  </si>
  <si>
    <t>2109978171</t>
  </si>
  <si>
    <t>55423032</t>
  </si>
  <si>
    <t>vanička sprchová akrylátová čtvercová 900x900mm</t>
  </si>
  <si>
    <t>-388556281</t>
  </si>
  <si>
    <t>725244103</t>
  </si>
  <si>
    <t>Dveře sprchové rámové se skleněnou výplní tl. 5 mm otvíravé jednokřídlové do niky na vaničku šířky 900 mm</t>
  </si>
  <si>
    <t>-589162191</t>
  </si>
  <si>
    <t>725319111</t>
  </si>
  <si>
    <t>Montáž dřezu ostatních typů</t>
  </si>
  <si>
    <t>-467805031</t>
  </si>
  <si>
    <t>M72501</t>
  </si>
  <si>
    <t>dřez jednodílný keramický 600x600 do desky</t>
  </si>
  <si>
    <t>591427348</t>
  </si>
  <si>
    <t>M72502</t>
  </si>
  <si>
    <t>dřez dvoudílný keramický 600x1200 do desky</t>
  </si>
  <si>
    <t>-1370034726</t>
  </si>
  <si>
    <t>725339111</t>
  </si>
  <si>
    <t>Montáž výlevky</t>
  </si>
  <si>
    <t>79270368</t>
  </si>
  <si>
    <t>64271101</t>
  </si>
  <si>
    <t>výlevka keramická bílá</t>
  </si>
  <si>
    <t>-1449767511</t>
  </si>
  <si>
    <t>725829131</t>
  </si>
  <si>
    <t>Montáž baterie umyvadlové stojánkové G 1/2 ostatní typ</t>
  </si>
  <si>
    <t>-1415618114</t>
  </si>
  <si>
    <t>11+7</t>
  </si>
  <si>
    <t>55144006</t>
  </si>
  <si>
    <t>baterie umyvadlová stojánková páková nízkotlaká otáčivé ústí</t>
  </si>
  <si>
    <t>95063762</t>
  </si>
  <si>
    <t>M72503</t>
  </si>
  <si>
    <t>baterie dřezová páková stojánkvá s plochým ústím 300 mm</t>
  </si>
  <si>
    <t>-1548075258</t>
  </si>
  <si>
    <t>725849412</t>
  </si>
  <si>
    <t>Montáž baterie sprchové nástěnné s pevnou výškou sprchy</t>
  </si>
  <si>
    <t>1797833444</t>
  </si>
  <si>
    <t>55145541</t>
  </si>
  <si>
    <t>baterie sprchová podomítková termostatická podomítkové těleso v krabici z tvrzeného plastu</t>
  </si>
  <si>
    <t>-1771285189</t>
  </si>
  <si>
    <t>725869218</t>
  </si>
  <si>
    <t>Montáž zápachových uzávěrek U-sifonů</t>
  </si>
  <si>
    <t>-21591339</t>
  </si>
  <si>
    <t>11+7+1</t>
  </si>
  <si>
    <t>55166634</t>
  </si>
  <si>
    <t>sifon umyvadlový prostorově úsporný DN 40</t>
  </si>
  <si>
    <t>-74865456</t>
  </si>
  <si>
    <t>64211024</t>
  </si>
  <si>
    <t>sifon pro zdravotní umyvadlo</t>
  </si>
  <si>
    <t>1257120263</t>
  </si>
  <si>
    <t>55161613</t>
  </si>
  <si>
    <t>uzávěrka zápachová sprchová samočisticí těleso sifonu bez krytky DN 40/50</t>
  </si>
  <si>
    <t>-315427229</t>
  </si>
  <si>
    <t>998725201</t>
  </si>
  <si>
    <t>Přesun hmot procentní pro zařizovací předměty v objektech v do 6 m</t>
  </si>
  <si>
    <t>2101768327</t>
  </si>
  <si>
    <t>726</t>
  </si>
  <si>
    <t>Zdravotechnika - předstěnové instalace</t>
  </si>
  <si>
    <t>726121201</t>
  </si>
  <si>
    <t>Instalační předstěna - montáž klozetu do bytových jader mezi dvě stěny</t>
  </si>
  <si>
    <t>-2024259088</t>
  </si>
  <si>
    <t>55281703</t>
  </si>
  <si>
    <t>montážní prvek pro závěsné WC do bytového jádra ovládání zepředu hl 120mm stavební v 1120mm</t>
  </si>
  <si>
    <t>43746305</t>
  </si>
  <si>
    <t>998726211</t>
  </si>
  <si>
    <t>Přesun hmot procentní pro instalační prefabrikáty v objektech v do 6 m</t>
  </si>
  <si>
    <t>-301859954</t>
  </si>
  <si>
    <t>08 - Vytápění</t>
  </si>
  <si>
    <t xml:space="preserve">    732 - Ústřední vytápění - strojovny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</si>
  <si>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</si>
  <si>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</si>
  <si>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</si>
  <si>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</si>
  <si>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K73201</t>
  </si>
  <si>
    <t>Montáž tepelného čerpadla vzduch/voda</t>
  </si>
  <si>
    <t>1830964284</t>
  </si>
  <si>
    <t>M73201</t>
  </si>
  <si>
    <t>tepelné čerpadlo vzduch/voda, 28kW, konzole pro venkovní jednotku, montážní sada, propojovací vedení chladiva 2*37m</t>
  </si>
  <si>
    <t>-1381455924</t>
  </si>
  <si>
    <t>K73202</t>
  </si>
  <si>
    <t>Třícestný rozdělovací ventil pro TV</t>
  </si>
  <si>
    <t>1550679296</t>
  </si>
  <si>
    <t>K73203</t>
  </si>
  <si>
    <t>Regulace tepelného čerpadla</t>
  </si>
  <si>
    <t>-1304142285</t>
  </si>
  <si>
    <t>K73204</t>
  </si>
  <si>
    <t>Nádoba tlaková expanzní s membránou závitové připojení PN 1,0 o objemu 80 l</t>
  </si>
  <si>
    <t>-392473254</t>
  </si>
  <si>
    <t>K73205</t>
  </si>
  <si>
    <t>Příslušenství servis. armatura SU R1x1</t>
  </si>
  <si>
    <t>-409214993</t>
  </si>
  <si>
    <t>732429124</t>
  </si>
  <si>
    <t>Montáž čerpadla oběhového suchoběžného přírubového DN 50 monoblokové</t>
  </si>
  <si>
    <t>-1322130617</t>
  </si>
  <si>
    <t>42611300</t>
  </si>
  <si>
    <t>čerpadlo oběhové teplovodní jednodílné přírubové DN 32 pro vytápění výtlak 12m Qmax 5,5m3/h PN 6/10 T 110°C</t>
  </si>
  <si>
    <t>748665630</t>
  </si>
  <si>
    <t>K73206</t>
  </si>
  <si>
    <t>Montáž akumulační nádoby ÚT</t>
  </si>
  <si>
    <t>-934243531</t>
  </si>
  <si>
    <t>M73202</t>
  </si>
  <si>
    <t>akumulační nádoba ÚT 750l s integrovaným akumulačním ohřívákem TV 200l + elektrické topné těleso 12 kW</t>
  </si>
  <si>
    <t>-946827881</t>
  </si>
  <si>
    <t>998732201</t>
  </si>
  <si>
    <t>Přesun hmot procentní pro strojovny v objektech v do 6 m</t>
  </si>
  <si>
    <t>961027823</t>
  </si>
  <si>
    <t>733223105</t>
  </si>
  <si>
    <t>Potrubí měděné tvrdé spojované měkkým pájením D 28x1,5</t>
  </si>
  <si>
    <t>268205749</t>
  </si>
  <si>
    <t>2,5*2+0,5*2+0,8*2+1,25*2+0,8*2+16,2*2+6*0,5*2</t>
  </si>
  <si>
    <t>733223106</t>
  </si>
  <si>
    <t>Potrubí měděné tvrdé spojované měkkým pájením D 35x1,5</t>
  </si>
  <si>
    <t>447857304</t>
  </si>
  <si>
    <t>1*2</t>
  </si>
  <si>
    <t>733223107</t>
  </si>
  <si>
    <t>Potrubí měděné tvrdé spojované měkkým pájením D 42x1,5</t>
  </si>
  <si>
    <t>-1367387927</t>
  </si>
  <si>
    <t>18,7*2</t>
  </si>
  <si>
    <t>733223108</t>
  </si>
  <si>
    <t>Potrubí měděné tvrdé spojované měkkým pájením D 54x2</t>
  </si>
  <si>
    <t>2071986866</t>
  </si>
  <si>
    <t>0,6*2+1,5*2+1,6*2+1,6*4</t>
  </si>
  <si>
    <t>733291101</t>
  </si>
  <si>
    <t>Zkouška těsnosti potrubí měděné do D 35x1,5</t>
  </si>
  <si>
    <t>971774337</t>
  </si>
  <si>
    <t>50,1+2</t>
  </si>
  <si>
    <t>733291102</t>
  </si>
  <si>
    <t>Zkouška těsnosti potrubí měděné do D 64x2</t>
  </si>
  <si>
    <t>1243411664</t>
  </si>
  <si>
    <t>37,4+13,8</t>
  </si>
  <si>
    <t>733811232</t>
  </si>
  <si>
    <t>Ochrana potrubí ústředního vytápění termoizolačními trubicemi z PE tl do 13 mm DN do 45 mm</t>
  </si>
  <si>
    <t>402608259</t>
  </si>
  <si>
    <t>50,1+2+37,4</t>
  </si>
  <si>
    <t>733811233</t>
  </si>
  <si>
    <t>Ochrana potrubí ústředního vytápění termoizolačními trubicemi z PE tl do 13 mm DN do 63 mm</t>
  </si>
  <si>
    <t>449335489</t>
  </si>
  <si>
    <t>13,8</t>
  </si>
  <si>
    <t>998733201</t>
  </si>
  <si>
    <t>Přesun hmot procentní pro rozvody potrubí v objektech v do 6 m</t>
  </si>
  <si>
    <t>-1120677735</t>
  </si>
  <si>
    <t>734</t>
  </si>
  <si>
    <t>Ústřední vytápění - armatury</t>
  </si>
  <si>
    <t>734209114</t>
  </si>
  <si>
    <t>Montáž armatury závitové s dvěma závity G 3/4</t>
  </si>
  <si>
    <t>-1359426327</t>
  </si>
  <si>
    <t>55121196</t>
  </si>
  <si>
    <t>závitový zpětný ventil 1/2"</t>
  </si>
  <si>
    <t>-1793296738</t>
  </si>
  <si>
    <t>734209115</t>
  </si>
  <si>
    <t>Montáž armatury závitové s dvěma závity G 1</t>
  </si>
  <si>
    <t>-1583574225</t>
  </si>
  <si>
    <t>1+1+4+2</t>
  </si>
  <si>
    <t>55121202</t>
  </si>
  <si>
    <t>závitový zpětný ventil 2"</t>
  </si>
  <si>
    <t>255279162</t>
  </si>
  <si>
    <t>734209118</t>
  </si>
  <si>
    <t>Montáž armatury závitové s dvěma závity G 2</t>
  </si>
  <si>
    <t>1621419515</t>
  </si>
  <si>
    <t>1+1+4+1</t>
  </si>
  <si>
    <t>55121204</t>
  </si>
  <si>
    <t>závitový zpětný ventil 3"</t>
  </si>
  <si>
    <t>-1216665809</t>
  </si>
  <si>
    <t>734491101</t>
  </si>
  <si>
    <t>Ventil závitový regulační přímý G 3/4 PN 20 do 100°C měřící k vyvažovacímu ventilu</t>
  </si>
  <si>
    <t>275341491</t>
  </si>
  <si>
    <t>734291246</t>
  </si>
  <si>
    <t>Filtr závitový přímý G 1 1/2 PN 16 do 130°C s vnitřními závity</t>
  </si>
  <si>
    <t>-1985342900</t>
  </si>
  <si>
    <t>734291247</t>
  </si>
  <si>
    <t>Filtr závitový přímý G 2 PN 16 do 130°C s vnitřními závity</t>
  </si>
  <si>
    <t>-1793127104</t>
  </si>
  <si>
    <t>734211126</t>
  </si>
  <si>
    <t>Ventil závitový odvzdušňovací G 3/8 PN 14 do 120°C automatický se zpětnou klapkou otopných těles</t>
  </si>
  <si>
    <t>-1505294897</t>
  </si>
  <si>
    <t>734211127</t>
  </si>
  <si>
    <t>Ventil závitový odvzdušňovací G 1/2 PN 14 do 120°C automatický se zpětnou klapkou otopných těles</t>
  </si>
  <si>
    <t>1704934595</t>
  </si>
  <si>
    <t>734111411</t>
  </si>
  <si>
    <t>Ventil přírubový uzavírací přímý DN 15 PN 16 do 300°C ovládaný ručně</t>
  </si>
  <si>
    <t>-881002069</t>
  </si>
  <si>
    <t>734111412</t>
  </si>
  <si>
    <t>Ventil přírubový uzavírací přímý DN 25 PN 16 do 300°C ovládaný ručně</t>
  </si>
  <si>
    <t>1831174862</t>
  </si>
  <si>
    <t>734209103</t>
  </si>
  <si>
    <t>Montáž armatury závitové s jedním závitem G 1/2</t>
  </si>
  <si>
    <t>-193058784</t>
  </si>
  <si>
    <t>2+2</t>
  </si>
  <si>
    <t>55124389</t>
  </si>
  <si>
    <t>kohout vypouštěcí kulový s hadicovou vývodkou a zátkou PN 10 T 110°C 1/2"</t>
  </si>
  <si>
    <t>797230967</t>
  </si>
  <si>
    <t>42261600</t>
  </si>
  <si>
    <t>ventil samočinný odvzdušňovací plovákový kulový PN40 DN 25x230mm</t>
  </si>
  <si>
    <t>-607804021</t>
  </si>
  <si>
    <t>734419111</t>
  </si>
  <si>
    <t>Montáž teploměrů s ochranným pouzdrem nebo pevným stonkem a jímkou</t>
  </si>
  <si>
    <t>-642615597</t>
  </si>
  <si>
    <t>55128021</t>
  </si>
  <si>
    <t>teploměr axiální 0-120°C zadní napojení 1/2" s jímkou D 80/dl 150mm</t>
  </si>
  <si>
    <t>1461325239</t>
  </si>
  <si>
    <t>734421111</t>
  </si>
  <si>
    <t>Tlakoměr s pevným stonkem a zpětnou klapkou tlak 0-16 bar průměr 50 mm zadní připojení</t>
  </si>
  <si>
    <t>-473234329</t>
  </si>
  <si>
    <t>998734201</t>
  </si>
  <si>
    <t>Přesun hmot procentní pro armatury v objektech v do 6 m</t>
  </si>
  <si>
    <t>-799320595</t>
  </si>
  <si>
    <t>735</t>
  </si>
  <si>
    <t>Ústřední vytápění - otopná tělesa</t>
  </si>
  <si>
    <t>K73501</t>
  </si>
  <si>
    <t>Montáž podlahové vytápění</t>
  </si>
  <si>
    <t>hod</t>
  </si>
  <si>
    <t>1320449250</t>
  </si>
  <si>
    <t>3*8*10</t>
  </si>
  <si>
    <t>M73501</t>
  </si>
  <si>
    <t>systémová deska 50/100/150</t>
  </si>
  <si>
    <t>696093289</t>
  </si>
  <si>
    <t>10,3+7,7+10,3+66,9+19+77,4-31,3+51,7+104,2+92,6+74,2+17,7+22+12+10+1,5+2,3+2,2</t>
  </si>
  <si>
    <t>M73502</t>
  </si>
  <si>
    <t>trubka podlahové vytápění PeX 17,2</t>
  </si>
  <si>
    <t>-930657548</t>
  </si>
  <si>
    <t>43+120+75+52+101+8+102+18+140+5+100+20+74+14+74+5+74+19+74+10+69+71+40+19+90+26+106+11+106+16+10</t>
  </si>
  <si>
    <t>6+24+106+26+65+40+73+10+73+21+73+4+73+16+81+10+81+17+81+5+81+12</t>
  </si>
  <si>
    <t>K73502</t>
  </si>
  <si>
    <t>Dilatační okrajový pás</t>
  </si>
  <si>
    <t>-757880755</t>
  </si>
  <si>
    <t>(66,5+10,5+7,9+10,5+6,2+15,7+12+5,2+6,2+6,8+13,6+5,2+14,5+19,5+16,4+36,1+5,2+44,4+28,8+36,5+23,4+19,1+13+8+6)*1,15</t>
  </si>
  <si>
    <t>K73503</t>
  </si>
  <si>
    <t>Ochranná trubka</t>
  </si>
  <si>
    <t>-1517634569</t>
  </si>
  <si>
    <t>(5*4+6)*2+22*2</t>
  </si>
  <si>
    <t>K73504</t>
  </si>
  <si>
    <t>Rozdělovací stanice 4 okruhy</t>
  </si>
  <si>
    <t>571470685</t>
  </si>
  <si>
    <t>K73505</t>
  </si>
  <si>
    <t>Rozdělovací stanice 6 okruhů</t>
  </si>
  <si>
    <t>-274677653</t>
  </si>
  <si>
    <t>K73506</t>
  </si>
  <si>
    <t>Deska přívodu pro RS</t>
  </si>
  <si>
    <t>-1908620102</t>
  </si>
  <si>
    <t>6*2</t>
  </si>
  <si>
    <t>K73507</t>
  </si>
  <si>
    <t>Adaptér pro napojení na rozdělovací stanici</t>
  </si>
  <si>
    <t>977073161</t>
  </si>
  <si>
    <t>2*(4*5+6)</t>
  </si>
  <si>
    <t>K73508</t>
  </si>
  <si>
    <t>Tlakové zkoušky potrubí z trubek plastových pr. do 32/2,9</t>
  </si>
  <si>
    <t>967446400</t>
  </si>
  <si>
    <t>2760</t>
  </si>
  <si>
    <t>998735201</t>
  </si>
  <si>
    <t>Přesun hmot procentní pro otopná tělesa v objektech v do 6 m</t>
  </si>
  <si>
    <t>-1178937849</t>
  </si>
  <si>
    <t>09 - Silnoproudá elektroinstalace skleníku</t>
  </si>
  <si>
    <t xml:space="preserve">    741 - Elektroinstalace - silnoproud</t>
  </si>
  <si>
    <t>741</t>
  </si>
  <si>
    <t>Elektroinstalace - silnoproud</t>
  </si>
  <si>
    <t>K001</t>
  </si>
  <si>
    <t>Montáž elektro</t>
  </si>
  <si>
    <t>48159038</t>
  </si>
  <si>
    <t>K002</t>
  </si>
  <si>
    <t>Revize elektro</t>
  </si>
  <si>
    <t>-167021316</t>
  </si>
  <si>
    <t>K003</t>
  </si>
  <si>
    <t>Typová zkouška rozvaděčů</t>
  </si>
  <si>
    <t>157010477</t>
  </si>
  <si>
    <t>K004</t>
  </si>
  <si>
    <t>Doprava</t>
  </si>
  <si>
    <t>-2070206231</t>
  </si>
  <si>
    <t>K005</t>
  </si>
  <si>
    <t>87914118</t>
  </si>
  <si>
    <t>K006</t>
  </si>
  <si>
    <t>Zakreslení skutečného stavu provedení</t>
  </si>
  <si>
    <t>-679386172</t>
  </si>
  <si>
    <t>M001</t>
  </si>
  <si>
    <t>spínač č.1 IP 20</t>
  </si>
  <si>
    <t>1890498843</t>
  </si>
  <si>
    <t>M002</t>
  </si>
  <si>
    <t>spínač č.5 IP 20</t>
  </si>
  <si>
    <t>-1547191209</t>
  </si>
  <si>
    <t>M003</t>
  </si>
  <si>
    <t>spínač č.6 IP 20</t>
  </si>
  <si>
    <t>1184286066</t>
  </si>
  <si>
    <t>M004</t>
  </si>
  <si>
    <t>spínač č.5 IP 44</t>
  </si>
  <si>
    <t>-876492521</t>
  </si>
  <si>
    <t>M005</t>
  </si>
  <si>
    <t>spínač č.6 IP 44</t>
  </si>
  <si>
    <t>1034156498</t>
  </si>
  <si>
    <t>M006</t>
  </si>
  <si>
    <t>spínač č.7 IP 44</t>
  </si>
  <si>
    <t>-1122149314</t>
  </si>
  <si>
    <t>M007</t>
  </si>
  <si>
    <t>zásuvka IP 20</t>
  </si>
  <si>
    <t>-843862025</t>
  </si>
  <si>
    <t>M008</t>
  </si>
  <si>
    <t>zásuvka IP 44</t>
  </si>
  <si>
    <t>764072154</t>
  </si>
  <si>
    <t>M009</t>
  </si>
  <si>
    <t>dvojitá zásuvka IP 44</t>
  </si>
  <si>
    <t>319622946</t>
  </si>
  <si>
    <t>M010</t>
  </si>
  <si>
    <t>tlačítko central stop</t>
  </si>
  <si>
    <t>-1482689530</t>
  </si>
  <si>
    <t>M011</t>
  </si>
  <si>
    <t>tlačítko total stop</t>
  </si>
  <si>
    <t>256422013</t>
  </si>
  <si>
    <t>M012</t>
  </si>
  <si>
    <t>vývod jednofázový</t>
  </si>
  <si>
    <t>-1012978526</t>
  </si>
  <si>
    <t>M013</t>
  </si>
  <si>
    <t>vývod třífázový</t>
  </si>
  <si>
    <t>1022995518</t>
  </si>
  <si>
    <t>M014</t>
  </si>
  <si>
    <t>krabice přístrojová</t>
  </si>
  <si>
    <t>1897266234</t>
  </si>
  <si>
    <t>M015</t>
  </si>
  <si>
    <t>krabice svorkovací</t>
  </si>
  <si>
    <t>399375580</t>
  </si>
  <si>
    <t>M016</t>
  </si>
  <si>
    <t>krabice ABOX se svorkovnicí</t>
  </si>
  <si>
    <t>-485095289</t>
  </si>
  <si>
    <t>M017</t>
  </si>
  <si>
    <t>hlavní ochranná svorkovnice</t>
  </si>
  <si>
    <t>292472557</t>
  </si>
  <si>
    <t>M018</t>
  </si>
  <si>
    <t>svorka zemnící</t>
  </si>
  <si>
    <t>-1041936737</t>
  </si>
  <si>
    <t>M019</t>
  </si>
  <si>
    <t>vodič CY 6</t>
  </si>
  <si>
    <t>1458600754</t>
  </si>
  <si>
    <t>M020</t>
  </si>
  <si>
    <t>kabel CYKY 4x25</t>
  </si>
  <si>
    <t>772049752</t>
  </si>
  <si>
    <t>M021</t>
  </si>
  <si>
    <t>kabel CYKY 4x16</t>
  </si>
  <si>
    <t>616416395</t>
  </si>
  <si>
    <t>M022</t>
  </si>
  <si>
    <t>kabel CYKY 3x1,5</t>
  </si>
  <si>
    <t>1173254742</t>
  </si>
  <si>
    <t>M023</t>
  </si>
  <si>
    <t>trubka Kopodur 63</t>
  </si>
  <si>
    <t>-2038965537</t>
  </si>
  <si>
    <t>M024</t>
  </si>
  <si>
    <t>trubka Kopodur 40</t>
  </si>
  <si>
    <t>485302575</t>
  </si>
  <si>
    <t>M025</t>
  </si>
  <si>
    <t>rozvaděč RE v pilíři</t>
  </si>
  <si>
    <t>-837679993</t>
  </si>
  <si>
    <t>M026</t>
  </si>
  <si>
    <t>rozvaděč RTČ</t>
  </si>
  <si>
    <t>307626863</t>
  </si>
  <si>
    <t>M027</t>
  </si>
  <si>
    <t>rozvaděč RSH - Rozvaděč oceloplechový, samostatně stojící, 2000x600x300, IP44/20</t>
  </si>
  <si>
    <t>644732091</t>
  </si>
  <si>
    <t>M028</t>
  </si>
  <si>
    <t>rozvaděč RS1 - Rozvaděč oceloplechový, IP30/20 pod omítku, min 70 modulů</t>
  </si>
  <si>
    <t>1694986689</t>
  </si>
  <si>
    <t>M029</t>
  </si>
  <si>
    <t>rozvaděč RS2 - Rozvaděč oceloplechový, IP30/20 pod omítku, min 70 modulů</t>
  </si>
  <si>
    <t>201496155</t>
  </si>
  <si>
    <t>M030</t>
  </si>
  <si>
    <t>rozvaděč RS3 - rozvaděč oceloplechový, IP30/20, pod omítku, min 90 modulu</t>
  </si>
  <si>
    <t>-1222151861</t>
  </si>
  <si>
    <t>M031</t>
  </si>
  <si>
    <t>rozvaděč RS4 - Rozvaděč oceloplechový, IP30/20 pod omítku, min 70 modulů</t>
  </si>
  <si>
    <t>-876901150</t>
  </si>
  <si>
    <t>M032</t>
  </si>
  <si>
    <t>rozvaděč RS5 - rozvaděč oceloplechový, IP30/20, pod omítku, min 90 modulu</t>
  </si>
  <si>
    <t>-1182736419</t>
  </si>
  <si>
    <t>M033</t>
  </si>
  <si>
    <t>svítidlo Q3A600/700</t>
  </si>
  <si>
    <t>1906729188</t>
  </si>
  <si>
    <t>M034</t>
  </si>
  <si>
    <t>svítidlo Q3C600/700</t>
  </si>
  <si>
    <t>1822356505</t>
  </si>
  <si>
    <t>M035</t>
  </si>
  <si>
    <t>svítidlo SPM1 2000</t>
  </si>
  <si>
    <t>-1479667400</t>
  </si>
  <si>
    <t>M036</t>
  </si>
  <si>
    <t>svítidlo Futura 2,4ft 5200/840</t>
  </si>
  <si>
    <t>-340143394</t>
  </si>
  <si>
    <t>M037</t>
  </si>
  <si>
    <t>svítidlo Futura 2,4ft 8800/840</t>
  </si>
  <si>
    <t>-902536447</t>
  </si>
  <si>
    <t>M038</t>
  </si>
  <si>
    <t>svítidlo AREL 400</t>
  </si>
  <si>
    <t>-814824569</t>
  </si>
  <si>
    <t>M039</t>
  </si>
  <si>
    <t>svítidlo PRIMA 236</t>
  </si>
  <si>
    <t>-635485980</t>
  </si>
  <si>
    <t>M040</t>
  </si>
  <si>
    <t>trubice 36W GRO-LUX</t>
  </si>
  <si>
    <t>1182643073</t>
  </si>
  <si>
    <t>M041</t>
  </si>
  <si>
    <t>svítidlo PIXEL LED 32W</t>
  </si>
  <si>
    <t>1648156935</t>
  </si>
  <si>
    <t>M042</t>
  </si>
  <si>
    <t>svítidlo nouzové LED</t>
  </si>
  <si>
    <t>957039740</t>
  </si>
  <si>
    <t>M043</t>
  </si>
  <si>
    <t>piktogram na nouzové svítidlo</t>
  </si>
  <si>
    <t>-186145011</t>
  </si>
  <si>
    <t>M044</t>
  </si>
  <si>
    <t>recyklační poplatek svítidla</t>
  </si>
  <si>
    <t>-1200027776</t>
  </si>
  <si>
    <t>M045</t>
  </si>
  <si>
    <t>recyklační poplatek zdroje</t>
  </si>
  <si>
    <t>2033881084</t>
  </si>
  <si>
    <t>M046</t>
  </si>
  <si>
    <t>pohybové čidlo</t>
  </si>
  <si>
    <t>-279289582</t>
  </si>
  <si>
    <t>M047</t>
  </si>
  <si>
    <t>kabel CYKY 5x16</t>
  </si>
  <si>
    <t>1471311768</t>
  </si>
  <si>
    <t>M048</t>
  </si>
  <si>
    <t>kabel CYKY 5x10</t>
  </si>
  <si>
    <t>91031876</t>
  </si>
  <si>
    <t>M049</t>
  </si>
  <si>
    <t>kabel CYKY 5x6</t>
  </si>
  <si>
    <t>-1954952347</t>
  </si>
  <si>
    <t>M050</t>
  </si>
  <si>
    <t>kabel CYKY 5x4</t>
  </si>
  <si>
    <t>1067620967</t>
  </si>
  <si>
    <t>M051</t>
  </si>
  <si>
    <t>kabel CYKY 3x2,5</t>
  </si>
  <si>
    <t>804806898</t>
  </si>
  <si>
    <t>M052</t>
  </si>
  <si>
    <t>-1173253813</t>
  </si>
  <si>
    <t>M053</t>
  </si>
  <si>
    <t>kabel CYKY 5x1,5</t>
  </si>
  <si>
    <t>1573400308</t>
  </si>
  <si>
    <t>M054</t>
  </si>
  <si>
    <t>kabel CYKY 7x1,5</t>
  </si>
  <si>
    <t>967200566</t>
  </si>
  <si>
    <t>M055</t>
  </si>
  <si>
    <t>kabel CYKY 5x2,5</t>
  </si>
  <si>
    <t>-201261767</t>
  </si>
  <si>
    <t>M056</t>
  </si>
  <si>
    <t>kabel CHKE-V 3x1,5</t>
  </si>
  <si>
    <t>-1173834787</t>
  </si>
  <si>
    <t>M057</t>
  </si>
  <si>
    <t>kabel CYKY 5x1,5 pro markýzu a žaluzie</t>
  </si>
  <si>
    <t>347196240</t>
  </si>
  <si>
    <t>M058</t>
  </si>
  <si>
    <t>žaluziový spínač</t>
  </si>
  <si>
    <t>1817437957</t>
  </si>
  <si>
    <t>M059</t>
  </si>
  <si>
    <t>drátěný žlab 300/54</t>
  </si>
  <si>
    <t>-1281770405</t>
  </si>
  <si>
    <t>M060</t>
  </si>
  <si>
    <t>držák žlabu</t>
  </si>
  <si>
    <t>-39485824</t>
  </si>
  <si>
    <t>M061</t>
  </si>
  <si>
    <t>drátěný žlab 50/54</t>
  </si>
  <si>
    <t>598892293</t>
  </si>
  <si>
    <t>M062</t>
  </si>
  <si>
    <t>572903136</t>
  </si>
  <si>
    <t>M063</t>
  </si>
  <si>
    <t>trubka tuhá PVC 25</t>
  </si>
  <si>
    <t>1161571689</t>
  </si>
  <si>
    <t>M064</t>
  </si>
  <si>
    <t>příchytka ECLIP 25</t>
  </si>
  <si>
    <t>-1060376571</t>
  </si>
  <si>
    <t>M065</t>
  </si>
  <si>
    <t>drobný spdovací a upevňovací materiál</t>
  </si>
  <si>
    <t>-1483761169</t>
  </si>
  <si>
    <t>K007</t>
  </si>
  <si>
    <t>Uzemnění hromosvodu - základový zemnič</t>
  </si>
  <si>
    <t>1834642078</t>
  </si>
  <si>
    <t>K008</t>
  </si>
  <si>
    <t>Jímací soustava</t>
  </si>
  <si>
    <t>1279576280</t>
  </si>
  <si>
    <t>K009</t>
  </si>
  <si>
    <t>Montáž hromosvodné soustavy</t>
  </si>
  <si>
    <t>2045632548</t>
  </si>
  <si>
    <t>K010</t>
  </si>
  <si>
    <t>Revize hromosvodu</t>
  </si>
  <si>
    <t>-190686011</t>
  </si>
  <si>
    <t>K011</t>
  </si>
  <si>
    <t>Dokumentace skutečného provedení hromosvodu</t>
  </si>
  <si>
    <t>993747754</t>
  </si>
  <si>
    <t>M066</t>
  </si>
  <si>
    <t>rozvaděč RS6 - rozvaděč plastový na povrch 3 řadý, IP30/20</t>
  </si>
  <si>
    <t>1740052756</t>
  </si>
  <si>
    <t>M067</t>
  </si>
  <si>
    <t>rozvaděč RMaR - rozvaděč oceloplechový, IP30/20, pod omítku, min 90 modulu</t>
  </si>
  <si>
    <t>-1561902806</t>
  </si>
  <si>
    <t>M068</t>
  </si>
  <si>
    <t>typová zkouška rozvaděčů</t>
  </si>
  <si>
    <t>-1317289798</t>
  </si>
  <si>
    <t>10 - Slaboproudá elektroinstalace skleníku</t>
  </si>
  <si>
    <t xml:space="preserve">    742 - Elektroinstalace - slaboproud</t>
  </si>
  <si>
    <t>742</t>
  </si>
  <si>
    <t>Elektroinstalace - slaboproud</t>
  </si>
  <si>
    <t>Montáž a oživení systému EZS</t>
  </si>
  <si>
    <t>-776021376</t>
  </si>
  <si>
    <t>konfigurace, zaškolení EZS</t>
  </si>
  <si>
    <t>-1155741969</t>
  </si>
  <si>
    <t>sběrnicový PIR detektor pohybu</t>
  </si>
  <si>
    <t>-1862912995</t>
  </si>
  <si>
    <t>magnetický detektor otevření dveří</t>
  </si>
  <si>
    <t>1592857004</t>
  </si>
  <si>
    <t>klávesnice EZS s displejem a klávesnicí se zabudovanou čtečkou karet</t>
  </si>
  <si>
    <t>-788136218</t>
  </si>
  <si>
    <t>elektromechanický zámek - otvírač</t>
  </si>
  <si>
    <t>1554611610</t>
  </si>
  <si>
    <t>čtečka čipů zabezpečovacího systému vnější</t>
  </si>
  <si>
    <t>-959334716</t>
  </si>
  <si>
    <t>koncentrátor kompatibilní se stávající ústřednou EZS - Paradox, vč. krytu</t>
  </si>
  <si>
    <t>321360183</t>
  </si>
  <si>
    <t>ústředna EZS kompatibilní s Paradox EVO 192 vč. baterie, krytu a GSM komunikátoru</t>
  </si>
  <si>
    <t>418154138</t>
  </si>
  <si>
    <t>ovládací jednotka dveří - modul pro vytvoření bodu acces, vč. krytu</t>
  </si>
  <si>
    <t>-2113891453</t>
  </si>
  <si>
    <t>bus doplňkový zálohovaný zdroj</t>
  </si>
  <si>
    <t>331069928</t>
  </si>
  <si>
    <t>bezdrátový přívěšek pro čtečku čipů</t>
  </si>
  <si>
    <t>-553032966</t>
  </si>
  <si>
    <t>kabel JY(St) 2x2x0,8</t>
  </si>
  <si>
    <t>1573032768</t>
  </si>
  <si>
    <t>drobný instalační materiál</t>
  </si>
  <si>
    <t>1387992815</t>
  </si>
  <si>
    <t>Montáž a oživení systému SK</t>
  </si>
  <si>
    <t>-1106639855</t>
  </si>
  <si>
    <t>Konfigurace, zaškolení SK</t>
  </si>
  <si>
    <t>-1203559342</t>
  </si>
  <si>
    <t>datová zásuvka jednoduchá Cat6a komplet vč. krabice</t>
  </si>
  <si>
    <t>-939349893</t>
  </si>
  <si>
    <t>datová zásuvka dvojitá Cat6a komplet vč. krabice</t>
  </si>
  <si>
    <t>-525662233</t>
  </si>
  <si>
    <t>vývod pro AP, ukončený konektorem RJ-45</t>
  </si>
  <si>
    <t>1893372345</t>
  </si>
  <si>
    <t>rack stojanový 42U vč. příslušenství</t>
  </si>
  <si>
    <t>1735708998</t>
  </si>
  <si>
    <t xml:space="preserve">napájecí panel s přep. ochranou </t>
  </si>
  <si>
    <t>1948873112</t>
  </si>
  <si>
    <t>patch panel 24p Cat6a</t>
  </si>
  <si>
    <t>-1679638557</t>
  </si>
  <si>
    <t>Keystone Cat6a stíněný</t>
  </si>
  <si>
    <t>307363273</t>
  </si>
  <si>
    <t>patch kabely Cat6a do 2m</t>
  </si>
  <si>
    <t>-940339165</t>
  </si>
  <si>
    <t>kabel UTP Cat6a</t>
  </si>
  <si>
    <t>461242345</t>
  </si>
  <si>
    <t>optická vana vč. kazety pro 12 vláken</t>
  </si>
  <si>
    <t>-1057755977</t>
  </si>
  <si>
    <t>optický patch kabel MM</t>
  </si>
  <si>
    <t>-60787359</t>
  </si>
  <si>
    <t>optický kabel zemní, MM, 12 vl. vč. chráničky</t>
  </si>
  <si>
    <t>1136650286</t>
  </si>
  <si>
    <t>switch 24Gbps + 2 SFP</t>
  </si>
  <si>
    <t>32807051</t>
  </si>
  <si>
    <t>SFP adaptér MM</t>
  </si>
  <si>
    <t>405244960</t>
  </si>
  <si>
    <t>WiFi AP</t>
  </si>
  <si>
    <t>-567667269</t>
  </si>
  <si>
    <t>914467005</t>
  </si>
  <si>
    <t>Montáž a oživení systému CCTV</t>
  </si>
  <si>
    <t>1347365807</t>
  </si>
  <si>
    <t>konfigurace, zaškolení CCTV</t>
  </si>
  <si>
    <t>1318784028</t>
  </si>
  <si>
    <t>kamera venkovní IP67, 2MPx, VF objektiv</t>
  </si>
  <si>
    <t>-846362168</t>
  </si>
  <si>
    <t>montážní konzole pro skrytou montáž kabelů ke kameře</t>
  </si>
  <si>
    <t>-1780648089</t>
  </si>
  <si>
    <t>drátěný žlab 50/50</t>
  </si>
  <si>
    <t>-1624256990</t>
  </si>
  <si>
    <t>speciální montážní konzole pro uchycení kamery na rám skleníku</t>
  </si>
  <si>
    <t>-42943783</t>
  </si>
  <si>
    <t>NVR pro 16 kamer, přímé připojení kamer vč. POE</t>
  </si>
  <si>
    <t>-1575879991</t>
  </si>
  <si>
    <t>HDD 4TB pro záznamová zařízení</t>
  </si>
  <si>
    <t>-145047549</t>
  </si>
  <si>
    <t>kabel UTP Cat5e vč. chráničky</t>
  </si>
  <si>
    <t>-1612616374</t>
  </si>
  <si>
    <t>-1483228992</t>
  </si>
  <si>
    <t>11 - FVE pro snížení spotřeby</t>
  </si>
  <si>
    <t>Montáž konstrukce</t>
  </si>
  <si>
    <t>1653583968</t>
  </si>
  <si>
    <t>Montáž kabelů</t>
  </si>
  <si>
    <t>1630568378</t>
  </si>
  <si>
    <t>Doprava materiálu na střechu objektu</t>
  </si>
  <si>
    <t>-506963448</t>
  </si>
  <si>
    <t>Montáž FVE panelů</t>
  </si>
  <si>
    <t>-1720497508</t>
  </si>
  <si>
    <t>Montáž a oživení měničů</t>
  </si>
  <si>
    <t>1773011925</t>
  </si>
  <si>
    <t>Funkční zkouška a testovací provoz</t>
  </si>
  <si>
    <t>334801119</t>
  </si>
  <si>
    <t>Revize</t>
  </si>
  <si>
    <t>312072829</t>
  </si>
  <si>
    <t>Projekt skutečného provedení</t>
  </si>
  <si>
    <t>-1107402241</t>
  </si>
  <si>
    <t>fotovoltaický polykrystalický panel, jmenovitý výkon 260Wp, konektory MC4, Al rám, hmotnost 20,5 kg</t>
  </si>
  <si>
    <t>-1112390994</t>
  </si>
  <si>
    <t>fotovoltaický měnič maximální výkon 12500VA, izolační napětí do 1000V,třífázový 230/400V, maximální výstupní proud 18,0A,  nominální vstupní napětí 600V, MPP 320-800V, vč. monitoringu přes síť LAN</t>
  </si>
  <si>
    <t>-1142465767</t>
  </si>
  <si>
    <t>nosná konstrukce pro  48 ks panelů o rozměrech, 1650x992x45 mm, se sklonem 45 st., geometrické uspořádání dle projektové dokumentace vč. zatížení a zavětrování, ukotvení bude připraveno stavbou</t>
  </si>
  <si>
    <t>-730708398</t>
  </si>
  <si>
    <t>rozvaděč stejnosměrný - pojistkové odpínače, svodiče přepětí pro tři větve solárních panelů, celkový výkon 12,5 kWp</t>
  </si>
  <si>
    <t>676674253</t>
  </si>
  <si>
    <t>stejnosměrná kabeláž, solární, odolná UV, průřez 1x6 mm2, barva černá</t>
  </si>
  <si>
    <t>-1067245747</t>
  </si>
  <si>
    <t>stejnosměrná kabeláž, solární, odolná UV, průřez 1x6 mm2, barva červená</t>
  </si>
  <si>
    <t>-418746110</t>
  </si>
  <si>
    <t>stejnosměrný konektor MC-4 samec</t>
  </si>
  <si>
    <t>-2124888783</t>
  </si>
  <si>
    <t>stejnosměrný konektor MC-4 samice</t>
  </si>
  <si>
    <t>-1313703301</t>
  </si>
  <si>
    <t>chránička kabelová, pro vnější prostředí, odolná UV vč. uchycení</t>
  </si>
  <si>
    <t>-2022185589</t>
  </si>
  <si>
    <t>CYKY-J 5x4 mm2</t>
  </si>
  <si>
    <t>753918595</t>
  </si>
  <si>
    <t>CYY 10 mm2</t>
  </si>
  <si>
    <t>-991165148</t>
  </si>
  <si>
    <t>ochranné pospojování konstrukcí a měničů FVE</t>
  </si>
  <si>
    <t>640490701</t>
  </si>
  <si>
    <t>12 - Měření a regulace</t>
  </si>
  <si>
    <t>Montáž komponentů</t>
  </si>
  <si>
    <t>887573427</t>
  </si>
  <si>
    <t>Naprogramování a odladění systému</t>
  </si>
  <si>
    <t>1626345254</t>
  </si>
  <si>
    <t>řídící jednotka vybavená interním webovým servrem pro ovládání VZT jednotek, regulaci vytápění, kropení, zavlažování, ovládání oken a zamezení přetoku rl. energie</t>
  </si>
  <si>
    <t>1917953873</t>
  </si>
  <si>
    <t>čidlo kvality vzduchu - teplota, vlhkost a CO2</t>
  </si>
  <si>
    <t>1457871324</t>
  </si>
  <si>
    <t>čidlo teploty do VZT kanálu</t>
  </si>
  <si>
    <t>1933013765</t>
  </si>
  <si>
    <t>čidlo teploty příložné</t>
  </si>
  <si>
    <t>1393717958</t>
  </si>
  <si>
    <t>čidlo teploty exteriérové</t>
  </si>
  <si>
    <t>-1393409067</t>
  </si>
  <si>
    <t>prostorové čidlo teploty</t>
  </si>
  <si>
    <t>-1775653191</t>
  </si>
  <si>
    <t>půdní vlhkostní čidlo</t>
  </si>
  <si>
    <t>-1236658704</t>
  </si>
  <si>
    <t>solenoidový ventil</t>
  </si>
  <si>
    <t>846461749</t>
  </si>
  <si>
    <t>elektroměr 4 kvadrantní s rozhraním modbus TCP</t>
  </si>
  <si>
    <t>755581339</t>
  </si>
  <si>
    <t>senzor denního osvětlení</t>
  </si>
  <si>
    <t>1395232512</t>
  </si>
  <si>
    <t>senzor intenzity ozáření</t>
  </si>
  <si>
    <t>-1192282751</t>
  </si>
  <si>
    <t>výstupní modul spínání osvětlení skleníku 6xRO</t>
  </si>
  <si>
    <t>-492668870</t>
  </si>
  <si>
    <t>výstupní modul spínání vytápění terárií 6xRO</t>
  </si>
  <si>
    <t>1684676166</t>
  </si>
  <si>
    <t>výstupní modul ovládání oken 10xRO</t>
  </si>
  <si>
    <t>1517193571</t>
  </si>
  <si>
    <t>výstupní modul ovládání žaluzií 10xRO</t>
  </si>
  <si>
    <t>-1713362177</t>
  </si>
  <si>
    <t>vstupní modul 10x univerzální vstup</t>
  </si>
  <si>
    <t>-212849250</t>
  </si>
  <si>
    <t>výstupní modul ovládání VZT 6xRO</t>
  </si>
  <si>
    <t>-2038943620</t>
  </si>
  <si>
    <t>vstupní modul univerzální</t>
  </si>
  <si>
    <t>-2135388138</t>
  </si>
  <si>
    <t>modul triakových výstupů - řízení dohřevu TUV dle FVE, vč. polovodičových výstupních prvků do 20A, 3 jednotlivě ovládané fáze</t>
  </si>
  <si>
    <t>329358966</t>
  </si>
  <si>
    <t>dodatečná tepelná spirála do aku zásobníku 12 kW</t>
  </si>
  <si>
    <t>1367588714</t>
  </si>
  <si>
    <t>1817405091</t>
  </si>
  <si>
    <t>sběrnicový kabel JY-St-Y 2x2x0,8</t>
  </si>
  <si>
    <t>-684116872</t>
  </si>
  <si>
    <t>13 - VZT - Zařízení 1 - Učebna botaniky a teraristiky</t>
  </si>
  <si>
    <t xml:space="preserve">    751 - Vzduchotechnika</t>
  </si>
  <si>
    <t>751</t>
  </si>
  <si>
    <t>Vzduchotechnika</t>
  </si>
  <si>
    <t>Montáž vzduchotechnické jednotky vč. zprovoznění</t>
  </si>
  <si>
    <t>-341042260</t>
  </si>
  <si>
    <t>vzduchotechnická jednotka, vnitřní provedení, pružná manžeta, klapka se servopohonem, filtr G4, deskový výměník ZZT s obtokem (min. účinnost ZZT 93 %) a cirkulační klapkou, elektrický ohřívač 2,1 kW, ventilátor (1600 m3/h, 300 Pa)</t>
  </si>
  <si>
    <t>1562493206</t>
  </si>
  <si>
    <t>Montáž čidla kouře a propojení</t>
  </si>
  <si>
    <t>515983544</t>
  </si>
  <si>
    <t>čidlo kouře do nasávacího potrubí vč. potřebné kabeláže</t>
  </si>
  <si>
    <t>1047973338</t>
  </si>
  <si>
    <t xml:space="preserve">Montáž čidla kvality vzduchu </t>
  </si>
  <si>
    <t>1663473360</t>
  </si>
  <si>
    <t>infračervené prostorové čidlo pro sledování kvality vzduchu (měření koncentrace CO2 a řízení výkonu větracích systémů</t>
  </si>
  <si>
    <t>363578925</t>
  </si>
  <si>
    <t>Montáž kabelu k prostorovému čidlu</t>
  </si>
  <si>
    <t>2088594193</t>
  </si>
  <si>
    <t>kabel k prostorovému čidlu</t>
  </si>
  <si>
    <t>248975753</t>
  </si>
  <si>
    <t>Montáž protidešťové žaluzie</t>
  </si>
  <si>
    <t>1018826685</t>
  </si>
  <si>
    <t>protidešťová žaluzie 400x500 vč. síta</t>
  </si>
  <si>
    <t>1291598223</t>
  </si>
  <si>
    <t>Montáž regulátoru variabilního průtoku</t>
  </si>
  <si>
    <t>-197742722</t>
  </si>
  <si>
    <t>regulátor variabilního průtoku pr.160</t>
  </si>
  <si>
    <t>-1929019113</t>
  </si>
  <si>
    <t>regulátor variabilního průtoku pr.200</t>
  </si>
  <si>
    <t>-989426129</t>
  </si>
  <si>
    <t>Montáž kabelu pro propojení vzduchotechnické jednotky a regulátoru průtoku</t>
  </si>
  <si>
    <t>-530711208</t>
  </si>
  <si>
    <t>kabel k regulátoru průtoku</t>
  </si>
  <si>
    <t>232987680</t>
  </si>
  <si>
    <t>Montáž dýzy</t>
  </si>
  <si>
    <t>1374166842</t>
  </si>
  <si>
    <t>dýza s dalekým dosahem, přestavitelná 150-200m3/h pr. 160 s regulací R1, nátěr RAL dle architekta</t>
  </si>
  <si>
    <t>-1357220283</t>
  </si>
  <si>
    <t>Montáž stěnové mřížky</t>
  </si>
  <si>
    <t>-1653747003</t>
  </si>
  <si>
    <t>stěnová mřížka 400x200, vzdálenost lamel 20</t>
  </si>
  <si>
    <t>-262307500</t>
  </si>
  <si>
    <t>stěnová mřížka 600x200, vzdálenost lamel 20</t>
  </si>
  <si>
    <t>-715858972</t>
  </si>
  <si>
    <t>Montáž talířového ventilu</t>
  </si>
  <si>
    <t>214306306</t>
  </si>
  <si>
    <t>talířový ventil kovový odvodní pr. 100 vč. montážního kroužku pr. 100</t>
  </si>
  <si>
    <t>-848463147</t>
  </si>
  <si>
    <t>talířový ventil kovový odvodní pr. 200 vč. montážního kroužku pr. 200</t>
  </si>
  <si>
    <t>1548520930</t>
  </si>
  <si>
    <t>plastový talířový ventil univerzální pr. 160</t>
  </si>
  <si>
    <t>-1320354774</t>
  </si>
  <si>
    <t>Montáž ohebné hadice</t>
  </si>
  <si>
    <t>1865503138</t>
  </si>
  <si>
    <t>ohebná hadice akusticky izolovaná, pr. 100</t>
  </si>
  <si>
    <t>-2078204643</t>
  </si>
  <si>
    <t>ohebná hadice akusticky izolovaná, pr. 160</t>
  </si>
  <si>
    <t>1601494582</t>
  </si>
  <si>
    <t>ohebná hadice akusticky izolovaná, pr. 200</t>
  </si>
  <si>
    <t>1820901845</t>
  </si>
  <si>
    <t>ohebná hadice akusticky izolovaná, pr. 400</t>
  </si>
  <si>
    <t>1963830974</t>
  </si>
  <si>
    <t>K012</t>
  </si>
  <si>
    <t xml:space="preserve">Montáž Spiro potrubí </t>
  </si>
  <si>
    <t>-1809130625</t>
  </si>
  <si>
    <t>potrubí Spiro pr. 100, 30% tvarovek</t>
  </si>
  <si>
    <t>1307277146</t>
  </si>
  <si>
    <t>potrubí Spiro pr. 160, 10% tvarovek</t>
  </si>
  <si>
    <t>-1203674494</t>
  </si>
  <si>
    <t>potrubí Spiro pr. 200, 10% tvarovek</t>
  </si>
  <si>
    <t>1933564287</t>
  </si>
  <si>
    <t>potrubí Spiro pr. 280, 20% tvarovek</t>
  </si>
  <si>
    <t>-1654156563</t>
  </si>
  <si>
    <t>potrubí Spiro pr. 315, 10% tvarovek</t>
  </si>
  <si>
    <t>1354725352</t>
  </si>
  <si>
    <t>potrubí Spiro pr. 355, 40% tvarovek</t>
  </si>
  <si>
    <t>-229102565</t>
  </si>
  <si>
    <t>potrubí Spiro pr. 400, 90% tvarovek</t>
  </si>
  <si>
    <t>1102453965</t>
  </si>
  <si>
    <t>K013</t>
  </si>
  <si>
    <t>Montáž čtyřhranného potrubí</t>
  </si>
  <si>
    <t>1971796946</t>
  </si>
  <si>
    <t>čtyřhranné potrubí sk. I, pozink, do obvodu 1500, 100% tvarovek</t>
  </si>
  <si>
    <t>216860426</t>
  </si>
  <si>
    <t>čtyřhranné potrubí sk. I, pozink, do obvodu 1890, 90% tvarovek</t>
  </si>
  <si>
    <t>-484437816</t>
  </si>
  <si>
    <t>K014</t>
  </si>
  <si>
    <t>Montáž tepelné izolace</t>
  </si>
  <si>
    <t>-1781358299</t>
  </si>
  <si>
    <t>tepelná izolace vnitřní, minerální, tl. 40 mm, AL folie</t>
  </si>
  <si>
    <t>-1668836571</t>
  </si>
  <si>
    <t>14 - VZT - Zařízení 2 - Učebna zoologie</t>
  </si>
  <si>
    <t>-1235524381</t>
  </si>
  <si>
    <t>vzduchotechnická jednotka, vnitřní provedení, připojovací hrdlo, filtr F7, ventilátor (700 m3/h, 150 Pa), deskový výměník ZZT s obtokem (min. účinnost ZZT 80 %), integrovaný el.dohřívač Qt 0,9 k'W, vestavěný tlumič hluku</t>
  </si>
  <si>
    <t>-245618422</t>
  </si>
  <si>
    <t>1162578208</t>
  </si>
  <si>
    <t>1930300969</t>
  </si>
  <si>
    <t>2044127516</t>
  </si>
  <si>
    <t>-2092355281</t>
  </si>
  <si>
    <t>Montáž výustky</t>
  </si>
  <si>
    <t>30225790</t>
  </si>
  <si>
    <t>textilní vyústka pulkruhová pr. 315 s mikroperforací, dl. 8000mm</t>
  </si>
  <si>
    <t>-964871600</t>
  </si>
  <si>
    <t>1209619041</t>
  </si>
  <si>
    <t>potrubí Spiro pr. 225, 10% tvarovek</t>
  </si>
  <si>
    <t>1275748686</t>
  </si>
  <si>
    <t>potrubí Spiro pr. 280, 80% tvarovek</t>
  </si>
  <si>
    <t>1051133602</t>
  </si>
  <si>
    <t>potrubí Spiro pr. 315, 100% tvarovek</t>
  </si>
  <si>
    <t>1408081267</t>
  </si>
  <si>
    <t>1697461680</t>
  </si>
  <si>
    <t>čtyřhranné potrubí sk. I, pozink, do obvodu 1050, 100% tvarovek</t>
  </si>
  <si>
    <t>-237886077</t>
  </si>
  <si>
    <t>-1782388064</t>
  </si>
  <si>
    <t>-989714942</t>
  </si>
  <si>
    <t>-1672423399</t>
  </si>
  <si>
    <t>15 - VZT - Zařízení 3 - Učebna přírodních věd</t>
  </si>
  <si>
    <t>1131209674</t>
  </si>
  <si>
    <t>vzduchotechnická jednotka, vnitřní provedení, připojovací hrdlo, filtr F7, ventilátor (700 m3/h, 150 Pa), deskový výměník ZZT s obtokem (min. účinnost ZZT 80 %), integrovaný el.dohřívač Qt 0,9 k'W, vestavěný tlumič hluku, přechod na kruhové potrubí</t>
  </si>
  <si>
    <t>988248150</t>
  </si>
  <si>
    <t>1909749162</t>
  </si>
  <si>
    <t>-505417073</t>
  </si>
  <si>
    <t>1309510867</t>
  </si>
  <si>
    <t>2040976401</t>
  </si>
  <si>
    <t>-1147084005</t>
  </si>
  <si>
    <t>656506614</t>
  </si>
  <si>
    <t>1746143152</t>
  </si>
  <si>
    <t>-338848768</t>
  </si>
  <si>
    <t>-1370393742</t>
  </si>
  <si>
    <t>-1715563989</t>
  </si>
  <si>
    <t>-136034372</t>
  </si>
  <si>
    <t>1648227282</t>
  </si>
  <si>
    <t>1341835</t>
  </si>
  <si>
    <t>317733303</t>
  </si>
  <si>
    <t>-921004462</t>
  </si>
  <si>
    <t>16 - VZT - Zařízení 4 - Sociální zázemí</t>
  </si>
  <si>
    <t>Montáž ventilátoru</t>
  </si>
  <si>
    <t>1112896489</t>
  </si>
  <si>
    <t>diagonální ventilátor tichý a úsporný pr.200</t>
  </si>
  <si>
    <t>-1066195591</t>
  </si>
  <si>
    <t>Montá střešní hlavice</t>
  </si>
  <si>
    <t>-1833791346</t>
  </si>
  <si>
    <t>střešní hlavice pr.200 pozink</t>
  </si>
  <si>
    <t>2126530039</t>
  </si>
  <si>
    <t>Montáž talířového ventilátoru</t>
  </si>
  <si>
    <t>-1323168348</t>
  </si>
  <si>
    <t>talířový ventilátor kovový odvodní pr.100 vč. montážního kroužku pr.100</t>
  </si>
  <si>
    <t>-1382924878</t>
  </si>
  <si>
    <t>talířový ventilátor kovový odvodní pr.125 vč. montážního kroužku pr.125</t>
  </si>
  <si>
    <t>-931028579</t>
  </si>
  <si>
    <t>2114196742</t>
  </si>
  <si>
    <t>ohebná hadice akusticky izolovaná, pr. 102</t>
  </si>
  <si>
    <t>-148233923</t>
  </si>
  <si>
    <t>ohebná hadice akusticky izolovaná, pr. 127</t>
  </si>
  <si>
    <t>-1009127961</t>
  </si>
  <si>
    <t>1725154922</t>
  </si>
  <si>
    <t>potrubí Spiro pr. 100, 10% tvarovek</t>
  </si>
  <si>
    <t>-2050908866</t>
  </si>
  <si>
    <t>potrubí Spiro pr. 125, 80% tvarovek</t>
  </si>
  <si>
    <t>1472594832</t>
  </si>
  <si>
    <t>potrubí Spiro pr. 200, 100% tvarovek</t>
  </si>
  <si>
    <t>498006908</t>
  </si>
  <si>
    <t>-538347273</t>
  </si>
  <si>
    <t>-192842422</t>
  </si>
  <si>
    <t>17 - VZT - Zařízení 5 - Přípravna</t>
  </si>
  <si>
    <t>511694458</t>
  </si>
  <si>
    <t>malý axiální ventilátor (200 m3/h, 40 Pa)</t>
  </si>
  <si>
    <t>-673831612</t>
  </si>
  <si>
    <t>Montáž mřížky</t>
  </si>
  <si>
    <t>-196608074</t>
  </si>
  <si>
    <t>plastová větrací mřížka pr.150</t>
  </si>
  <si>
    <t>-149934534</t>
  </si>
  <si>
    <t>409573673</t>
  </si>
  <si>
    <t>934025485</t>
  </si>
  <si>
    <t>18 - VZT - Ostatní dodávky a práce</t>
  </si>
  <si>
    <t>Montážní a spojovací materiál</t>
  </si>
  <si>
    <t>355746453</t>
  </si>
  <si>
    <t>km</t>
  </si>
  <si>
    <t>-2017892784</t>
  </si>
  <si>
    <t>Značení vzduchotechnického zařízení a potrubí dle platných ČSN</t>
  </si>
  <si>
    <t>-791864114</t>
  </si>
  <si>
    <t>Komplexní zkouška, zaregulování</t>
  </si>
  <si>
    <t>668966155</t>
  </si>
  <si>
    <t>Dokumentace skutečného provedení</t>
  </si>
  <si>
    <t>-823360297</t>
  </si>
  <si>
    <t>Předávací dokumentace, zaškolení obsluhy</t>
  </si>
  <si>
    <t>1629086135</t>
  </si>
  <si>
    <t>19 - Venkovní zpevněné plochy</t>
  </si>
  <si>
    <t xml:space="preserve">    5 - Komunikace pozemní</t>
  </si>
  <si>
    <t>-1171745780</t>
  </si>
  <si>
    <t>10,89*2,2</t>
  </si>
  <si>
    <t>33,44*2,2</t>
  </si>
  <si>
    <t>7,4*2,6</t>
  </si>
  <si>
    <t>14,22*1</t>
  </si>
  <si>
    <t>50,52*1</t>
  </si>
  <si>
    <t>10,96*2,9</t>
  </si>
  <si>
    <t>7,7*1,44</t>
  </si>
  <si>
    <t>181351113</t>
  </si>
  <si>
    <t>Rozprostření ornice tl vrstvy do 200 mm pl přes 500 m2 v rovině nebo ve svahu do 1:5 strojně</t>
  </si>
  <si>
    <t>2146833805</t>
  </si>
  <si>
    <t>182251101</t>
  </si>
  <si>
    <t>Svahování násypů</t>
  </si>
  <si>
    <t>1645950944</t>
  </si>
  <si>
    <t>181411131</t>
  </si>
  <si>
    <t>Založení parkového trávníku výsevem plochy do 1000 m2 v rovině a ve svahu do 1:5</t>
  </si>
  <si>
    <t>1122908456</t>
  </si>
  <si>
    <t>00572410</t>
  </si>
  <si>
    <t>osivo směs travní parková</t>
  </si>
  <si>
    <t>1239776248</t>
  </si>
  <si>
    <t>570*0,015 'Přepočtené koeficientem množství</t>
  </si>
  <si>
    <t>184103811</t>
  </si>
  <si>
    <t>Výsadba keřů se zřízením zářezů ve svahu do 1:2 vzdálenost zářezů do 1 m</t>
  </si>
  <si>
    <t>468947510</t>
  </si>
  <si>
    <t>26,8</t>
  </si>
  <si>
    <t>02652023</t>
  </si>
  <si>
    <t>Zlatice prostřední /Forsythia intermedia -gold/ 40-60cm</t>
  </si>
  <si>
    <t>530169727</t>
  </si>
  <si>
    <t>339921133</t>
  </si>
  <si>
    <t>Osazování betonových palisád do betonového základu v řadě výšky prvku přes 1 do 1,5 m</t>
  </si>
  <si>
    <t>-1608329099</t>
  </si>
  <si>
    <t>10+5</t>
  </si>
  <si>
    <t>59228415</t>
  </si>
  <si>
    <t>palisáda betonová tyčová půlkulatá přírodní 175x200x1200mm</t>
  </si>
  <si>
    <t>-143746743</t>
  </si>
  <si>
    <t>8,47457627118644*5,9 'Přepočtené koeficientem množství</t>
  </si>
  <si>
    <t>59228414</t>
  </si>
  <si>
    <t>palisáda betonová tyčová půlkulatá přírodní 175x200x1000mm</t>
  </si>
  <si>
    <t>-3870765</t>
  </si>
  <si>
    <t>4,23728813559322*5,9 'Přepočtené koeficientem množství</t>
  </si>
  <si>
    <t>451577877</t>
  </si>
  <si>
    <t>Podklad nebo lože pod dlažbu vodorovný nebo do sklonu 1:5 ze štěrkopísku tl do 100 mm</t>
  </si>
  <si>
    <t>-146747638</t>
  </si>
  <si>
    <t>451579877</t>
  </si>
  <si>
    <t>Příplatek ZKD 10 mm tl nad 100 mm u podkladu nebo lože pod dlažbu ze štěrkopísku</t>
  </si>
  <si>
    <t>317773892</t>
  </si>
  <si>
    <t>224,378*5</t>
  </si>
  <si>
    <t>Komunikace pozemní</t>
  </si>
  <si>
    <t>564211111</t>
  </si>
  <si>
    <t>Podklad nebo podsyp ze štěrkopísku ŠP tl 50 mm</t>
  </si>
  <si>
    <t>874748881</t>
  </si>
  <si>
    <t>564851111</t>
  </si>
  <si>
    <t>Podklad ze štěrkodrtě ŠD tl 150 mm</t>
  </si>
  <si>
    <t>581711970</t>
  </si>
  <si>
    <t>596211212</t>
  </si>
  <si>
    <t>Kladení zámkové dlažby komunikací pro pěší tl 80 mm skupiny A pl do 300 m2</t>
  </si>
  <si>
    <t>1817746158</t>
  </si>
  <si>
    <t>59245005</t>
  </si>
  <si>
    <t>dlažba tvar obdélník betonová 200x100x80mm barevná</t>
  </si>
  <si>
    <t>288497390</t>
  </si>
  <si>
    <t>224,378*1,05 'Přepočtené koeficientem množství</t>
  </si>
  <si>
    <t>916231213</t>
  </si>
  <si>
    <t>Osazení chodníkového obrubníku betonového stojatého s boční opěrou do lože z betonu prostého</t>
  </si>
  <si>
    <t>753089186</t>
  </si>
  <si>
    <t>10,89+3,6+2,01+8,5+50,52+7,7+3,5+11,51+7,7+5,4</t>
  </si>
  <si>
    <t>1,44*5</t>
  </si>
  <si>
    <t>2,22*4</t>
  </si>
  <si>
    <t>59217016</t>
  </si>
  <si>
    <t>obrubník betonový chodníkový 1000x80x250mm</t>
  </si>
  <si>
    <t>628384550</t>
  </si>
  <si>
    <t>127,41*1,05 'Přepočtené koeficientem množství</t>
  </si>
  <si>
    <t>998223011</t>
  </si>
  <si>
    <t>Přesun hmot pro pozemní komunikace s krytem dlážděným</t>
  </si>
  <si>
    <t>-1704229474</t>
  </si>
  <si>
    <t>20 -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</si>
  <si>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</si>
  <si>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</si>
  <si>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</si>
  <si>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</si>
  <si>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VRN</t>
  </si>
  <si>
    <t>VRN1</t>
  </si>
  <si>
    <t>Průzkumné, geodetické a projektové práce</t>
  </si>
  <si>
    <t>010001000</t>
  </si>
  <si>
    <t>1024</t>
  </si>
  <si>
    <t>-1181595875</t>
  </si>
  <si>
    <t>012103000</t>
  </si>
  <si>
    <t>Geodetické práce před výstavbou</t>
  </si>
  <si>
    <t>129385981</t>
  </si>
  <si>
    <t>012303000</t>
  </si>
  <si>
    <t>Geodetické práce po výstavbě</t>
  </si>
  <si>
    <t>1756512152</t>
  </si>
  <si>
    <t>013254000</t>
  </si>
  <si>
    <t>Dokumentace skutečného provedení stavby</t>
  </si>
  <si>
    <t>560365892</t>
  </si>
  <si>
    <t>VRN2</t>
  </si>
  <si>
    <t>Příprava staveniště</t>
  </si>
  <si>
    <t>020001000</t>
  </si>
  <si>
    <t>-1246085929</t>
  </si>
  <si>
    <t>VRN3</t>
  </si>
  <si>
    <t>Zařízení staveniště</t>
  </si>
  <si>
    <t>030001000</t>
  </si>
  <si>
    <t>1083796675</t>
  </si>
  <si>
    <t>032002000</t>
  </si>
  <si>
    <t>Vybavení staveniště</t>
  </si>
  <si>
    <t>2120454128</t>
  </si>
  <si>
    <t>032103000</t>
  </si>
  <si>
    <t>Náklady na stavební buňky</t>
  </si>
  <si>
    <t>2034659370</t>
  </si>
  <si>
    <t>032603000</t>
  </si>
  <si>
    <t>Mycí centrum</t>
  </si>
  <si>
    <t>1768757132</t>
  </si>
  <si>
    <t>034103000</t>
  </si>
  <si>
    <t>Oplocení staveniště</t>
  </si>
  <si>
    <t>-2059942219</t>
  </si>
  <si>
    <t>034503000</t>
  </si>
  <si>
    <t>Informační tabule na staveništi</t>
  </si>
  <si>
    <t>533865928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</si>
</sst>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19" xfId="0" applyFont="1" applyBorder="1" applyAlignment="1" applyProtection="1">
      <alignment horizontal="center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6"/>
  <sheetViews>
    <sheetView showGridLines="0" tabSelected="1" workbookViewId="0" topLeftCell="A1">
      <selection activeCell="U8" sqref="U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1"/>
      <c r="AQ5" s="21"/>
      <c r="AR5" s="19"/>
      <c r="BE5" s="266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1"/>
      <c r="AQ6" s="21"/>
      <c r="AR6" s="19"/>
      <c r="BE6" s="267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7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7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7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67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67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7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67"/>
      <c r="BS13" s="16" t="s">
        <v>6</v>
      </c>
    </row>
    <row r="14" spans="2:71" ht="13.2">
      <c r="B14" s="20"/>
      <c r="C14" s="21"/>
      <c r="D14" s="21"/>
      <c r="E14" s="272" t="s">
        <v>30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67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7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267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34</v>
      </c>
      <c r="AO17" s="21"/>
      <c r="AP17" s="21"/>
      <c r="AQ17" s="21"/>
      <c r="AR17" s="19"/>
      <c r="BE17" s="267"/>
      <c r="BS17" s="16" t="s">
        <v>35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7"/>
      <c r="BS18" s="16" t="s">
        <v>6</v>
      </c>
    </row>
    <row r="19" spans="2:71" s="1" customFormat="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32</v>
      </c>
      <c r="AO19" s="21"/>
      <c r="AP19" s="21"/>
      <c r="AQ19" s="21"/>
      <c r="AR19" s="19"/>
      <c r="BE19" s="267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34</v>
      </c>
      <c r="AO20" s="21"/>
      <c r="AP20" s="21"/>
      <c r="AQ20" s="21"/>
      <c r="AR20" s="19"/>
      <c r="BE20" s="267"/>
      <c r="BS20" s="16" t="s">
        <v>35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7"/>
    </row>
    <row r="22" spans="2:57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7"/>
    </row>
    <row r="23" spans="2:57" s="1" customFormat="1" ht="16.5" customHeight="1">
      <c r="B23" s="20"/>
      <c r="C23" s="21"/>
      <c r="D23" s="21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1"/>
      <c r="AP23" s="21"/>
      <c r="AQ23" s="21"/>
      <c r="AR23" s="19"/>
      <c r="BE23" s="267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7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7"/>
    </row>
    <row r="26" spans="1:57" s="2" customFormat="1" ht="25.95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5">
        <f>ROUND(AG94,2)</f>
        <v>0</v>
      </c>
      <c r="AL26" s="276"/>
      <c r="AM26" s="276"/>
      <c r="AN26" s="276"/>
      <c r="AO26" s="276"/>
      <c r="AP26" s="35"/>
      <c r="AQ26" s="35"/>
      <c r="AR26" s="38"/>
      <c r="BE26" s="267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7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7" t="s">
        <v>39</v>
      </c>
      <c r="M28" s="277"/>
      <c r="N28" s="277"/>
      <c r="O28" s="277"/>
      <c r="P28" s="277"/>
      <c r="Q28" s="35"/>
      <c r="R28" s="35"/>
      <c r="S28" s="35"/>
      <c r="T28" s="35"/>
      <c r="U28" s="35"/>
      <c r="V28" s="35"/>
      <c r="W28" s="277" t="s">
        <v>40</v>
      </c>
      <c r="X28" s="277"/>
      <c r="Y28" s="277"/>
      <c r="Z28" s="277"/>
      <c r="AA28" s="277"/>
      <c r="AB28" s="277"/>
      <c r="AC28" s="277"/>
      <c r="AD28" s="277"/>
      <c r="AE28" s="277"/>
      <c r="AF28" s="35"/>
      <c r="AG28" s="35"/>
      <c r="AH28" s="35"/>
      <c r="AI28" s="35"/>
      <c r="AJ28" s="35"/>
      <c r="AK28" s="277" t="s">
        <v>41</v>
      </c>
      <c r="AL28" s="277"/>
      <c r="AM28" s="277"/>
      <c r="AN28" s="277"/>
      <c r="AO28" s="277"/>
      <c r="AP28" s="35"/>
      <c r="AQ28" s="35"/>
      <c r="AR28" s="38"/>
      <c r="BE28" s="267"/>
    </row>
    <row r="29" spans="2:57" s="3" customFormat="1" ht="14.4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280">
        <v>0.21</v>
      </c>
      <c r="M29" s="279"/>
      <c r="N29" s="279"/>
      <c r="O29" s="279"/>
      <c r="P29" s="279"/>
      <c r="Q29" s="40"/>
      <c r="R29" s="40"/>
      <c r="S29" s="40"/>
      <c r="T29" s="40"/>
      <c r="U29" s="40"/>
      <c r="V29" s="40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0"/>
      <c r="AG29" s="40"/>
      <c r="AH29" s="40"/>
      <c r="AI29" s="40"/>
      <c r="AJ29" s="40"/>
      <c r="AK29" s="278">
        <f>ROUND(AV94,2)</f>
        <v>0</v>
      </c>
      <c r="AL29" s="279"/>
      <c r="AM29" s="279"/>
      <c r="AN29" s="279"/>
      <c r="AO29" s="279"/>
      <c r="AP29" s="40"/>
      <c r="AQ29" s="40"/>
      <c r="AR29" s="41"/>
      <c r="BE29" s="268"/>
    </row>
    <row r="30" spans="2:57" s="3" customFormat="1" ht="14.4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280">
        <v>0.15</v>
      </c>
      <c r="M30" s="279"/>
      <c r="N30" s="279"/>
      <c r="O30" s="279"/>
      <c r="P30" s="279"/>
      <c r="Q30" s="40"/>
      <c r="R30" s="40"/>
      <c r="S30" s="40"/>
      <c r="T30" s="40"/>
      <c r="U30" s="40"/>
      <c r="V30" s="40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0"/>
      <c r="AG30" s="40"/>
      <c r="AH30" s="40"/>
      <c r="AI30" s="40"/>
      <c r="AJ30" s="40"/>
      <c r="AK30" s="278">
        <f>ROUND(AW94,2)</f>
        <v>0</v>
      </c>
      <c r="AL30" s="279"/>
      <c r="AM30" s="279"/>
      <c r="AN30" s="279"/>
      <c r="AO30" s="279"/>
      <c r="AP30" s="40"/>
      <c r="AQ30" s="40"/>
      <c r="AR30" s="41"/>
      <c r="BE30" s="268"/>
    </row>
    <row r="31" spans="2:57" s="3" customFormat="1" ht="14.4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280">
        <v>0.21</v>
      </c>
      <c r="M31" s="279"/>
      <c r="N31" s="279"/>
      <c r="O31" s="279"/>
      <c r="P31" s="279"/>
      <c r="Q31" s="40"/>
      <c r="R31" s="40"/>
      <c r="S31" s="40"/>
      <c r="T31" s="40"/>
      <c r="U31" s="40"/>
      <c r="V31" s="40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0"/>
      <c r="AG31" s="40"/>
      <c r="AH31" s="40"/>
      <c r="AI31" s="40"/>
      <c r="AJ31" s="40"/>
      <c r="AK31" s="278">
        <v>0</v>
      </c>
      <c r="AL31" s="279"/>
      <c r="AM31" s="279"/>
      <c r="AN31" s="279"/>
      <c r="AO31" s="279"/>
      <c r="AP31" s="40"/>
      <c r="AQ31" s="40"/>
      <c r="AR31" s="41"/>
      <c r="BE31" s="268"/>
    </row>
    <row r="32" spans="2:57" s="3" customFormat="1" ht="14.4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280">
        <v>0.15</v>
      </c>
      <c r="M32" s="279"/>
      <c r="N32" s="279"/>
      <c r="O32" s="279"/>
      <c r="P32" s="279"/>
      <c r="Q32" s="40"/>
      <c r="R32" s="40"/>
      <c r="S32" s="40"/>
      <c r="T32" s="40"/>
      <c r="U32" s="40"/>
      <c r="V32" s="40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0"/>
      <c r="AG32" s="40"/>
      <c r="AH32" s="40"/>
      <c r="AI32" s="40"/>
      <c r="AJ32" s="40"/>
      <c r="AK32" s="278">
        <v>0</v>
      </c>
      <c r="AL32" s="279"/>
      <c r="AM32" s="279"/>
      <c r="AN32" s="279"/>
      <c r="AO32" s="279"/>
      <c r="AP32" s="40"/>
      <c r="AQ32" s="40"/>
      <c r="AR32" s="41"/>
      <c r="BE32" s="268"/>
    </row>
    <row r="33" spans="2:57" s="3" customFormat="1" ht="14.4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280">
        <v>0</v>
      </c>
      <c r="M33" s="279"/>
      <c r="N33" s="279"/>
      <c r="O33" s="279"/>
      <c r="P33" s="279"/>
      <c r="Q33" s="40"/>
      <c r="R33" s="40"/>
      <c r="S33" s="40"/>
      <c r="T33" s="40"/>
      <c r="U33" s="40"/>
      <c r="V33" s="40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0"/>
      <c r="AG33" s="40"/>
      <c r="AH33" s="40"/>
      <c r="AI33" s="40"/>
      <c r="AJ33" s="40"/>
      <c r="AK33" s="278">
        <v>0</v>
      </c>
      <c r="AL33" s="279"/>
      <c r="AM33" s="279"/>
      <c r="AN33" s="279"/>
      <c r="AO33" s="279"/>
      <c r="AP33" s="40"/>
      <c r="AQ33" s="40"/>
      <c r="AR33" s="41"/>
      <c r="BE33" s="268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7"/>
    </row>
    <row r="35" spans="1:57" s="2" customFormat="1" ht="25.95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284" t="s">
        <v>50</v>
      </c>
      <c r="Y35" s="282"/>
      <c r="Z35" s="282"/>
      <c r="AA35" s="282"/>
      <c r="AB35" s="282"/>
      <c r="AC35" s="44"/>
      <c r="AD35" s="44"/>
      <c r="AE35" s="44"/>
      <c r="AF35" s="44"/>
      <c r="AG35" s="44"/>
      <c r="AH35" s="44"/>
      <c r="AI35" s="44"/>
      <c r="AJ35" s="44"/>
      <c r="AK35" s="281">
        <f>SUM(AK26:AK33)</f>
        <v>0</v>
      </c>
      <c r="AL35" s="282"/>
      <c r="AM35" s="282"/>
      <c r="AN35" s="282"/>
      <c r="AO35" s="283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46"/>
      <c r="C49" s="47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52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0.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0.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0.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0.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53</v>
      </c>
      <c r="AI60" s="37"/>
      <c r="AJ60" s="37"/>
      <c r="AK60" s="37"/>
      <c r="AL60" s="37"/>
      <c r="AM60" s="51" t="s">
        <v>54</v>
      </c>
      <c r="AN60" s="37"/>
      <c r="AO60" s="37"/>
      <c r="AP60" s="35"/>
      <c r="AQ60" s="35"/>
      <c r="AR60" s="38"/>
      <c r="BE60" s="33"/>
    </row>
    <row r="61" spans="2:44" ht="10.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0.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0.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55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56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0.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0.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0.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0.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0.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0.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0.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53</v>
      </c>
      <c r="AI75" s="37"/>
      <c r="AJ75" s="37"/>
      <c r="AK75" s="37"/>
      <c r="AL75" s="37"/>
      <c r="AM75" s="51" t="s">
        <v>54</v>
      </c>
      <c r="AN75" s="37"/>
      <c r="AO75" s="37"/>
      <c r="AP75" s="35"/>
      <c r="AQ75" s="35"/>
      <c r="AR75" s="38"/>
      <c r="BE75" s="33"/>
    </row>
    <row r="76" spans="1:57" s="2" customFormat="1" ht="10.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" customHeight="1">
      <c r="A82" s="33"/>
      <c r="B82" s="34"/>
      <c r="C82" s="22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22092020D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3" t="str">
        <f>K6</f>
        <v>Přírodovědné centrum při DDM Sova v Chebu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2"/>
      <c r="AQ85" s="62"/>
      <c r="AR85" s="63"/>
    </row>
    <row r="86" spans="1:57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Goethova 1108/26, 350 02 Cheb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89" t="str">
        <f>IF(AN8="","",AN8)</f>
        <v>18. 2. 2021</v>
      </c>
      <c r="AN87" s="289"/>
      <c r="AO87" s="35"/>
      <c r="AP87" s="35"/>
      <c r="AQ87" s="35"/>
      <c r="AR87" s="38"/>
      <c r="BE87" s="33"/>
    </row>
    <row r="88" spans="1:5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Cheb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90" t="str">
        <f>IF(E17="","",E17)</f>
        <v>MgA. Hana Fischerová</v>
      </c>
      <c r="AN89" s="291"/>
      <c r="AO89" s="291"/>
      <c r="AP89" s="291"/>
      <c r="AQ89" s="35"/>
      <c r="AR89" s="38"/>
      <c r="AS89" s="293" t="s">
        <v>58</v>
      </c>
      <c r="AT89" s="294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36</v>
      </c>
      <c r="AJ90" s="35"/>
      <c r="AK90" s="35"/>
      <c r="AL90" s="35"/>
      <c r="AM90" s="290" t="str">
        <f>IF(E20="","",E20)</f>
        <v>MgA. Hana Fischerová</v>
      </c>
      <c r="AN90" s="291"/>
      <c r="AO90" s="291"/>
      <c r="AP90" s="291"/>
      <c r="AQ90" s="35"/>
      <c r="AR90" s="38"/>
      <c r="AS90" s="295"/>
      <c r="AT90" s="296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7"/>
      <c r="AT91" s="298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59" t="s">
        <v>59</v>
      </c>
      <c r="D92" s="260"/>
      <c r="E92" s="260"/>
      <c r="F92" s="260"/>
      <c r="G92" s="260"/>
      <c r="H92" s="72"/>
      <c r="I92" s="262" t="s">
        <v>60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88" t="s">
        <v>61</v>
      </c>
      <c r="AH92" s="260"/>
      <c r="AI92" s="260"/>
      <c r="AJ92" s="260"/>
      <c r="AK92" s="260"/>
      <c r="AL92" s="260"/>
      <c r="AM92" s="260"/>
      <c r="AN92" s="262" t="s">
        <v>62</v>
      </c>
      <c r="AO92" s="260"/>
      <c r="AP92" s="292"/>
      <c r="AQ92" s="73" t="s">
        <v>63</v>
      </c>
      <c r="AR92" s="38"/>
      <c r="AS92" s="74" t="s">
        <v>64</v>
      </c>
      <c r="AT92" s="75" t="s">
        <v>65</v>
      </c>
      <c r="AU92" s="75" t="s">
        <v>66</v>
      </c>
      <c r="AV92" s="75" t="s">
        <v>67</v>
      </c>
      <c r="AW92" s="75" t="s">
        <v>68</v>
      </c>
      <c r="AX92" s="75" t="s">
        <v>69</v>
      </c>
      <c r="AY92" s="75" t="s">
        <v>70</v>
      </c>
      <c r="AZ92" s="75" t="s">
        <v>71</v>
      </c>
      <c r="BA92" s="75" t="s">
        <v>72</v>
      </c>
      <c r="BB92" s="75" t="s">
        <v>73</v>
      </c>
      <c r="BC92" s="75" t="s">
        <v>74</v>
      </c>
      <c r="BD92" s="76" t="s">
        <v>75</v>
      </c>
      <c r="BE92" s="33"/>
    </row>
    <row r="93" spans="1:57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" customHeight="1">
      <c r="B94" s="80"/>
      <c r="C94" s="81" t="s">
        <v>76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5">
        <f>ROUND(SUM(AG95:AG114),2)</f>
        <v>0</v>
      </c>
      <c r="AH94" s="265"/>
      <c r="AI94" s="265"/>
      <c r="AJ94" s="265"/>
      <c r="AK94" s="265"/>
      <c r="AL94" s="265"/>
      <c r="AM94" s="265"/>
      <c r="AN94" s="299">
        <f aca="true" t="shared" si="0" ref="AN94:AN114">SUM(AG94,AT94)</f>
        <v>0</v>
      </c>
      <c r="AO94" s="299"/>
      <c r="AP94" s="299"/>
      <c r="AQ94" s="84" t="s">
        <v>1</v>
      </c>
      <c r="AR94" s="85"/>
      <c r="AS94" s="86">
        <f>ROUND(SUM(AS95:AS114),2)</f>
        <v>0</v>
      </c>
      <c r="AT94" s="87">
        <f aca="true" t="shared" si="1" ref="AT94:AT114">ROUND(SUM(AV94:AW94),2)</f>
        <v>0</v>
      </c>
      <c r="AU94" s="88">
        <f>ROUND(SUM(AU95:AU114),5)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ROUND(SUM(AZ95:AZ114),2)</f>
        <v>0</v>
      </c>
      <c r="BA94" s="87">
        <f>ROUND(SUM(BA95:BA114),2)</f>
        <v>0</v>
      </c>
      <c r="BB94" s="87">
        <f>ROUND(SUM(BB95:BB114),2)</f>
        <v>0</v>
      </c>
      <c r="BC94" s="87">
        <f>ROUND(SUM(BC95:BC114),2)</f>
        <v>0</v>
      </c>
      <c r="BD94" s="89">
        <f>ROUND(SUM(BD95:BD114),2)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5</v>
      </c>
      <c r="BX94" s="90" t="s">
        <v>81</v>
      </c>
      <c r="CL94" s="90" t="s">
        <v>1</v>
      </c>
    </row>
    <row r="95" spans="1:91" s="7" customFormat="1" ht="16.5" customHeight="1">
      <c r="A95" s="92" t="s">
        <v>82</v>
      </c>
      <c r="B95" s="93"/>
      <c r="C95" s="94"/>
      <c r="D95" s="261" t="s">
        <v>83</v>
      </c>
      <c r="E95" s="261"/>
      <c r="F95" s="261"/>
      <c r="G95" s="261"/>
      <c r="H95" s="261"/>
      <c r="I95" s="95"/>
      <c r="J95" s="261" t="s">
        <v>84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86">
        <f>'01 - Bourací a přípravné ...'!J30</f>
        <v>0</v>
      </c>
      <c r="AH95" s="287"/>
      <c r="AI95" s="287"/>
      <c r="AJ95" s="287"/>
      <c r="AK95" s="287"/>
      <c r="AL95" s="287"/>
      <c r="AM95" s="287"/>
      <c r="AN95" s="286">
        <f t="shared" si="0"/>
        <v>0</v>
      </c>
      <c r="AO95" s="287"/>
      <c r="AP95" s="287"/>
      <c r="AQ95" s="96" t="s">
        <v>85</v>
      </c>
      <c r="AR95" s="97"/>
      <c r="AS95" s="98">
        <v>0</v>
      </c>
      <c r="AT95" s="99">
        <f t="shared" si="1"/>
        <v>0</v>
      </c>
      <c r="AU95" s="100">
        <f>'01 - Bourací a přípravné ...'!P129</f>
        <v>0</v>
      </c>
      <c r="AV95" s="99">
        <f>'01 - Bourací a přípravné ...'!J33</f>
        <v>0</v>
      </c>
      <c r="AW95" s="99">
        <f>'01 - Bourací a přípravné ...'!J34</f>
        <v>0</v>
      </c>
      <c r="AX95" s="99">
        <f>'01 - Bourací a přípravné ...'!J35</f>
        <v>0</v>
      </c>
      <c r="AY95" s="99">
        <f>'01 - Bourací a přípravné ...'!J36</f>
        <v>0</v>
      </c>
      <c r="AZ95" s="99">
        <f>'01 - Bourací a přípravné ...'!F33</f>
        <v>0</v>
      </c>
      <c r="BA95" s="99">
        <f>'01 - Bourací a přípravné ...'!F34</f>
        <v>0</v>
      </c>
      <c r="BB95" s="99">
        <f>'01 - Bourací a přípravné ...'!F35</f>
        <v>0</v>
      </c>
      <c r="BC95" s="99">
        <f>'01 - Bourací a přípravné ...'!F36</f>
        <v>0</v>
      </c>
      <c r="BD95" s="101">
        <f>'01 - Bourací a přípravné ...'!F37</f>
        <v>0</v>
      </c>
      <c r="BT95" s="102" t="s">
        <v>86</v>
      </c>
      <c r="BV95" s="102" t="s">
        <v>80</v>
      </c>
      <c r="BW95" s="102" t="s">
        <v>87</v>
      </c>
      <c r="BX95" s="102" t="s">
        <v>5</v>
      </c>
      <c r="CL95" s="102" t="s">
        <v>1</v>
      </c>
      <c r="CM95" s="102" t="s">
        <v>88</v>
      </c>
    </row>
    <row r="96" spans="1:91" s="7" customFormat="1" ht="16.5" customHeight="1">
      <c r="A96" s="92" t="s">
        <v>82</v>
      </c>
      <c r="B96" s="93"/>
      <c r="C96" s="94"/>
      <c r="D96" s="261" t="s">
        <v>89</v>
      </c>
      <c r="E96" s="261"/>
      <c r="F96" s="261"/>
      <c r="G96" s="261"/>
      <c r="H96" s="261"/>
      <c r="I96" s="95"/>
      <c r="J96" s="261" t="s">
        <v>90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86">
        <f>'02 - Stavební část - Přís...'!J30</f>
        <v>0</v>
      </c>
      <c r="AH96" s="287"/>
      <c r="AI96" s="287"/>
      <c r="AJ96" s="287"/>
      <c r="AK96" s="287"/>
      <c r="AL96" s="287"/>
      <c r="AM96" s="287"/>
      <c r="AN96" s="286">
        <f t="shared" si="0"/>
        <v>0</v>
      </c>
      <c r="AO96" s="287"/>
      <c r="AP96" s="287"/>
      <c r="AQ96" s="96" t="s">
        <v>85</v>
      </c>
      <c r="AR96" s="97"/>
      <c r="AS96" s="98">
        <v>0</v>
      </c>
      <c r="AT96" s="99">
        <f t="shared" si="1"/>
        <v>0</v>
      </c>
      <c r="AU96" s="100">
        <f>'02 - Stavební část - Přís...'!P140</f>
        <v>0</v>
      </c>
      <c r="AV96" s="99">
        <f>'02 - Stavební část - Přís...'!J33</f>
        <v>0</v>
      </c>
      <c r="AW96" s="99">
        <f>'02 - Stavební část - Přís...'!J34</f>
        <v>0</v>
      </c>
      <c r="AX96" s="99">
        <f>'02 - Stavební část - Přís...'!J35</f>
        <v>0</v>
      </c>
      <c r="AY96" s="99">
        <f>'02 - Stavební část - Přís...'!J36</f>
        <v>0</v>
      </c>
      <c r="AZ96" s="99">
        <f>'02 - Stavební část - Přís...'!F33</f>
        <v>0</v>
      </c>
      <c r="BA96" s="99">
        <f>'02 - Stavební část - Přís...'!F34</f>
        <v>0</v>
      </c>
      <c r="BB96" s="99">
        <f>'02 - Stavební část - Přís...'!F35</f>
        <v>0</v>
      </c>
      <c r="BC96" s="99">
        <f>'02 - Stavební část - Přís...'!F36</f>
        <v>0</v>
      </c>
      <c r="BD96" s="101">
        <f>'02 - Stavební část - Přís...'!F37</f>
        <v>0</v>
      </c>
      <c r="BT96" s="102" t="s">
        <v>86</v>
      </c>
      <c r="BV96" s="102" t="s">
        <v>80</v>
      </c>
      <c r="BW96" s="102" t="s">
        <v>91</v>
      </c>
      <c r="BX96" s="102" t="s">
        <v>5</v>
      </c>
      <c r="CL96" s="102" t="s">
        <v>1</v>
      </c>
      <c r="CM96" s="102" t="s">
        <v>88</v>
      </c>
    </row>
    <row r="97" spans="1:91" s="7" customFormat="1" ht="16.5" customHeight="1">
      <c r="A97" s="92" t="s">
        <v>82</v>
      </c>
      <c r="B97" s="93"/>
      <c r="C97" s="94"/>
      <c r="D97" s="261" t="s">
        <v>92</v>
      </c>
      <c r="E97" s="261"/>
      <c r="F97" s="261"/>
      <c r="G97" s="261"/>
      <c r="H97" s="261"/>
      <c r="I97" s="95"/>
      <c r="J97" s="261" t="s">
        <v>93</v>
      </c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86">
        <f>'03 - Stavební část - Stáv...'!J30</f>
        <v>0</v>
      </c>
      <c r="AH97" s="287"/>
      <c r="AI97" s="287"/>
      <c r="AJ97" s="287"/>
      <c r="AK97" s="287"/>
      <c r="AL97" s="287"/>
      <c r="AM97" s="287"/>
      <c r="AN97" s="286">
        <f t="shared" si="0"/>
        <v>0</v>
      </c>
      <c r="AO97" s="287"/>
      <c r="AP97" s="287"/>
      <c r="AQ97" s="96" t="s">
        <v>85</v>
      </c>
      <c r="AR97" s="97"/>
      <c r="AS97" s="98">
        <v>0</v>
      </c>
      <c r="AT97" s="99">
        <f t="shared" si="1"/>
        <v>0</v>
      </c>
      <c r="AU97" s="100">
        <f>'03 - Stavební část - Stáv...'!P125</f>
        <v>0</v>
      </c>
      <c r="AV97" s="99">
        <f>'03 - Stavební část - Stáv...'!J33</f>
        <v>0</v>
      </c>
      <c r="AW97" s="99">
        <f>'03 - Stavební část - Stáv...'!J34</f>
        <v>0</v>
      </c>
      <c r="AX97" s="99">
        <f>'03 - Stavební část - Stáv...'!J35</f>
        <v>0</v>
      </c>
      <c r="AY97" s="99">
        <f>'03 - Stavební část - Stáv...'!J36</f>
        <v>0</v>
      </c>
      <c r="AZ97" s="99">
        <f>'03 - Stavební část - Stáv...'!F33</f>
        <v>0</v>
      </c>
      <c r="BA97" s="99">
        <f>'03 - Stavební část - Stáv...'!F34</f>
        <v>0</v>
      </c>
      <c r="BB97" s="99">
        <f>'03 - Stavební část - Stáv...'!F35</f>
        <v>0</v>
      </c>
      <c r="BC97" s="99">
        <f>'03 - Stavební část - Stáv...'!F36</f>
        <v>0</v>
      </c>
      <c r="BD97" s="101">
        <f>'03 - Stavební část - Stáv...'!F37</f>
        <v>0</v>
      </c>
      <c r="BT97" s="102" t="s">
        <v>86</v>
      </c>
      <c r="BV97" s="102" t="s">
        <v>80</v>
      </c>
      <c r="BW97" s="102" t="s">
        <v>94</v>
      </c>
      <c r="BX97" s="102" t="s">
        <v>5</v>
      </c>
      <c r="CL97" s="102" t="s">
        <v>1</v>
      </c>
      <c r="CM97" s="102" t="s">
        <v>88</v>
      </c>
    </row>
    <row r="98" spans="1:91" s="7" customFormat="1" ht="16.5" customHeight="1">
      <c r="A98" s="92" t="s">
        <v>82</v>
      </c>
      <c r="B98" s="93"/>
      <c r="C98" s="94"/>
      <c r="D98" s="261" t="s">
        <v>95</v>
      </c>
      <c r="E98" s="261"/>
      <c r="F98" s="261"/>
      <c r="G98" s="261"/>
      <c r="H98" s="261"/>
      <c r="I98" s="95"/>
      <c r="J98" s="261" t="s">
        <v>96</v>
      </c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86">
        <f>'04 - Venkovní vodovod a k...'!J30</f>
        <v>0</v>
      </c>
      <c r="AH98" s="287"/>
      <c r="AI98" s="287"/>
      <c r="AJ98" s="287"/>
      <c r="AK98" s="287"/>
      <c r="AL98" s="287"/>
      <c r="AM98" s="287"/>
      <c r="AN98" s="286">
        <f t="shared" si="0"/>
        <v>0</v>
      </c>
      <c r="AO98" s="287"/>
      <c r="AP98" s="287"/>
      <c r="AQ98" s="96" t="s">
        <v>85</v>
      </c>
      <c r="AR98" s="97"/>
      <c r="AS98" s="98">
        <v>0</v>
      </c>
      <c r="AT98" s="99">
        <f t="shared" si="1"/>
        <v>0</v>
      </c>
      <c r="AU98" s="100">
        <f>'04 - Venkovní vodovod a k...'!P121</f>
        <v>0</v>
      </c>
      <c r="AV98" s="99">
        <f>'04 - Venkovní vodovod a k...'!J33</f>
        <v>0</v>
      </c>
      <c r="AW98" s="99">
        <f>'04 - Venkovní vodovod a k...'!J34</f>
        <v>0</v>
      </c>
      <c r="AX98" s="99">
        <f>'04 - Venkovní vodovod a k...'!J35</f>
        <v>0</v>
      </c>
      <c r="AY98" s="99">
        <f>'04 - Venkovní vodovod a k...'!J36</f>
        <v>0</v>
      </c>
      <c r="AZ98" s="99">
        <f>'04 - Venkovní vodovod a k...'!F33</f>
        <v>0</v>
      </c>
      <c r="BA98" s="99">
        <f>'04 - Venkovní vodovod a k...'!F34</f>
        <v>0</v>
      </c>
      <c r="BB98" s="99">
        <f>'04 - Venkovní vodovod a k...'!F35</f>
        <v>0</v>
      </c>
      <c r="BC98" s="99">
        <f>'04 - Venkovní vodovod a k...'!F36</f>
        <v>0</v>
      </c>
      <c r="BD98" s="101">
        <f>'04 - Venkovní vodovod a k...'!F37</f>
        <v>0</v>
      </c>
      <c r="BT98" s="102" t="s">
        <v>86</v>
      </c>
      <c r="BV98" s="102" t="s">
        <v>80</v>
      </c>
      <c r="BW98" s="102" t="s">
        <v>97</v>
      </c>
      <c r="BX98" s="102" t="s">
        <v>5</v>
      </c>
      <c r="CL98" s="102" t="s">
        <v>1</v>
      </c>
      <c r="CM98" s="102" t="s">
        <v>88</v>
      </c>
    </row>
    <row r="99" spans="1:91" s="7" customFormat="1" ht="16.5" customHeight="1">
      <c r="A99" s="92" t="s">
        <v>82</v>
      </c>
      <c r="B99" s="93"/>
      <c r="C99" s="94"/>
      <c r="D99" s="261" t="s">
        <v>98</v>
      </c>
      <c r="E99" s="261"/>
      <c r="F99" s="261"/>
      <c r="G99" s="261"/>
      <c r="H99" s="261"/>
      <c r="I99" s="95"/>
      <c r="J99" s="261" t="s">
        <v>99</v>
      </c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86">
        <f>'05 - Vnitřní vodovod'!J30</f>
        <v>0</v>
      </c>
      <c r="AH99" s="287"/>
      <c r="AI99" s="287"/>
      <c r="AJ99" s="287"/>
      <c r="AK99" s="287"/>
      <c r="AL99" s="287"/>
      <c r="AM99" s="287"/>
      <c r="AN99" s="286">
        <f t="shared" si="0"/>
        <v>0</v>
      </c>
      <c r="AO99" s="287"/>
      <c r="AP99" s="287"/>
      <c r="AQ99" s="96" t="s">
        <v>85</v>
      </c>
      <c r="AR99" s="97"/>
      <c r="AS99" s="98">
        <v>0</v>
      </c>
      <c r="AT99" s="99">
        <f t="shared" si="1"/>
        <v>0</v>
      </c>
      <c r="AU99" s="100">
        <f>'05 - Vnitřní vodovod'!P119</f>
        <v>0</v>
      </c>
      <c r="AV99" s="99">
        <f>'05 - Vnitřní vodovod'!J33</f>
        <v>0</v>
      </c>
      <c r="AW99" s="99">
        <f>'05 - Vnitřní vodovod'!J34</f>
        <v>0</v>
      </c>
      <c r="AX99" s="99">
        <f>'05 - Vnitřní vodovod'!J35</f>
        <v>0</v>
      </c>
      <c r="AY99" s="99">
        <f>'05 - Vnitřní vodovod'!J36</f>
        <v>0</v>
      </c>
      <c r="AZ99" s="99">
        <f>'05 - Vnitřní vodovod'!F33</f>
        <v>0</v>
      </c>
      <c r="BA99" s="99">
        <f>'05 - Vnitřní vodovod'!F34</f>
        <v>0</v>
      </c>
      <c r="BB99" s="99">
        <f>'05 - Vnitřní vodovod'!F35</f>
        <v>0</v>
      </c>
      <c r="BC99" s="99">
        <f>'05 - Vnitřní vodovod'!F36</f>
        <v>0</v>
      </c>
      <c r="BD99" s="101">
        <f>'05 - Vnitřní vodovod'!F37</f>
        <v>0</v>
      </c>
      <c r="BT99" s="102" t="s">
        <v>86</v>
      </c>
      <c r="BV99" s="102" t="s">
        <v>80</v>
      </c>
      <c r="BW99" s="102" t="s">
        <v>100</v>
      </c>
      <c r="BX99" s="102" t="s">
        <v>5</v>
      </c>
      <c r="CL99" s="102" t="s">
        <v>1</v>
      </c>
      <c r="CM99" s="102" t="s">
        <v>88</v>
      </c>
    </row>
    <row r="100" spans="1:91" s="7" customFormat="1" ht="16.5" customHeight="1">
      <c r="A100" s="92" t="s">
        <v>82</v>
      </c>
      <c r="B100" s="93"/>
      <c r="C100" s="94"/>
      <c r="D100" s="261" t="s">
        <v>101</v>
      </c>
      <c r="E100" s="261"/>
      <c r="F100" s="261"/>
      <c r="G100" s="261"/>
      <c r="H100" s="261"/>
      <c r="I100" s="95"/>
      <c r="J100" s="261" t="s">
        <v>102</v>
      </c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86">
        <f>'06 - Vnitřní kanalizace'!J30</f>
        <v>0</v>
      </c>
      <c r="AH100" s="287"/>
      <c r="AI100" s="287"/>
      <c r="AJ100" s="287"/>
      <c r="AK100" s="287"/>
      <c r="AL100" s="287"/>
      <c r="AM100" s="287"/>
      <c r="AN100" s="286">
        <f t="shared" si="0"/>
        <v>0</v>
      </c>
      <c r="AO100" s="287"/>
      <c r="AP100" s="287"/>
      <c r="AQ100" s="96" t="s">
        <v>85</v>
      </c>
      <c r="AR100" s="97"/>
      <c r="AS100" s="98">
        <v>0</v>
      </c>
      <c r="AT100" s="99">
        <f t="shared" si="1"/>
        <v>0</v>
      </c>
      <c r="AU100" s="100">
        <f>'06 - Vnitřní kanalizace'!P118</f>
        <v>0</v>
      </c>
      <c r="AV100" s="99">
        <f>'06 - Vnitřní kanalizace'!J33</f>
        <v>0</v>
      </c>
      <c r="AW100" s="99">
        <f>'06 - Vnitřní kanalizace'!J34</f>
        <v>0</v>
      </c>
      <c r="AX100" s="99">
        <f>'06 - Vnitřní kanalizace'!J35</f>
        <v>0</v>
      </c>
      <c r="AY100" s="99">
        <f>'06 - Vnitřní kanalizace'!J36</f>
        <v>0</v>
      </c>
      <c r="AZ100" s="99">
        <f>'06 - Vnitřní kanalizace'!F33</f>
        <v>0</v>
      </c>
      <c r="BA100" s="99">
        <f>'06 - Vnitřní kanalizace'!F34</f>
        <v>0</v>
      </c>
      <c r="BB100" s="99">
        <f>'06 - Vnitřní kanalizace'!F35</f>
        <v>0</v>
      </c>
      <c r="BC100" s="99">
        <f>'06 - Vnitřní kanalizace'!F36</f>
        <v>0</v>
      </c>
      <c r="BD100" s="101">
        <f>'06 - Vnitřní kanalizace'!F37</f>
        <v>0</v>
      </c>
      <c r="BT100" s="102" t="s">
        <v>86</v>
      </c>
      <c r="BV100" s="102" t="s">
        <v>80</v>
      </c>
      <c r="BW100" s="102" t="s">
        <v>103</v>
      </c>
      <c r="BX100" s="102" t="s">
        <v>5</v>
      </c>
      <c r="CL100" s="102" t="s">
        <v>1</v>
      </c>
      <c r="CM100" s="102" t="s">
        <v>88</v>
      </c>
    </row>
    <row r="101" spans="1:91" s="7" customFormat="1" ht="16.5" customHeight="1">
      <c r="A101" s="92" t="s">
        <v>82</v>
      </c>
      <c r="B101" s="93"/>
      <c r="C101" s="94"/>
      <c r="D101" s="261" t="s">
        <v>104</v>
      </c>
      <c r="E101" s="261"/>
      <c r="F101" s="261"/>
      <c r="G101" s="261"/>
      <c r="H101" s="261"/>
      <c r="I101" s="95"/>
      <c r="J101" s="261" t="s">
        <v>105</v>
      </c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86">
        <f>'07 - Zařizovací předměty'!J30</f>
        <v>0</v>
      </c>
      <c r="AH101" s="287"/>
      <c r="AI101" s="287"/>
      <c r="AJ101" s="287"/>
      <c r="AK101" s="287"/>
      <c r="AL101" s="287"/>
      <c r="AM101" s="287"/>
      <c r="AN101" s="286">
        <f t="shared" si="0"/>
        <v>0</v>
      </c>
      <c r="AO101" s="287"/>
      <c r="AP101" s="287"/>
      <c r="AQ101" s="96" t="s">
        <v>85</v>
      </c>
      <c r="AR101" s="97"/>
      <c r="AS101" s="98">
        <v>0</v>
      </c>
      <c r="AT101" s="99">
        <f t="shared" si="1"/>
        <v>0</v>
      </c>
      <c r="AU101" s="100">
        <f>'07 - Zařizovací předměty'!P120</f>
        <v>0</v>
      </c>
      <c r="AV101" s="99">
        <f>'07 - Zařizovací předměty'!J33</f>
        <v>0</v>
      </c>
      <c r="AW101" s="99">
        <f>'07 - Zařizovací předměty'!J34</f>
        <v>0</v>
      </c>
      <c r="AX101" s="99">
        <f>'07 - Zařizovací předměty'!J35</f>
        <v>0</v>
      </c>
      <c r="AY101" s="99">
        <f>'07 - Zařizovací předměty'!J36</f>
        <v>0</v>
      </c>
      <c r="AZ101" s="99">
        <f>'07 - Zařizovací předměty'!F33</f>
        <v>0</v>
      </c>
      <c r="BA101" s="99">
        <f>'07 - Zařizovací předměty'!F34</f>
        <v>0</v>
      </c>
      <c r="BB101" s="99">
        <f>'07 - Zařizovací předměty'!F35</f>
        <v>0</v>
      </c>
      <c r="BC101" s="99">
        <f>'07 - Zařizovací předměty'!F36</f>
        <v>0</v>
      </c>
      <c r="BD101" s="101">
        <f>'07 - Zařizovací předměty'!F37</f>
        <v>0</v>
      </c>
      <c r="BT101" s="102" t="s">
        <v>86</v>
      </c>
      <c r="BV101" s="102" t="s">
        <v>80</v>
      </c>
      <c r="BW101" s="102" t="s">
        <v>106</v>
      </c>
      <c r="BX101" s="102" t="s">
        <v>5</v>
      </c>
      <c r="CL101" s="102" t="s">
        <v>1</v>
      </c>
      <c r="CM101" s="102" t="s">
        <v>88</v>
      </c>
    </row>
    <row r="102" spans="1:91" s="7" customFormat="1" ht="16.5" customHeight="1">
      <c r="A102" s="92" t="s">
        <v>82</v>
      </c>
      <c r="B102" s="93"/>
      <c r="C102" s="94"/>
      <c r="D102" s="261" t="s">
        <v>107</v>
      </c>
      <c r="E102" s="261"/>
      <c r="F102" s="261"/>
      <c r="G102" s="261"/>
      <c r="H102" s="261"/>
      <c r="I102" s="95"/>
      <c r="J102" s="261" t="s">
        <v>108</v>
      </c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86">
        <f>'08 - Vytápění'!J30</f>
        <v>0</v>
      </c>
      <c r="AH102" s="287"/>
      <c r="AI102" s="287"/>
      <c r="AJ102" s="287"/>
      <c r="AK102" s="287"/>
      <c r="AL102" s="287"/>
      <c r="AM102" s="287"/>
      <c r="AN102" s="286">
        <f t="shared" si="0"/>
        <v>0</v>
      </c>
      <c r="AO102" s="287"/>
      <c r="AP102" s="287"/>
      <c r="AQ102" s="96" t="s">
        <v>85</v>
      </c>
      <c r="AR102" s="97"/>
      <c r="AS102" s="98">
        <v>0</v>
      </c>
      <c r="AT102" s="99">
        <f t="shared" si="1"/>
        <v>0</v>
      </c>
      <c r="AU102" s="100">
        <f>'08 - Vytápění'!P121</f>
        <v>0</v>
      </c>
      <c r="AV102" s="99">
        <f>'08 - Vytápění'!J33</f>
        <v>0</v>
      </c>
      <c r="AW102" s="99">
        <f>'08 - Vytápění'!J34</f>
        <v>0</v>
      </c>
      <c r="AX102" s="99">
        <f>'08 - Vytápění'!J35</f>
        <v>0</v>
      </c>
      <c r="AY102" s="99">
        <f>'08 - Vytápění'!J36</f>
        <v>0</v>
      </c>
      <c r="AZ102" s="99">
        <f>'08 - Vytápění'!F33</f>
        <v>0</v>
      </c>
      <c r="BA102" s="99">
        <f>'08 - Vytápění'!F34</f>
        <v>0</v>
      </c>
      <c r="BB102" s="99">
        <f>'08 - Vytápění'!F35</f>
        <v>0</v>
      </c>
      <c r="BC102" s="99">
        <f>'08 - Vytápění'!F36</f>
        <v>0</v>
      </c>
      <c r="BD102" s="101">
        <f>'08 - Vytápění'!F37</f>
        <v>0</v>
      </c>
      <c r="BT102" s="102" t="s">
        <v>86</v>
      </c>
      <c r="BV102" s="102" t="s">
        <v>80</v>
      </c>
      <c r="BW102" s="102" t="s">
        <v>109</v>
      </c>
      <c r="BX102" s="102" t="s">
        <v>5</v>
      </c>
      <c r="CL102" s="102" t="s">
        <v>1</v>
      </c>
      <c r="CM102" s="102" t="s">
        <v>88</v>
      </c>
    </row>
    <row r="103" spans="1:91" s="7" customFormat="1" ht="16.5" customHeight="1">
      <c r="A103" s="92" t="s">
        <v>82</v>
      </c>
      <c r="B103" s="93"/>
      <c r="C103" s="94"/>
      <c r="D103" s="261" t="s">
        <v>110</v>
      </c>
      <c r="E103" s="261"/>
      <c r="F103" s="261"/>
      <c r="G103" s="261"/>
      <c r="H103" s="261"/>
      <c r="I103" s="95"/>
      <c r="J103" s="261" t="s">
        <v>111</v>
      </c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86">
        <f>'09 - Silnoproudá elektroi...'!J30</f>
        <v>0</v>
      </c>
      <c r="AH103" s="287"/>
      <c r="AI103" s="287"/>
      <c r="AJ103" s="287"/>
      <c r="AK103" s="287"/>
      <c r="AL103" s="287"/>
      <c r="AM103" s="287"/>
      <c r="AN103" s="286">
        <f t="shared" si="0"/>
        <v>0</v>
      </c>
      <c r="AO103" s="287"/>
      <c r="AP103" s="287"/>
      <c r="AQ103" s="96" t="s">
        <v>85</v>
      </c>
      <c r="AR103" s="97"/>
      <c r="AS103" s="98">
        <v>0</v>
      </c>
      <c r="AT103" s="99">
        <f t="shared" si="1"/>
        <v>0</v>
      </c>
      <c r="AU103" s="100">
        <f>'09 - Silnoproudá elektroi...'!P118</f>
        <v>0</v>
      </c>
      <c r="AV103" s="99">
        <f>'09 - Silnoproudá elektroi...'!J33</f>
        <v>0</v>
      </c>
      <c r="AW103" s="99">
        <f>'09 - Silnoproudá elektroi...'!J34</f>
        <v>0</v>
      </c>
      <c r="AX103" s="99">
        <f>'09 - Silnoproudá elektroi...'!J35</f>
        <v>0</v>
      </c>
      <c r="AY103" s="99">
        <f>'09 - Silnoproudá elektroi...'!J36</f>
        <v>0</v>
      </c>
      <c r="AZ103" s="99">
        <f>'09 - Silnoproudá elektroi...'!F33</f>
        <v>0</v>
      </c>
      <c r="BA103" s="99">
        <f>'09 - Silnoproudá elektroi...'!F34</f>
        <v>0</v>
      </c>
      <c r="BB103" s="99">
        <f>'09 - Silnoproudá elektroi...'!F35</f>
        <v>0</v>
      </c>
      <c r="BC103" s="99">
        <f>'09 - Silnoproudá elektroi...'!F36</f>
        <v>0</v>
      </c>
      <c r="BD103" s="101">
        <f>'09 - Silnoproudá elektroi...'!F37</f>
        <v>0</v>
      </c>
      <c r="BT103" s="102" t="s">
        <v>86</v>
      </c>
      <c r="BV103" s="102" t="s">
        <v>80</v>
      </c>
      <c r="BW103" s="102" t="s">
        <v>112</v>
      </c>
      <c r="BX103" s="102" t="s">
        <v>5</v>
      </c>
      <c r="CL103" s="102" t="s">
        <v>1</v>
      </c>
      <c r="CM103" s="102" t="s">
        <v>88</v>
      </c>
    </row>
    <row r="104" spans="1:91" s="7" customFormat="1" ht="16.5" customHeight="1">
      <c r="A104" s="92" t="s">
        <v>82</v>
      </c>
      <c r="B104" s="93"/>
      <c r="C104" s="94"/>
      <c r="D104" s="261" t="s">
        <v>113</v>
      </c>
      <c r="E104" s="261"/>
      <c r="F104" s="261"/>
      <c r="G104" s="261"/>
      <c r="H104" s="261"/>
      <c r="I104" s="95"/>
      <c r="J104" s="261" t="s">
        <v>114</v>
      </c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86">
        <f>'10 - Slaboproudá elektroi...'!J30</f>
        <v>0</v>
      </c>
      <c r="AH104" s="287"/>
      <c r="AI104" s="287"/>
      <c r="AJ104" s="287"/>
      <c r="AK104" s="287"/>
      <c r="AL104" s="287"/>
      <c r="AM104" s="287"/>
      <c r="AN104" s="286">
        <f t="shared" si="0"/>
        <v>0</v>
      </c>
      <c r="AO104" s="287"/>
      <c r="AP104" s="287"/>
      <c r="AQ104" s="96" t="s">
        <v>85</v>
      </c>
      <c r="AR104" s="97"/>
      <c r="AS104" s="98">
        <v>0</v>
      </c>
      <c r="AT104" s="99">
        <f t="shared" si="1"/>
        <v>0</v>
      </c>
      <c r="AU104" s="100">
        <f>'10 - Slaboproudá elektroi...'!P118</f>
        <v>0</v>
      </c>
      <c r="AV104" s="99">
        <f>'10 - Slaboproudá elektroi...'!J33</f>
        <v>0</v>
      </c>
      <c r="AW104" s="99">
        <f>'10 - Slaboproudá elektroi...'!J34</f>
        <v>0</v>
      </c>
      <c r="AX104" s="99">
        <f>'10 - Slaboproudá elektroi...'!J35</f>
        <v>0</v>
      </c>
      <c r="AY104" s="99">
        <f>'10 - Slaboproudá elektroi...'!J36</f>
        <v>0</v>
      </c>
      <c r="AZ104" s="99">
        <f>'10 - Slaboproudá elektroi...'!F33</f>
        <v>0</v>
      </c>
      <c r="BA104" s="99">
        <f>'10 - Slaboproudá elektroi...'!F34</f>
        <v>0</v>
      </c>
      <c r="BB104" s="99">
        <f>'10 - Slaboproudá elektroi...'!F35</f>
        <v>0</v>
      </c>
      <c r="BC104" s="99">
        <f>'10 - Slaboproudá elektroi...'!F36</f>
        <v>0</v>
      </c>
      <c r="BD104" s="101">
        <f>'10 - Slaboproudá elektroi...'!F37</f>
        <v>0</v>
      </c>
      <c r="BT104" s="102" t="s">
        <v>86</v>
      </c>
      <c r="BV104" s="102" t="s">
        <v>80</v>
      </c>
      <c r="BW104" s="102" t="s">
        <v>115</v>
      </c>
      <c r="BX104" s="102" t="s">
        <v>5</v>
      </c>
      <c r="CL104" s="102" t="s">
        <v>1</v>
      </c>
      <c r="CM104" s="102" t="s">
        <v>88</v>
      </c>
    </row>
    <row r="105" spans="1:91" s="7" customFormat="1" ht="16.5" customHeight="1">
      <c r="A105" s="92" t="s">
        <v>82</v>
      </c>
      <c r="B105" s="93"/>
      <c r="C105" s="94"/>
      <c r="D105" s="261" t="s">
        <v>116</v>
      </c>
      <c r="E105" s="261"/>
      <c r="F105" s="261"/>
      <c r="G105" s="261"/>
      <c r="H105" s="261"/>
      <c r="I105" s="95"/>
      <c r="J105" s="261" t="s">
        <v>117</v>
      </c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86">
        <f>'11 - FVE pro snížení spot...'!J30</f>
        <v>0</v>
      </c>
      <c r="AH105" s="287"/>
      <c r="AI105" s="287"/>
      <c r="AJ105" s="287"/>
      <c r="AK105" s="287"/>
      <c r="AL105" s="287"/>
      <c r="AM105" s="287"/>
      <c r="AN105" s="286">
        <f t="shared" si="0"/>
        <v>0</v>
      </c>
      <c r="AO105" s="287"/>
      <c r="AP105" s="287"/>
      <c r="AQ105" s="96" t="s">
        <v>85</v>
      </c>
      <c r="AR105" s="97"/>
      <c r="AS105" s="98">
        <v>0</v>
      </c>
      <c r="AT105" s="99">
        <f t="shared" si="1"/>
        <v>0</v>
      </c>
      <c r="AU105" s="100">
        <f>'11 - FVE pro snížení spot...'!P118</f>
        <v>0</v>
      </c>
      <c r="AV105" s="99">
        <f>'11 - FVE pro snížení spot...'!J33</f>
        <v>0</v>
      </c>
      <c r="AW105" s="99">
        <f>'11 - FVE pro snížení spot...'!J34</f>
        <v>0</v>
      </c>
      <c r="AX105" s="99">
        <f>'11 - FVE pro snížení spot...'!J35</f>
        <v>0</v>
      </c>
      <c r="AY105" s="99">
        <f>'11 - FVE pro snížení spot...'!J36</f>
        <v>0</v>
      </c>
      <c r="AZ105" s="99">
        <f>'11 - FVE pro snížení spot...'!F33</f>
        <v>0</v>
      </c>
      <c r="BA105" s="99">
        <f>'11 - FVE pro snížení spot...'!F34</f>
        <v>0</v>
      </c>
      <c r="BB105" s="99">
        <f>'11 - FVE pro snížení spot...'!F35</f>
        <v>0</v>
      </c>
      <c r="BC105" s="99">
        <f>'11 - FVE pro snížení spot...'!F36</f>
        <v>0</v>
      </c>
      <c r="BD105" s="101">
        <f>'11 - FVE pro snížení spot...'!F37</f>
        <v>0</v>
      </c>
      <c r="BT105" s="102" t="s">
        <v>86</v>
      </c>
      <c r="BV105" s="102" t="s">
        <v>80</v>
      </c>
      <c r="BW105" s="102" t="s">
        <v>118</v>
      </c>
      <c r="BX105" s="102" t="s">
        <v>5</v>
      </c>
      <c r="CL105" s="102" t="s">
        <v>1</v>
      </c>
      <c r="CM105" s="102" t="s">
        <v>88</v>
      </c>
    </row>
    <row r="106" spans="1:91" s="7" customFormat="1" ht="16.5" customHeight="1">
      <c r="A106" s="92" t="s">
        <v>82</v>
      </c>
      <c r="B106" s="93"/>
      <c r="C106" s="94"/>
      <c r="D106" s="261" t="s">
        <v>119</v>
      </c>
      <c r="E106" s="261"/>
      <c r="F106" s="261"/>
      <c r="G106" s="261"/>
      <c r="H106" s="261"/>
      <c r="I106" s="95"/>
      <c r="J106" s="261" t="s">
        <v>120</v>
      </c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86">
        <f>'12 - Měření a regulace'!J30</f>
        <v>0</v>
      </c>
      <c r="AH106" s="287"/>
      <c r="AI106" s="287"/>
      <c r="AJ106" s="287"/>
      <c r="AK106" s="287"/>
      <c r="AL106" s="287"/>
      <c r="AM106" s="287"/>
      <c r="AN106" s="286">
        <f t="shared" si="0"/>
        <v>0</v>
      </c>
      <c r="AO106" s="287"/>
      <c r="AP106" s="287"/>
      <c r="AQ106" s="96" t="s">
        <v>85</v>
      </c>
      <c r="AR106" s="97"/>
      <c r="AS106" s="98">
        <v>0</v>
      </c>
      <c r="AT106" s="99">
        <f t="shared" si="1"/>
        <v>0</v>
      </c>
      <c r="AU106" s="100">
        <f>'12 - Měření a regulace'!P118</f>
        <v>0</v>
      </c>
      <c r="AV106" s="99">
        <f>'12 - Měření a regulace'!J33</f>
        <v>0</v>
      </c>
      <c r="AW106" s="99">
        <f>'12 - Měření a regulace'!J34</f>
        <v>0</v>
      </c>
      <c r="AX106" s="99">
        <f>'12 - Měření a regulace'!J35</f>
        <v>0</v>
      </c>
      <c r="AY106" s="99">
        <f>'12 - Měření a regulace'!J36</f>
        <v>0</v>
      </c>
      <c r="AZ106" s="99">
        <f>'12 - Měření a regulace'!F33</f>
        <v>0</v>
      </c>
      <c r="BA106" s="99">
        <f>'12 - Měření a regulace'!F34</f>
        <v>0</v>
      </c>
      <c r="BB106" s="99">
        <f>'12 - Měření a regulace'!F35</f>
        <v>0</v>
      </c>
      <c r="BC106" s="99">
        <f>'12 - Měření a regulace'!F36</f>
        <v>0</v>
      </c>
      <c r="BD106" s="101">
        <f>'12 - Měření a regulace'!F37</f>
        <v>0</v>
      </c>
      <c r="BT106" s="102" t="s">
        <v>86</v>
      </c>
      <c r="BV106" s="102" t="s">
        <v>80</v>
      </c>
      <c r="BW106" s="102" t="s">
        <v>121</v>
      </c>
      <c r="BX106" s="102" t="s">
        <v>5</v>
      </c>
      <c r="CL106" s="102" t="s">
        <v>1</v>
      </c>
      <c r="CM106" s="102" t="s">
        <v>88</v>
      </c>
    </row>
    <row r="107" spans="1:91" s="7" customFormat="1" ht="24.75" customHeight="1">
      <c r="A107" s="92" t="s">
        <v>82</v>
      </c>
      <c r="B107" s="93"/>
      <c r="C107" s="94"/>
      <c r="D107" s="261" t="s">
        <v>122</v>
      </c>
      <c r="E107" s="261"/>
      <c r="F107" s="261"/>
      <c r="G107" s="261"/>
      <c r="H107" s="261"/>
      <c r="I107" s="95"/>
      <c r="J107" s="261" t="s">
        <v>123</v>
      </c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86">
        <f>'13 - VZT - Zařízení 1 - U...'!J30</f>
        <v>0</v>
      </c>
      <c r="AH107" s="287"/>
      <c r="AI107" s="287"/>
      <c r="AJ107" s="287"/>
      <c r="AK107" s="287"/>
      <c r="AL107" s="287"/>
      <c r="AM107" s="287"/>
      <c r="AN107" s="286">
        <f t="shared" si="0"/>
        <v>0</v>
      </c>
      <c r="AO107" s="287"/>
      <c r="AP107" s="287"/>
      <c r="AQ107" s="96" t="s">
        <v>85</v>
      </c>
      <c r="AR107" s="97"/>
      <c r="AS107" s="98">
        <v>0</v>
      </c>
      <c r="AT107" s="99">
        <f t="shared" si="1"/>
        <v>0</v>
      </c>
      <c r="AU107" s="100">
        <f>'13 - VZT - Zařízení 1 - U...'!P118</f>
        <v>0</v>
      </c>
      <c r="AV107" s="99">
        <f>'13 - VZT - Zařízení 1 - U...'!J33</f>
        <v>0</v>
      </c>
      <c r="AW107" s="99">
        <f>'13 - VZT - Zařízení 1 - U...'!J34</f>
        <v>0</v>
      </c>
      <c r="AX107" s="99">
        <f>'13 - VZT - Zařízení 1 - U...'!J35</f>
        <v>0</v>
      </c>
      <c r="AY107" s="99">
        <f>'13 - VZT - Zařízení 1 - U...'!J36</f>
        <v>0</v>
      </c>
      <c r="AZ107" s="99">
        <f>'13 - VZT - Zařízení 1 - U...'!F33</f>
        <v>0</v>
      </c>
      <c r="BA107" s="99">
        <f>'13 - VZT - Zařízení 1 - U...'!F34</f>
        <v>0</v>
      </c>
      <c r="BB107" s="99">
        <f>'13 - VZT - Zařízení 1 - U...'!F35</f>
        <v>0</v>
      </c>
      <c r="BC107" s="99">
        <f>'13 - VZT - Zařízení 1 - U...'!F36</f>
        <v>0</v>
      </c>
      <c r="BD107" s="101">
        <f>'13 - VZT - Zařízení 1 - U...'!F37</f>
        <v>0</v>
      </c>
      <c r="BT107" s="102" t="s">
        <v>86</v>
      </c>
      <c r="BV107" s="102" t="s">
        <v>80</v>
      </c>
      <c r="BW107" s="102" t="s">
        <v>124</v>
      </c>
      <c r="BX107" s="102" t="s">
        <v>5</v>
      </c>
      <c r="CL107" s="102" t="s">
        <v>1</v>
      </c>
      <c r="CM107" s="102" t="s">
        <v>88</v>
      </c>
    </row>
    <row r="108" spans="1:91" s="7" customFormat="1" ht="16.5" customHeight="1">
      <c r="A108" s="92" t="s">
        <v>82</v>
      </c>
      <c r="B108" s="93"/>
      <c r="C108" s="94"/>
      <c r="D108" s="261" t="s">
        <v>125</v>
      </c>
      <c r="E108" s="261"/>
      <c r="F108" s="261"/>
      <c r="G108" s="261"/>
      <c r="H108" s="261"/>
      <c r="I108" s="95"/>
      <c r="J108" s="261" t="s">
        <v>126</v>
      </c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86">
        <f>'14 - VZT - Zařízení 2 - U...'!J30</f>
        <v>0</v>
      </c>
      <c r="AH108" s="287"/>
      <c r="AI108" s="287"/>
      <c r="AJ108" s="287"/>
      <c r="AK108" s="287"/>
      <c r="AL108" s="287"/>
      <c r="AM108" s="287"/>
      <c r="AN108" s="286">
        <f t="shared" si="0"/>
        <v>0</v>
      </c>
      <c r="AO108" s="287"/>
      <c r="AP108" s="287"/>
      <c r="AQ108" s="96" t="s">
        <v>85</v>
      </c>
      <c r="AR108" s="97"/>
      <c r="AS108" s="98">
        <v>0</v>
      </c>
      <c r="AT108" s="99">
        <f t="shared" si="1"/>
        <v>0</v>
      </c>
      <c r="AU108" s="100">
        <f>'14 - VZT - Zařízení 2 - U...'!P118</f>
        <v>0</v>
      </c>
      <c r="AV108" s="99">
        <f>'14 - VZT - Zařízení 2 - U...'!J33</f>
        <v>0</v>
      </c>
      <c r="AW108" s="99">
        <f>'14 - VZT - Zařízení 2 - U...'!J34</f>
        <v>0</v>
      </c>
      <c r="AX108" s="99">
        <f>'14 - VZT - Zařízení 2 - U...'!J35</f>
        <v>0</v>
      </c>
      <c r="AY108" s="99">
        <f>'14 - VZT - Zařízení 2 - U...'!J36</f>
        <v>0</v>
      </c>
      <c r="AZ108" s="99">
        <f>'14 - VZT - Zařízení 2 - U...'!F33</f>
        <v>0</v>
      </c>
      <c r="BA108" s="99">
        <f>'14 - VZT - Zařízení 2 - U...'!F34</f>
        <v>0</v>
      </c>
      <c r="BB108" s="99">
        <f>'14 - VZT - Zařízení 2 - U...'!F35</f>
        <v>0</v>
      </c>
      <c r="BC108" s="99">
        <f>'14 - VZT - Zařízení 2 - U...'!F36</f>
        <v>0</v>
      </c>
      <c r="BD108" s="101">
        <f>'14 - VZT - Zařízení 2 - U...'!F37</f>
        <v>0</v>
      </c>
      <c r="BT108" s="102" t="s">
        <v>86</v>
      </c>
      <c r="BV108" s="102" t="s">
        <v>80</v>
      </c>
      <c r="BW108" s="102" t="s">
        <v>127</v>
      </c>
      <c r="BX108" s="102" t="s">
        <v>5</v>
      </c>
      <c r="CL108" s="102" t="s">
        <v>1</v>
      </c>
      <c r="CM108" s="102" t="s">
        <v>88</v>
      </c>
    </row>
    <row r="109" spans="1:91" s="7" customFormat="1" ht="24.75" customHeight="1">
      <c r="A109" s="92" t="s">
        <v>82</v>
      </c>
      <c r="B109" s="93"/>
      <c r="C109" s="94"/>
      <c r="D109" s="261" t="s">
        <v>8</v>
      </c>
      <c r="E109" s="261"/>
      <c r="F109" s="261"/>
      <c r="G109" s="261"/>
      <c r="H109" s="261"/>
      <c r="I109" s="95"/>
      <c r="J109" s="261" t="s">
        <v>128</v>
      </c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86">
        <f>'15 - VZT - Zařízení 3 - U...'!J30</f>
        <v>0</v>
      </c>
      <c r="AH109" s="287"/>
      <c r="AI109" s="287"/>
      <c r="AJ109" s="287"/>
      <c r="AK109" s="287"/>
      <c r="AL109" s="287"/>
      <c r="AM109" s="287"/>
      <c r="AN109" s="286">
        <f t="shared" si="0"/>
        <v>0</v>
      </c>
      <c r="AO109" s="287"/>
      <c r="AP109" s="287"/>
      <c r="AQ109" s="96" t="s">
        <v>85</v>
      </c>
      <c r="AR109" s="97"/>
      <c r="AS109" s="98">
        <v>0</v>
      </c>
      <c r="AT109" s="99">
        <f t="shared" si="1"/>
        <v>0</v>
      </c>
      <c r="AU109" s="100">
        <f>'15 - VZT - Zařízení 3 - U...'!P118</f>
        <v>0</v>
      </c>
      <c r="AV109" s="99">
        <f>'15 - VZT - Zařízení 3 - U...'!J33</f>
        <v>0</v>
      </c>
      <c r="AW109" s="99">
        <f>'15 - VZT - Zařízení 3 - U...'!J34</f>
        <v>0</v>
      </c>
      <c r="AX109" s="99">
        <f>'15 - VZT - Zařízení 3 - U...'!J35</f>
        <v>0</v>
      </c>
      <c r="AY109" s="99">
        <f>'15 - VZT - Zařízení 3 - U...'!J36</f>
        <v>0</v>
      </c>
      <c r="AZ109" s="99">
        <f>'15 - VZT - Zařízení 3 - U...'!F33</f>
        <v>0</v>
      </c>
      <c r="BA109" s="99">
        <f>'15 - VZT - Zařízení 3 - U...'!F34</f>
        <v>0</v>
      </c>
      <c r="BB109" s="99">
        <f>'15 - VZT - Zařízení 3 - U...'!F35</f>
        <v>0</v>
      </c>
      <c r="BC109" s="99">
        <f>'15 - VZT - Zařízení 3 - U...'!F36</f>
        <v>0</v>
      </c>
      <c r="BD109" s="101">
        <f>'15 - VZT - Zařízení 3 - U...'!F37</f>
        <v>0</v>
      </c>
      <c r="BT109" s="102" t="s">
        <v>86</v>
      </c>
      <c r="BV109" s="102" t="s">
        <v>80</v>
      </c>
      <c r="BW109" s="102" t="s">
        <v>129</v>
      </c>
      <c r="BX109" s="102" t="s">
        <v>5</v>
      </c>
      <c r="CL109" s="102" t="s">
        <v>1</v>
      </c>
      <c r="CM109" s="102" t="s">
        <v>88</v>
      </c>
    </row>
    <row r="110" spans="1:91" s="7" customFormat="1" ht="16.5" customHeight="1">
      <c r="A110" s="92" t="s">
        <v>82</v>
      </c>
      <c r="B110" s="93"/>
      <c r="C110" s="94"/>
      <c r="D110" s="261" t="s">
        <v>130</v>
      </c>
      <c r="E110" s="261"/>
      <c r="F110" s="261"/>
      <c r="G110" s="261"/>
      <c r="H110" s="261"/>
      <c r="I110" s="95"/>
      <c r="J110" s="261" t="s">
        <v>131</v>
      </c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86">
        <f>'16 - VZT - Zařízení 4 - S...'!J30</f>
        <v>0</v>
      </c>
      <c r="AH110" s="287"/>
      <c r="AI110" s="287"/>
      <c r="AJ110" s="287"/>
      <c r="AK110" s="287"/>
      <c r="AL110" s="287"/>
      <c r="AM110" s="287"/>
      <c r="AN110" s="286">
        <f t="shared" si="0"/>
        <v>0</v>
      </c>
      <c r="AO110" s="287"/>
      <c r="AP110" s="287"/>
      <c r="AQ110" s="96" t="s">
        <v>85</v>
      </c>
      <c r="AR110" s="97"/>
      <c r="AS110" s="98">
        <v>0</v>
      </c>
      <c r="AT110" s="99">
        <f t="shared" si="1"/>
        <v>0</v>
      </c>
      <c r="AU110" s="100">
        <f>'16 - VZT - Zařízení 4 - S...'!P118</f>
        <v>0</v>
      </c>
      <c r="AV110" s="99">
        <f>'16 - VZT - Zařízení 4 - S...'!J33</f>
        <v>0</v>
      </c>
      <c r="AW110" s="99">
        <f>'16 - VZT - Zařízení 4 - S...'!J34</f>
        <v>0</v>
      </c>
      <c r="AX110" s="99">
        <f>'16 - VZT - Zařízení 4 - S...'!J35</f>
        <v>0</v>
      </c>
      <c r="AY110" s="99">
        <f>'16 - VZT - Zařízení 4 - S...'!J36</f>
        <v>0</v>
      </c>
      <c r="AZ110" s="99">
        <f>'16 - VZT - Zařízení 4 - S...'!F33</f>
        <v>0</v>
      </c>
      <c r="BA110" s="99">
        <f>'16 - VZT - Zařízení 4 - S...'!F34</f>
        <v>0</v>
      </c>
      <c r="BB110" s="99">
        <f>'16 - VZT - Zařízení 4 - S...'!F35</f>
        <v>0</v>
      </c>
      <c r="BC110" s="99">
        <f>'16 - VZT - Zařízení 4 - S...'!F36</f>
        <v>0</v>
      </c>
      <c r="BD110" s="101">
        <f>'16 - VZT - Zařízení 4 - S...'!F37</f>
        <v>0</v>
      </c>
      <c r="BT110" s="102" t="s">
        <v>86</v>
      </c>
      <c r="BV110" s="102" t="s">
        <v>80</v>
      </c>
      <c r="BW110" s="102" t="s">
        <v>132</v>
      </c>
      <c r="BX110" s="102" t="s">
        <v>5</v>
      </c>
      <c r="CL110" s="102" t="s">
        <v>1</v>
      </c>
      <c r="CM110" s="102" t="s">
        <v>88</v>
      </c>
    </row>
    <row r="111" spans="1:91" s="7" customFormat="1" ht="16.5" customHeight="1">
      <c r="A111" s="92" t="s">
        <v>82</v>
      </c>
      <c r="B111" s="93"/>
      <c r="C111" s="94"/>
      <c r="D111" s="261" t="s">
        <v>133</v>
      </c>
      <c r="E111" s="261"/>
      <c r="F111" s="261"/>
      <c r="G111" s="261"/>
      <c r="H111" s="261"/>
      <c r="I111" s="95"/>
      <c r="J111" s="261" t="s">
        <v>134</v>
      </c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86">
        <f>'17 - VZT - Zařízení 5 - P...'!J30</f>
        <v>0</v>
      </c>
      <c r="AH111" s="287"/>
      <c r="AI111" s="287"/>
      <c r="AJ111" s="287"/>
      <c r="AK111" s="287"/>
      <c r="AL111" s="287"/>
      <c r="AM111" s="287"/>
      <c r="AN111" s="286">
        <f t="shared" si="0"/>
        <v>0</v>
      </c>
      <c r="AO111" s="287"/>
      <c r="AP111" s="287"/>
      <c r="AQ111" s="96" t="s">
        <v>85</v>
      </c>
      <c r="AR111" s="97"/>
      <c r="AS111" s="98">
        <v>0</v>
      </c>
      <c r="AT111" s="99">
        <f t="shared" si="1"/>
        <v>0</v>
      </c>
      <c r="AU111" s="100">
        <f>'17 - VZT - Zařízení 5 - P...'!P118</f>
        <v>0</v>
      </c>
      <c r="AV111" s="99">
        <f>'17 - VZT - Zařízení 5 - P...'!J33</f>
        <v>0</v>
      </c>
      <c r="AW111" s="99">
        <f>'17 - VZT - Zařízení 5 - P...'!J34</f>
        <v>0</v>
      </c>
      <c r="AX111" s="99">
        <f>'17 - VZT - Zařízení 5 - P...'!J35</f>
        <v>0</v>
      </c>
      <c r="AY111" s="99">
        <f>'17 - VZT - Zařízení 5 - P...'!J36</f>
        <v>0</v>
      </c>
      <c r="AZ111" s="99">
        <f>'17 - VZT - Zařízení 5 - P...'!F33</f>
        <v>0</v>
      </c>
      <c r="BA111" s="99">
        <f>'17 - VZT - Zařízení 5 - P...'!F34</f>
        <v>0</v>
      </c>
      <c r="BB111" s="99">
        <f>'17 - VZT - Zařízení 5 - P...'!F35</f>
        <v>0</v>
      </c>
      <c r="BC111" s="99">
        <f>'17 - VZT - Zařízení 5 - P...'!F36</f>
        <v>0</v>
      </c>
      <c r="BD111" s="101">
        <f>'17 - VZT - Zařízení 5 - P...'!F37</f>
        <v>0</v>
      </c>
      <c r="BT111" s="102" t="s">
        <v>86</v>
      </c>
      <c r="BV111" s="102" t="s">
        <v>80</v>
      </c>
      <c r="BW111" s="102" t="s">
        <v>135</v>
      </c>
      <c r="BX111" s="102" t="s">
        <v>5</v>
      </c>
      <c r="CL111" s="102" t="s">
        <v>1</v>
      </c>
      <c r="CM111" s="102" t="s">
        <v>88</v>
      </c>
    </row>
    <row r="112" spans="1:91" s="7" customFormat="1" ht="16.5" customHeight="1">
      <c r="A112" s="92" t="s">
        <v>82</v>
      </c>
      <c r="B112" s="93"/>
      <c r="C112" s="94"/>
      <c r="D112" s="261" t="s">
        <v>136</v>
      </c>
      <c r="E112" s="261"/>
      <c r="F112" s="261"/>
      <c r="G112" s="261"/>
      <c r="H112" s="261"/>
      <c r="I112" s="95"/>
      <c r="J112" s="261" t="s">
        <v>137</v>
      </c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86">
        <f>'18 - VZT - Ostatní dodávk...'!J30</f>
        <v>0</v>
      </c>
      <c r="AH112" s="287"/>
      <c r="AI112" s="287"/>
      <c r="AJ112" s="287"/>
      <c r="AK112" s="287"/>
      <c r="AL112" s="287"/>
      <c r="AM112" s="287"/>
      <c r="AN112" s="286">
        <f t="shared" si="0"/>
        <v>0</v>
      </c>
      <c r="AO112" s="287"/>
      <c r="AP112" s="287"/>
      <c r="AQ112" s="96" t="s">
        <v>85</v>
      </c>
      <c r="AR112" s="97"/>
      <c r="AS112" s="98">
        <v>0</v>
      </c>
      <c r="AT112" s="99">
        <f t="shared" si="1"/>
        <v>0</v>
      </c>
      <c r="AU112" s="100">
        <f>'18 - VZT - Ostatní dodávk...'!P118</f>
        <v>0</v>
      </c>
      <c r="AV112" s="99">
        <f>'18 - VZT - Ostatní dodávk...'!J33</f>
        <v>0</v>
      </c>
      <c r="AW112" s="99">
        <f>'18 - VZT - Ostatní dodávk...'!J34</f>
        <v>0</v>
      </c>
      <c r="AX112" s="99">
        <f>'18 - VZT - Ostatní dodávk...'!J35</f>
        <v>0</v>
      </c>
      <c r="AY112" s="99">
        <f>'18 - VZT - Ostatní dodávk...'!J36</f>
        <v>0</v>
      </c>
      <c r="AZ112" s="99">
        <f>'18 - VZT - Ostatní dodávk...'!F33</f>
        <v>0</v>
      </c>
      <c r="BA112" s="99">
        <f>'18 - VZT - Ostatní dodávk...'!F34</f>
        <v>0</v>
      </c>
      <c r="BB112" s="99">
        <f>'18 - VZT - Ostatní dodávk...'!F35</f>
        <v>0</v>
      </c>
      <c r="BC112" s="99">
        <f>'18 - VZT - Ostatní dodávk...'!F36</f>
        <v>0</v>
      </c>
      <c r="BD112" s="101">
        <f>'18 - VZT - Ostatní dodávk...'!F37</f>
        <v>0</v>
      </c>
      <c r="BT112" s="102" t="s">
        <v>86</v>
      </c>
      <c r="BV112" s="102" t="s">
        <v>80</v>
      </c>
      <c r="BW112" s="102" t="s">
        <v>138</v>
      </c>
      <c r="BX112" s="102" t="s">
        <v>5</v>
      </c>
      <c r="CL112" s="102" t="s">
        <v>1</v>
      </c>
      <c r="CM112" s="102" t="s">
        <v>88</v>
      </c>
    </row>
    <row r="113" spans="1:91" s="7" customFormat="1" ht="16.5" customHeight="1">
      <c r="A113" s="92" t="s">
        <v>82</v>
      </c>
      <c r="B113" s="93"/>
      <c r="C113" s="94"/>
      <c r="D113" s="261" t="s">
        <v>139</v>
      </c>
      <c r="E113" s="261"/>
      <c r="F113" s="261"/>
      <c r="G113" s="261"/>
      <c r="H113" s="261"/>
      <c r="I113" s="95"/>
      <c r="J113" s="261" t="s">
        <v>140</v>
      </c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86">
        <f>'19 - Venkovní zpevněné pl...'!J30</f>
        <v>0</v>
      </c>
      <c r="AH113" s="287"/>
      <c r="AI113" s="287"/>
      <c r="AJ113" s="287"/>
      <c r="AK113" s="287"/>
      <c r="AL113" s="287"/>
      <c r="AM113" s="287"/>
      <c r="AN113" s="286">
        <f t="shared" si="0"/>
        <v>0</v>
      </c>
      <c r="AO113" s="287"/>
      <c r="AP113" s="287"/>
      <c r="AQ113" s="96" t="s">
        <v>85</v>
      </c>
      <c r="AR113" s="97"/>
      <c r="AS113" s="98">
        <v>0</v>
      </c>
      <c r="AT113" s="99">
        <f t="shared" si="1"/>
        <v>0</v>
      </c>
      <c r="AU113" s="100">
        <f>'19 - Venkovní zpevněné pl...'!P123</f>
        <v>0</v>
      </c>
      <c r="AV113" s="99">
        <f>'19 - Venkovní zpevněné pl...'!J33</f>
        <v>0</v>
      </c>
      <c r="AW113" s="99">
        <f>'19 - Venkovní zpevněné pl...'!J34</f>
        <v>0</v>
      </c>
      <c r="AX113" s="99">
        <f>'19 - Venkovní zpevněné pl...'!J35</f>
        <v>0</v>
      </c>
      <c r="AY113" s="99">
        <f>'19 - Venkovní zpevněné pl...'!J36</f>
        <v>0</v>
      </c>
      <c r="AZ113" s="99">
        <f>'19 - Venkovní zpevněné pl...'!F33</f>
        <v>0</v>
      </c>
      <c r="BA113" s="99">
        <f>'19 - Venkovní zpevněné pl...'!F34</f>
        <v>0</v>
      </c>
      <c r="BB113" s="99">
        <f>'19 - Venkovní zpevněné pl...'!F35</f>
        <v>0</v>
      </c>
      <c r="BC113" s="99">
        <f>'19 - Venkovní zpevněné pl...'!F36</f>
        <v>0</v>
      </c>
      <c r="BD113" s="101">
        <f>'19 - Venkovní zpevněné pl...'!F37</f>
        <v>0</v>
      </c>
      <c r="BT113" s="102" t="s">
        <v>86</v>
      </c>
      <c r="BV113" s="102" t="s">
        <v>80</v>
      </c>
      <c r="BW113" s="102" t="s">
        <v>141</v>
      </c>
      <c r="BX113" s="102" t="s">
        <v>5</v>
      </c>
      <c r="CL113" s="102" t="s">
        <v>1</v>
      </c>
      <c r="CM113" s="102" t="s">
        <v>88</v>
      </c>
    </row>
    <row r="114" spans="1:91" s="7" customFormat="1" ht="16.5" customHeight="1">
      <c r="A114" s="92" t="s">
        <v>82</v>
      </c>
      <c r="B114" s="93"/>
      <c r="C114" s="94"/>
      <c r="D114" s="261" t="s">
        <v>142</v>
      </c>
      <c r="E114" s="261"/>
      <c r="F114" s="261"/>
      <c r="G114" s="261"/>
      <c r="H114" s="261"/>
      <c r="I114" s="95"/>
      <c r="J114" s="261" t="s">
        <v>143</v>
      </c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86">
        <f>'20 - Vedlejší rozpočtové ...'!J30</f>
        <v>0</v>
      </c>
      <c r="AH114" s="287"/>
      <c r="AI114" s="287"/>
      <c r="AJ114" s="287"/>
      <c r="AK114" s="287"/>
      <c r="AL114" s="287"/>
      <c r="AM114" s="287"/>
      <c r="AN114" s="286">
        <f t="shared" si="0"/>
        <v>0</v>
      </c>
      <c r="AO114" s="287"/>
      <c r="AP114" s="287"/>
      <c r="AQ114" s="96" t="s">
        <v>85</v>
      </c>
      <c r="AR114" s="97"/>
      <c r="AS114" s="103">
        <v>0</v>
      </c>
      <c r="AT114" s="104">
        <f t="shared" si="1"/>
        <v>0</v>
      </c>
      <c r="AU114" s="105">
        <f>'20 - Vedlejší rozpočtové ...'!P120</f>
        <v>0</v>
      </c>
      <c r="AV114" s="104">
        <f>'20 - Vedlejší rozpočtové ...'!J33</f>
        <v>0</v>
      </c>
      <c r="AW114" s="104">
        <f>'20 - Vedlejší rozpočtové ...'!J34</f>
        <v>0</v>
      </c>
      <c r="AX114" s="104">
        <f>'20 - Vedlejší rozpočtové ...'!J35</f>
        <v>0</v>
      </c>
      <c r="AY114" s="104">
        <f>'20 - Vedlejší rozpočtové ...'!J36</f>
        <v>0</v>
      </c>
      <c r="AZ114" s="104">
        <f>'20 - Vedlejší rozpočtové ...'!F33</f>
        <v>0</v>
      </c>
      <c r="BA114" s="104">
        <f>'20 - Vedlejší rozpočtové ...'!F34</f>
        <v>0</v>
      </c>
      <c r="BB114" s="104">
        <f>'20 - Vedlejší rozpočtové ...'!F35</f>
        <v>0</v>
      </c>
      <c r="BC114" s="104">
        <f>'20 - Vedlejší rozpočtové ...'!F36</f>
        <v>0</v>
      </c>
      <c r="BD114" s="106">
        <f>'20 - Vedlejší rozpočtové ...'!F37</f>
        <v>0</v>
      </c>
      <c r="BT114" s="102" t="s">
        <v>86</v>
      </c>
      <c r="BV114" s="102" t="s">
        <v>80</v>
      </c>
      <c r="BW114" s="102" t="s">
        <v>144</v>
      </c>
      <c r="BX114" s="102" t="s">
        <v>5</v>
      </c>
      <c r="CL114" s="102" t="s">
        <v>1</v>
      </c>
      <c r="CM114" s="102" t="s">
        <v>88</v>
      </c>
    </row>
    <row r="115" spans="1:57" s="2" customFormat="1" ht="30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8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s="2" customFormat="1" ht="6.9" customHeight="1">
      <c r="A116" s="33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38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</sheetData>
  <sheetProtection algorithmName="SHA-512" hashValue="zLnwtIpst/q137DPjI8OMfYPaW42aMmqd2uqSnrADy/chbewmkZZZ0OGCa9vAbwzeBhReogi0hlVKBmyiaK8Uw==" saltValue="ezCC9rZszKvEf1PlyutnH7Nd/Qy5NjtIldpjNc8yLSZFYP5mSL/NAfl7GqaNdp6ypS4fwP7T/MPJeBENrURtFA==" spinCount="100000" sheet="1" objects="1" scenarios="1" formatColumns="0" formatRows="0"/>
  <mergeCells count="118">
    <mergeCell ref="AN114:AP114"/>
    <mergeCell ref="AG114:AM114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AN102:AP102"/>
    <mergeCell ref="AN101:AP101"/>
    <mergeCell ref="D114:H114"/>
    <mergeCell ref="J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4:AM104"/>
    <mergeCell ref="AN104:AP104"/>
    <mergeCell ref="AN96:AP96"/>
    <mergeCell ref="AN100:AP100"/>
    <mergeCell ref="AN98:AP98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</mergeCells>
  <hyperlinks>
    <hyperlink ref="A95" location="'01 - Bourací a přípravné ...'!C2" display="/"/>
    <hyperlink ref="A96" location="'02 - Stavební část - Přís...'!C2" display="/"/>
    <hyperlink ref="A97" location="'03 - Stavební část - Stáv...'!C2" display="/"/>
    <hyperlink ref="A98" location="'04 - Venkovní vodovod a k...'!C2" display="/"/>
    <hyperlink ref="A99" location="'05 - Vnitřní vodovod'!C2" display="/"/>
    <hyperlink ref="A100" location="'06 - Vnitřní kanalizace'!C2" display="/"/>
    <hyperlink ref="A101" location="'07 - Zařizovací předměty'!C2" display="/"/>
    <hyperlink ref="A102" location="'08 - Vytápění'!C2" display="/"/>
    <hyperlink ref="A103" location="'09 - Silnoproudá elektroi...'!C2" display="/"/>
    <hyperlink ref="A104" location="'10 - Slaboproudá elektroi...'!C2" display="/"/>
    <hyperlink ref="A105" location="'11 - FVE pro snížení spot...'!C2" display="/"/>
    <hyperlink ref="A106" location="'12 - Měření a regulace'!C2" display="/"/>
    <hyperlink ref="A107" location="'13 - VZT - Zařízení 1 - U...'!C2" display="/"/>
    <hyperlink ref="A108" location="'14 - VZT - Zařízení 2 - U...'!C2" display="/"/>
    <hyperlink ref="A109" location="'15 - VZT - Zařízení 3 - U...'!C2" display="/"/>
    <hyperlink ref="A110" location="'16 - VZT - Zařízení 4 - S...'!C2" display="/"/>
    <hyperlink ref="A111" location="'17 - VZT - Zařízení 5 - P...'!C2" display="/"/>
    <hyperlink ref="A112" location="'18 - VZT - Ostatní dodávk...'!C2" display="/"/>
    <hyperlink ref="A113" location="'19 - Venkovní zpevněné pl...'!C2" display="/"/>
    <hyperlink ref="A114" location="'2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>
      <selection activeCell="F15" sqref="F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112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2441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ROUND((SUM(BE118:BE199)),2)</f>
        <v>0</v>
      </c>
      <c r="G33" s="33"/>
      <c r="H33" s="33"/>
      <c r="I33" s="130">
        <v>0.21</v>
      </c>
      <c r="J33" s="129">
        <f>ROUND(((SUM(BE118:BE199))*I33),2)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ROUND((SUM(BF118:BF199)),2)</f>
        <v>0</v>
      </c>
      <c r="G34" s="33"/>
      <c r="H34" s="33"/>
      <c r="I34" s="130">
        <v>0.15</v>
      </c>
      <c r="J34" s="129">
        <f>ROUND(((SUM(BF118:BF199))*I34),2)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ROUND((SUM(BG118:BG199)),2)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ROUND((SUM(BH118:BH199)),2)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ROUND((SUM(BI118:BI199)),2)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09 - Silnoproudá elektroinstalace skleníku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2442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3.4" customHeight="1">
      <c r="A110" s="33"/>
      <c r="B110" s="34"/>
      <c r="C110" s="35"/>
      <c r="D110" s="35"/>
      <c r="E110" s="263" t="str">
        <f>E9</f>
        <v>09 - Silnoproudá elektroinstalace skleníku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2443</v>
      </c>
      <c r="F120" s="201" t="s">
        <v>2444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SUM(P121:P199)</f>
        <v>0</v>
      </c>
      <c r="Q120" s="195"/>
      <c r="R120" s="196">
        <f>SUM(R121:R199)</f>
        <v>0</v>
      </c>
      <c r="S120" s="195"/>
      <c r="T120" s="197">
        <f>SUM(T121:T199)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SUM(BK121:BK199)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2446</v>
      </c>
      <c r="G121" s="206" t="s">
        <v>245</v>
      </c>
      <c r="H121" s="207">
        <v>1</v>
      </c>
      <c r="I121" s="208"/>
      <c r="J121" s="209">
        <f aca="true" t="shared" si="0" ref="J121:J152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52">O121*H121</f>
        <v>0</v>
      </c>
      <c r="Q121" s="213">
        <v>0</v>
      </c>
      <c r="R121" s="213">
        <f aca="true" t="shared" si="2" ref="R121:R152">Q121*H121</f>
        <v>0</v>
      </c>
      <c r="S121" s="213">
        <v>0</v>
      </c>
      <c r="T121" s="214">
        <f aca="true" t="shared" si="3" ref="T121:T152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52">IF(N121="základní",J121,0)</f>
        <v>0</v>
      </c>
      <c r="BF121" s="216">
        <f aca="true" t="shared" si="5" ref="BF121:BF152">IF(N121="snížená",J121,0)</f>
        <v>0</v>
      </c>
      <c r="BG121" s="216">
        <f aca="true" t="shared" si="6" ref="BG121:BG152">IF(N121="zákl. přenesená",J121,0)</f>
        <v>0</v>
      </c>
      <c r="BH121" s="216">
        <f aca="true" t="shared" si="7" ref="BH121:BH152">IF(N121="sníž. přenesená",J121,0)</f>
        <v>0</v>
      </c>
      <c r="BI121" s="216">
        <f aca="true" t="shared" si="8" ref="BI121:BI152">IF(N121="nulová",J121,0)</f>
        <v>0</v>
      </c>
      <c r="BJ121" s="16" t="s">
        <v>86</v>
      </c>
      <c r="BK121" s="216">
        <f aca="true" t="shared" si="9" ref="BK121:BK152">ROUND(I121*H121,2)</f>
        <v>0</v>
      </c>
      <c r="BL121" s="16" t="s">
        <v>130</v>
      </c>
      <c r="BM121" s="215" t="s">
        <v>2447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2448</v>
      </c>
      <c r="F122" s="205" t="s">
        <v>2449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2450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2451</v>
      </c>
      <c r="F123" s="205" t="s">
        <v>2452</v>
      </c>
      <c r="G123" s="206" t="s">
        <v>245</v>
      </c>
      <c r="H123" s="207">
        <v>8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2453</v>
      </c>
    </row>
    <row r="124" spans="1:65" s="2" customFormat="1" ht="11.4">
      <c r="A124" s="33"/>
      <c r="B124" s="34"/>
      <c r="C124" s="203" t="s">
        <v>187</v>
      </c>
      <c r="D124" s="203" t="s">
        <v>183</v>
      </c>
      <c r="E124" s="204" t="s">
        <v>2454</v>
      </c>
      <c r="F124" s="205" t="s">
        <v>2455</v>
      </c>
      <c r="G124" s="206" t="s">
        <v>245</v>
      </c>
      <c r="H124" s="207">
        <v>1</v>
      </c>
      <c r="I124" s="208"/>
      <c r="J124" s="209">
        <f t="shared" si="0"/>
        <v>0</v>
      </c>
      <c r="K124" s="210"/>
      <c r="L124" s="38"/>
      <c r="M124" s="211" t="s">
        <v>1</v>
      </c>
      <c r="N124" s="212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2456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2457</v>
      </c>
      <c r="F125" s="205" t="s">
        <v>182</v>
      </c>
      <c r="G125" s="206" t="s">
        <v>245</v>
      </c>
      <c r="H125" s="207">
        <v>1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2458</v>
      </c>
    </row>
    <row r="126" spans="1:65" s="2" customFormat="1" ht="11.4">
      <c r="A126" s="33"/>
      <c r="B126" s="34"/>
      <c r="C126" s="203" t="s">
        <v>209</v>
      </c>
      <c r="D126" s="203" t="s">
        <v>183</v>
      </c>
      <c r="E126" s="204" t="s">
        <v>2459</v>
      </c>
      <c r="F126" s="205" t="s">
        <v>2460</v>
      </c>
      <c r="G126" s="206" t="s">
        <v>245</v>
      </c>
      <c r="H126" s="207">
        <v>1</v>
      </c>
      <c r="I126" s="208"/>
      <c r="J126" s="209">
        <f t="shared" si="0"/>
        <v>0</v>
      </c>
      <c r="K126" s="210"/>
      <c r="L126" s="38"/>
      <c r="M126" s="211" t="s">
        <v>1</v>
      </c>
      <c r="N126" s="212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2461</v>
      </c>
    </row>
    <row r="127" spans="1:65" s="2" customFormat="1" ht="11.4">
      <c r="A127" s="33"/>
      <c r="B127" s="34"/>
      <c r="C127" s="229" t="s">
        <v>213</v>
      </c>
      <c r="D127" s="229" t="s">
        <v>237</v>
      </c>
      <c r="E127" s="230" t="s">
        <v>2462</v>
      </c>
      <c r="F127" s="231" t="s">
        <v>2463</v>
      </c>
      <c r="G127" s="232" t="s">
        <v>197</v>
      </c>
      <c r="H127" s="233">
        <v>10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2464</v>
      </c>
    </row>
    <row r="128" spans="1:65" s="2" customFormat="1" ht="11.4">
      <c r="A128" s="33"/>
      <c r="B128" s="34"/>
      <c r="C128" s="229" t="s">
        <v>218</v>
      </c>
      <c r="D128" s="229" t="s">
        <v>237</v>
      </c>
      <c r="E128" s="230" t="s">
        <v>2465</v>
      </c>
      <c r="F128" s="231" t="s">
        <v>2466</v>
      </c>
      <c r="G128" s="232" t="s">
        <v>197</v>
      </c>
      <c r="H128" s="233">
        <v>4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2467</v>
      </c>
    </row>
    <row r="129" spans="1:65" s="2" customFormat="1" ht="11.4">
      <c r="A129" s="33"/>
      <c r="B129" s="34"/>
      <c r="C129" s="229" t="s">
        <v>223</v>
      </c>
      <c r="D129" s="229" t="s">
        <v>237</v>
      </c>
      <c r="E129" s="230" t="s">
        <v>2468</v>
      </c>
      <c r="F129" s="231" t="s">
        <v>2469</v>
      </c>
      <c r="G129" s="232" t="s">
        <v>197</v>
      </c>
      <c r="H129" s="233">
        <v>8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2470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2471</v>
      </c>
      <c r="F130" s="231" t="s">
        <v>2472</v>
      </c>
      <c r="G130" s="232" t="s">
        <v>197</v>
      </c>
      <c r="H130" s="233">
        <v>3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2473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2474</v>
      </c>
      <c r="F131" s="231" t="s">
        <v>2475</v>
      </c>
      <c r="G131" s="232" t="s">
        <v>197</v>
      </c>
      <c r="H131" s="233">
        <v>4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2476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2477</v>
      </c>
      <c r="F132" s="231" t="s">
        <v>2478</v>
      </c>
      <c r="G132" s="232" t="s">
        <v>197</v>
      </c>
      <c r="H132" s="233">
        <v>2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2479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2480</v>
      </c>
      <c r="F133" s="231" t="s">
        <v>2481</v>
      </c>
      <c r="G133" s="232" t="s">
        <v>197</v>
      </c>
      <c r="H133" s="233">
        <v>72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2482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2483</v>
      </c>
      <c r="F134" s="231" t="s">
        <v>2484</v>
      </c>
      <c r="G134" s="232" t="s">
        <v>197</v>
      </c>
      <c r="H134" s="233">
        <v>32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2485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2486</v>
      </c>
      <c r="F135" s="231" t="s">
        <v>2487</v>
      </c>
      <c r="G135" s="232" t="s">
        <v>197</v>
      </c>
      <c r="H135" s="233">
        <v>42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2488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2489</v>
      </c>
      <c r="F136" s="231" t="s">
        <v>2490</v>
      </c>
      <c r="G136" s="232" t="s">
        <v>197</v>
      </c>
      <c r="H136" s="233">
        <v>8</v>
      </c>
      <c r="I136" s="234"/>
      <c r="J136" s="235">
        <f t="shared" si="0"/>
        <v>0</v>
      </c>
      <c r="K136" s="236"/>
      <c r="L136" s="237"/>
      <c r="M136" s="238" t="s">
        <v>1</v>
      </c>
      <c r="N136" s="239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2491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2492</v>
      </c>
      <c r="F137" s="231" t="s">
        <v>2493</v>
      </c>
      <c r="G137" s="232" t="s">
        <v>197</v>
      </c>
      <c r="H137" s="233">
        <v>1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2494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2495</v>
      </c>
      <c r="F138" s="231" t="s">
        <v>2496</v>
      </c>
      <c r="G138" s="232" t="s">
        <v>197</v>
      </c>
      <c r="H138" s="233">
        <v>9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2497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2498</v>
      </c>
      <c r="F139" s="231" t="s">
        <v>2499</v>
      </c>
      <c r="G139" s="232" t="s">
        <v>197</v>
      </c>
      <c r="H139" s="233">
        <v>2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2500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2501</v>
      </c>
      <c r="F140" s="231" t="s">
        <v>2502</v>
      </c>
      <c r="G140" s="232" t="s">
        <v>197</v>
      </c>
      <c r="H140" s="233">
        <v>101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2503</v>
      </c>
    </row>
    <row r="141" spans="1:65" s="2" customFormat="1" ht="11.4">
      <c r="A141" s="33"/>
      <c r="B141" s="34"/>
      <c r="C141" s="229" t="s">
        <v>7</v>
      </c>
      <c r="D141" s="229" t="s">
        <v>237</v>
      </c>
      <c r="E141" s="230" t="s">
        <v>2504</v>
      </c>
      <c r="F141" s="231" t="s">
        <v>2505</v>
      </c>
      <c r="G141" s="232" t="s">
        <v>197</v>
      </c>
      <c r="H141" s="233">
        <v>29</v>
      </c>
      <c r="I141" s="234"/>
      <c r="J141" s="235">
        <f t="shared" si="0"/>
        <v>0</v>
      </c>
      <c r="K141" s="236"/>
      <c r="L141" s="237"/>
      <c r="M141" s="238" t="s">
        <v>1</v>
      </c>
      <c r="N141" s="239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333</v>
      </c>
      <c r="AT141" s="215" t="s">
        <v>237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2506</v>
      </c>
    </row>
    <row r="142" spans="1:65" s="2" customFormat="1" ht="11.4">
      <c r="A142" s="33"/>
      <c r="B142" s="34"/>
      <c r="C142" s="229" t="s">
        <v>301</v>
      </c>
      <c r="D142" s="229" t="s">
        <v>237</v>
      </c>
      <c r="E142" s="230" t="s">
        <v>2507</v>
      </c>
      <c r="F142" s="231" t="s">
        <v>2508</v>
      </c>
      <c r="G142" s="232" t="s">
        <v>197</v>
      </c>
      <c r="H142" s="233">
        <v>27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2509</v>
      </c>
    </row>
    <row r="143" spans="1:65" s="2" customFormat="1" ht="11.4">
      <c r="A143" s="33"/>
      <c r="B143" s="34"/>
      <c r="C143" s="229" t="s">
        <v>306</v>
      </c>
      <c r="D143" s="229" t="s">
        <v>237</v>
      </c>
      <c r="E143" s="230" t="s">
        <v>2510</v>
      </c>
      <c r="F143" s="231" t="s">
        <v>2511</v>
      </c>
      <c r="G143" s="232" t="s">
        <v>197</v>
      </c>
      <c r="H143" s="233">
        <v>1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2512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2513</v>
      </c>
      <c r="F144" s="231" t="s">
        <v>2514</v>
      </c>
      <c r="G144" s="232" t="s">
        <v>197</v>
      </c>
      <c r="H144" s="233">
        <v>8</v>
      </c>
      <c r="I144" s="234"/>
      <c r="J144" s="235">
        <f t="shared" si="0"/>
        <v>0</v>
      </c>
      <c r="K144" s="236"/>
      <c r="L144" s="237"/>
      <c r="M144" s="238" t="s">
        <v>1</v>
      </c>
      <c r="N144" s="239" t="s">
        <v>43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2515</v>
      </c>
    </row>
    <row r="145" spans="1:65" s="2" customFormat="1" ht="11.4">
      <c r="A145" s="33"/>
      <c r="B145" s="34"/>
      <c r="C145" s="229" t="s">
        <v>314</v>
      </c>
      <c r="D145" s="229" t="s">
        <v>237</v>
      </c>
      <c r="E145" s="230" t="s">
        <v>2516</v>
      </c>
      <c r="F145" s="231" t="s">
        <v>2517</v>
      </c>
      <c r="G145" s="232" t="s">
        <v>357</v>
      </c>
      <c r="H145" s="233">
        <v>96</v>
      </c>
      <c r="I145" s="234"/>
      <c r="J145" s="235">
        <f t="shared" si="0"/>
        <v>0</v>
      </c>
      <c r="K145" s="236"/>
      <c r="L145" s="237"/>
      <c r="M145" s="238" t="s">
        <v>1</v>
      </c>
      <c r="N145" s="239" t="s">
        <v>43</v>
      </c>
      <c r="O145" s="70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333</v>
      </c>
      <c r="AT145" s="215" t="s">
        <v>237</v>
      </c>
      <c r="AU145" s="215" t="s">
        <v>88</v>
      </c>
      <c r="AY145" s="16" t="s">
        <v>181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86</v>
      </c>
      <c r="BK145" s="216">
        <f t="shared" si="9"/>
        <v>0</v>
      </c>
      <c r="BL145" s="16" t="s">
        <v>130</v>
      </c>
      <c r="BM145" s="215" t="s">
        <v>2518</v>
      </c>
    </row>
    <row r="146" spans="1:65" s="2" customFormat="1" ht="11.4">
      <c r="A146" s="33"/>
      <c r="B146" s="34"/>
      <c r="C146" s="229" t="s">
        <v>318</v>
      </c>
      <c r="D146" s="229" t="s">
        <v>237</v>
      </c>
      <c r="E146" s="230" t="s">
        <v>2519</v>
      </c>
      <c r="F146" s="231" t="s">
        <v>2520</v>
      </c>
      <c r="G146" s="232" t="s">
        <v>357</v>
      </c>
      <c r="H146" s="233">
        <v>80</v>
      </c>
      <c r="I146" s="234"/>
      <c r="J146" s="235">
        <f t="shared" si="0"/>
        <v>0</v>
      </c>
      <c r="K146" s="236"/>
      <c r="L146" s="237"/>
      <c r="M146" s="238" t="s">
        <v>1</v>
      </c>
      <c r="N146" s="239" t="s">
        <v>43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333</v>
      </c>
      <c r="AT146" s="215" t="s">
        <v>237</v>
      </c>
      <c r="AU146" s="215" t="s">
        <v>88</v>
      </c>
      <c r="AY146" s="16" t="s">
        <v>181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86</v>
      </c>
      <c r="BK146" s="216">
        <f t="shared" si="9"/>
        <v>0</v>
      </c>
      <c r="BL146" s="16" t="s">
        <v>130</v>
      </c>
      <c r="BM146" s="215" t="s">
        <v>2521</v>
      </c>
    </row>
    <row r="147" spans="1:65" s="2" customFormat="1" ht="11.4">
      <c r="A147" s="33"/>
      <c r="B147" s="34"/>
      <c r="C147" s="229" t="s">
        <v>326</v>
      </c>
      <c r="D147" s="229" t="s">
        <v>237</v>
      </c>
      <c r="E147" s="230" t="s">
        <v>2522</v>
      </c>
      <c r="F147" s="231" t="s">
        <v>2523</v>
      </c>
      <c r="G147" s="232" t="s">
        <v>357</v>
      </c>
      <c r="H147" s="233">
        <v>60</v>
      </c>
      <c r="I147" s="234"/>
      <c r="J147" s="235">
        <f t="shared" si="0"/>
        <v>0</v>
      </c>
      <c r="K147" s="236"/>
      <c r="L147" s="237"/>
      <c r="M147" s="238" t="s">
        <v>1</v>
      </c>
      <c r="N147" s="239" t="s">
        <v>43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86</v>
      </c>
      <c r="BK147" s="216">
        <f t="shared" si="9"/>
        <v>0</v>
      </c>
      <c r="BL147" s="16" t="s">
        <v>130</v>
      </c>
      <c r="BM147" s="215" t="s">
        <v>2524</v>
      </c>
    </row>
    <row r="148" spans="1:65" s="2" customFormat="1" ht="11.4">
      <c r="A148" s="33"/>
      <c r="B148" s="34"/>
      <c r="C148" s="229" t="s">
        <v>330</v>
      </c>
      <c r="D148" s="229" t="s">
        <v>237</v>
      </c>
      <c r="E148" s="230" t="s">
        <v>2525</v>
      </c>
      <c r="F148" s="231" t="s">
        <v>2526</v>
      </c>
      <c r="G148" s="232" t="s">
        <v>357</v>
      </c>
      <c r="H148" s="233">
        <v>60</v>
      </c>
      <c r="I148" s="234"/>
      <c r="J148" s="235">
        <f t="shared" si="0"/>
        <v>0</v>
      </c>
      <c r="K148" s="236"/>
      <c r="L148" s="237"/>
      <c r="M148" s="238" t="s">
        <v>1</v>
      </c>
      <c r="N148" s="239" t="s">
        <v>43</v>
      </c>
      <c r="O148" s="70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333</v>
      </c>
      <c r="AT148" s="215" t="s">
        <v>237</v>
      </c>
      <c r="AU148" s="215" t="s">
        <v>88</v>
      </c>
      <c r="AY148" s="16" t="s">
        <v>181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86</v>
      </c>
      <c r="BK148" s="216">
        <f t="shared" si="9"/>
        <v>0</v>
      </c>
      <c r="BL148" s="16" t="s">
        <v>130</v>
      </c>
      <c r="BM148" s="215" t="s">
        <v>2527</v>
      </c>
    </row>
    <row r="149" spans="1:65" s="2" customFormat="1" ht="11.4">
      <c r="A149" s="33"/>
      <c r="B149" s="34"/>
      <c r="C149" s="229" t="s">
        <v>336</v>
      </c>
      <c r="D149" s="229" t="s">
        <v>237</v>
      </c>
      <c r="E149" s="230" t="s">
        <v>2528</v>
      </c>
      <c r="F149" s="231" t="s">
        <v>2529</v>
      </c>
      <c r="G149" s="232" t="s">
        <v>357</v>
      </c>
      <c r="H149" s="233">
        <v>140</v>
      </c>
      <c r="I149" s="234"/>
      <c r="J149" s="235">
        <f t="shared" si="0"/>
        <v>0</v>
      </c>
      <c r="K149" s="236"/>
      <c r="L149" s="237"/>
      <c r="M149" s="238" t="s">
        <v>1</v>
      </c>
      <c r="N149" s="239" t="s">
        <v>43</v>
      </c>
      <c r="O149" s="70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333</v>
      </c>
      <c r="AT149" s="215" t="s">
        <v>237</v>
      </c>
      <c r="AU149" s="215" t="s">
        <v>88</v>
      </c>
      <c r="AY149" s="16" t="s">
        <v>181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86</v>
      </c>
      <c r="BK149" s="216">
        <f t="shared" si="9"/>
        <v>0</v>
      </c>
      <c r="BL149" s="16" t="s">
        <v>130</v>
      </c>
      <c r="BM149" s="215" t="s">
        <v>2530</v>
      </c>
    </row>
    <row r="150" spans="1:65" s="2" customFormat="1" ht="11.4">
      <c r="A150" s="33"/>
      <c r="B150" s="34"/>
      <c r="C150" s="229" t="s">
        <v>343</v>
      </c>
      <c r="D150" s="229" t="s">
        <v>237</v>
      </c>
      <c r="E150" s="230" t="s">
        <v>2531</v>
      </c>
      <c r="F150" s="231" t="s">
        <v>2532</v>
      </c>
      <c r="G150" s="232" t="s">
        <v>357</v>
      </c>
      <c r="H150" s="233">
        <v>60</v>
      </c>
      <c r="I150" s="234"/>
      <c r="J150" s="235">
        <f t="shared" si="0"/>
        <v>0</v>
      </c>
      <c r="K150" s="236"/>
      <c r="L150" s="237"/>
      <c r="M150" s="238" t="s">
        <v>1</v>
      </c>
      <c r="N150" s="239" t="s">
        <v>43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333</v>
      </c>
      <c r="AT150" s="215" t="s">
        <v>237</v>
      </c>
      <c r="AU150" s="215" t="s">
        <v>88</v>
      </c>
      <c r="AY150" s="16" t="s">
        <v>181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86</v>
      </c>
      <c r="BK150" s="216">
        <f t="shared" si="9"/>
        <v>0</v>
      </c>
      <c r="BL150" s="16" t="s">
        <v>130</v>
      </c>
      <c r="BM150" s="215" t="s">
        <v>2533</v>
      </c>
    </row>
    <row r="151" spans="1:65" s="2" customFormat="1" ht="11.4">
      <c r="A151" s="33"/>
      <c r="B151" s="34"/>
      <c r="C151" s="229" t="s">
        <v>349</v>
      </c>
      <c r="D151" s="229" t="s">
        <v>237</v>
      </c>
      <c r="E151" s="230" t="s">
        <v>2534</v>
      </c>
      <c r="F151" s="231" t="s">
        <v>2535</v>
      </c>
      <c r="G151" s="232" t="s">
        <v>197</v>
      </c>
      <c r="H151" s="233">
        <v>1</v>
      </c>
      <c r="I151" s="234"/>
      <c r="J151" s="235">
        <f t="shared" si="0"/>
        <v>0</v>
      </c>
      <c r="K151" s="236"/>
      <c r="L151" s="237"/>
      <c r="M151" s="238" t="s">
        <v>1</v>
      </c>
      <c r="N151" s="239" t="s">
        <v>43</v>
      </c>
      <c r="O151" s="70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333</v>
      </c>
      <c r="AT151" s="215" t="s">
        <v>237</v>
      </c>
      <c r="AU151" s="215" t="s">
        <v>88</v>
      </c>
      <c r="AY151" s="16" t="s">
        <v>181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6" t="s">
        <v>86</v>
      </c>
      <c r="BK151" s="216">
        <f t="shared" si="9"/>
        <v>0</v>
      </c>
      <c r="BL151" s="16" t="s">
        <v>130</v>
      </c>
      <c r="BM151" s="215" t="s">
        <v>2536</v>
      </c>
    </row>
    <row r="152" spans="1:65" s="2" customFormat="1" ht="11.4">
      <c r="A152" s="33"/>
      <c r="B152" s="34"/>
      <c r="C152" s="229" t="s">
        <v>333</v>
      </c>
      <c r="D152" s="229" t="s">
        <v>237</v>
      </c>
      <c r="E152" s="230" t="s">
        <v>2537</v>
      </c>
      <c r="F152" s="231" t="s">
        <v>2538</v>
      </c>
      <c r="G152" s="232" t="s">
        <v>197</v>
      </c>
      <c r="H152" s="233">
        <v>1</v>
      </c>
      <c r="I152" s="234"/>
      <c r="J152" s="235">
        <f t="shared" si="0"/>
        <v>0</v>
      </c>
      <c r="K152" s="236"/>
      <c r="L152" s="237"/>
      <c r="M152" s="238" t="s">
        <v>1</v>
      </c>
      <c r="N152" s="239" t="s">
        <v>43</v>
      </c>
      <c r="O152" s="70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6" t="s">
        <v>86</v>
      </c>
      <c r="BK152" s="216">
        <f t="shared" si="9"/>
        <v>0</v>
      </c>
      <c r="BL152" s="16" t="s">
        <v>130</v>
      </c>
      <c r="BM152" s="215" t="s">
        <v>2539</v>
      </c>
    </row>
    <row r="153" spans="1:65" s="2" customFormat="1" ht="22.8">
      <c r="A153" s="33"/>
      <c r="B153" s="34"/>
      <c r="C153" s="229" t="s">
        <v>365</v>
      </c>
      <c r="D153" s="229" t="s">
        <v>237</v>
      </c>
      <c r="E153" s="230" t="s">
        <v>2540</v>
      </c>
      <c r="F153" s="231" t="s">
        <v>2541</v>
      </c>
      <c r="G153" s="232" t="s">
        <v>197</v>
      </c>
      <c r="H153" s="233">
        <v>1</v>
      </c>
      <c r="I153" s="234"/>
      <c r="J153" s="235">
        <f aca="true" t="shared" si="10" ref="J153:J184">ROUND(I153*H153,2)</f>
        <v>0</v>
      </c>
      <c r="K153" s="236"/>
      <c r="L153" s="237"/>
      <c r="M153" s="238" t="s">
        <v>1</v>
      </c>
      <c r="N153" s="239" t="s">
        <v>43</v>
      </c>
      <c r="O153" s="70"/>
      <c r="P153" s="213">
        <f aca="true" t="shared" si="11" ref="P153:P184">O153*H153</f>
        <v>0</v>
      </c>
      <c r="Q153" s="213">
        <v>0</v>
      </c>
      <c r="R153" s="213">
        <f aca="true" t="shared" si="12" ref="R153:R184">Q153*H153</f>
        <v>0</v>
      </c>
      <c r="S153" s="213">
        <v>0</v>
      </c>
      <c r="T153" s="214">
        <f aca="true" t="shared" si="13" ref="T153:T184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333</v>
      </c>
      <c r="AT153" s="215" t="s">
        <v>237</v>
      </c>
      <c r="AU153" s="215" t="s">
        <v>88</v>
      </c>
      <c r="AY153" s="16" t="s">
        <v>181</v>
      </c>
      <c r="BE153" s="216">
        <f aca="true" t="shared" si="14" ref="BE153:BE184">IF(N153="základní",J153,0)</f>
        <v>0</v>
      </c>
      <c r="BF153" s="216">
        <f aca="true" t="shared" si="15" ref="BF153:BF184">IF(N153="snížená",J153,0)</f>
        <v>0</v>
      </c>
      <c r="BG153" s="216">
        <f aca="true" t="shared" si="16" ref="BG153:BG184">IF(N153="zákl. přenesená",J153,0)</f>
        <v>0</v>
      </c>
      <c r="BH153" s="216">
        <f aca="true" t="shared" si="17" ref="BH153:BH184">IF(N153="sníž. přenesená",J153,0)</f>
        <v>0</v>
      </c>
      <c r="BI153" s="216">
        <f aca="true" t="shared" si="18" ref="BI153:BI184">IF(N153="nulová",J153,0)</f>
        <v>0</v>
      </c>
      <c r="BJ153" s="16" t="s">
        <v>86</v>
      </c>
      <c r="BK153" s="216">
        <f aca="true" t="shared" si="19" ref="BK153:BK184">ROUND(I153*H153,2)</f>
        <v>0</v>
      </c>
      <c r="BL153" s="16" t="s">
        <v>130</v>
      </c>
      <c r="BM153" s="215" t="s">
        <v>2542</v>
      </c>
    </row>
    <row r="154" spans="1:65" s="2" customFormat="1" ht="22.8">
      <c r="A154" s="33"/>
      <c r="B154" s="34"/>
      <c r="C154" s="229" t="s">
        <v>373</v>
      </c>
      <c r="D154" s="229" t="s">
        <v>237</v>
      </c>
      <c r="E154" s="230" t="s">
        <v>2543</v>
      </c>
      <c r="F154" s="231" t="s">
        <v>2544</v>
      </c>
      <c r="G154" s="232" t="s">
        <v>197</v>
      </c>
      <c r="H154" s="233">
        <v>1</v>
      </c>
      <c r="I154" s="234"/>
      <c r="J154" s="235">
        <f t="shared" si="10"/>
        <v>0</v>
      </c>
      <c r="K154" s="236"/>
      <c r="L154" s="237"/>
      <c r="M154" s="238" t="s">
        <v>1</v>
      </c>
      <c r="N154" s="239" t="s">
        <v>43</v>
      </c>
      <c r="O154" s="70"/>
      <c r="P154" s="213">
        <f t="shared" si="11"/>
        <v>0</v>
      </c>
      <c r="Q154" s="213">
        <v>0</v>
      </c>
      <c r="R154" s="213">
        <f t="shared" si="12"/>
        <v>0</v>
      </c>
      <c r="S154" s="213">
        <v>0</v>
      </c>
      <c r="T154" s="214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333</v>
      </c>
      <c r="AT154" s="215" t="s">
        <v>237</v>
      </c>
      <c r="AU154" s="215" t="s">
        <v>88</v>
      </c>
      <c r="AY154" s="16" t="s">
        <v>181</v>
      </c>
      <c r="BE154" s="216">
        <f t="shared" si="14"/>
        <v>0</v>
      </c>
      <c r="BF154" s="216">
        <f t="shared" si="15"/>
        <v>0</v>
      </c>
      <c r="BG154" s="216">
        <f t="shared" si="16"/>
        <v>0</v>
      </c>
      <c r="BH154" s="216">
        <f t="shared" si="17"/>
        <v>0</v>
      </c>
      <c r="BI154" s="216">
        <f t="shared" si="18"/>
        <v>0</v>
      </c>
      <c r="BJ154" s="16" t="s">
        <v>86</v>
      </c>
      <c r="BK154" s="216">
        <f t="shared" si="19"/>
        <v>0</v>
      </c>
      <c r="BL154" s="16" t="s">
        <v>130</v>
      </c>
      <c r="BM154" s="215" t="s">
        <v>2545</v>
      </c>
    </row>
    <row r="155" spans="1:65" s="2" customFormat="1" ht="22.8">
      <c r="A155" s="33"/>
      <c r="B155" s="34"/>
      <c r="C155" s="229" t="s">
        <v>377</v>
      </c>
      <c r="D155" s="229" t="s">
        <v>237</v>
      </c>
      <c r="E155" s="230" t="s">
        <v>2546</v>
      </c>
      <c r="F155" s="231" t="s">
        <v>2547</v>
      </c>
      <c r="G155" s="232" t="s">
        <v>197</v>
      </c>
      <c r="H155" s="233">
        <v>1</v>
      </c>
      <c r="I155" s="234"/>
      <c r="J155" s="235">
        <f t="shared" si="10"/>
        <v>0</v>
      </c>
      <c r="K155" s="236"/>
      <c r="L155" s="237"/>
      <c r="M155" s="238" t="s">
        <v>1</v>
      </c>
      <c r="N155" s="239" t="s">
        <v>43</v>
      </c>
      <c r="O155" s="70"/>
      <c r="P155" s="213">
        <f t="shared" si="11"/>
        <v>0</v>
      </c>
      <c r="Q155" s="213">
        <v>0</v>
      </c>
      <c r="R155" s="213">
        <f t="shared" si="12"/>
        <v>0</v>
      </c>
      <c r="S155" s="213">
        <v>0</v>
      </c>
      <c r="T155" s="214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333</v>
      </c>
      <c r="AT155" s="215" t="s">
        <v>237</v>
      </c>
      <c r="AU155" s="215" t="s">
        <v>88</v>
      </c>
      <c r="AY155" s="16" t="s">
        <v>181</v>
      </c>
      <c r="BE155" s="216">
        <f t="shared" si="14"/>
        <v>0</v>
      </c>
      <c r="BF155" s="216">
        <f t="shared" si="15"/>
        <v>0</v>
      </c>
      <c r="BG155" s="216">
        <f t="shared" si="16"/>
        <v>0</v>
      </c>
      <c r="BH155" s="216">
        <f t="shared" si="17"/>
        <v>0</v>
      </c>
      <c r="BI155" s="216">
        <f t="shared" si="18"/>
        <v>0</v>
      </c>
      <c r="BJ155" s="16" t="s">
        <v>86</v>
      </c>
      <c r="BK155" s="216">
        <f t="shared" si="19"/>
        <v>0</v>
      </c>
      <c r="BL155" s="16" t="s">
        <v>130</v>
      </c>
      <c r="BM155" s="215" t="s">
        <v>2548</v>
      </c>
    </row>
    <row r="156" spans="1:65" s="2" customFormat="1" ht="22.8">
      <c r="A156" s="33"/>
      <c r="B156" s="34"/>
      <c r="C156" s="229" t="s">
        <v>381</v>
      </c>
      <c r="D156" s="229" t="s">
        <v>237</v>
      </c>
      <c r="E156" s="230" t="s">
        <v>2549</v>
      </c>
      <c r="F156" s="231" t="s">
        <v>2550</v>
      </c>
      <c r="G156" s="232" t="s">
        <v>197</v>
      </c>
      <c r="H156" s="233">
        <v>1</v>
      </c>
      <c r="I156" s="234"/>
      <c r="J156" s="235">
        <f t="shared" si="10"/>
        <v>0</v>
      </c>
      <c r="K156" s="236"/>
      <c r="L156" s="237"/>
      <c r="M156" s="238" t="s">
        <v>1</v>
      </c>
      <c r="N156" s="239" t="s">
        <v>43</v>
      </c>
      <c r="O156" s="70"/>
      <c r="P156" s="213">
        <f t="shared" si="11"/>
        <v>0</v>
      </c>
      <c r="Q156" s="213">
        <v>0</v>
      </c>
      <c r="R156" s="213">
        <f t="shared" si="12"/>
        <v>0</v>
      </c>
      <c r="S156" s="213">
        <v>0</v>
      </c>
      <c r="T156" s="214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 t="shared" si="14"/>
        <v>0</v>
      </c>
      <c r="BF156" s="216">
        <f t="shared" si="15"/>
        <v>0</v>
      </c>
      <c r="BG156" s="216">
        <f t="shared" si="16"/>
        <v>0</v>
      </c>
      <c r="BH156" s="216">
        <f t="shared" si="17"/>
        <v>0</v>
      </c>
      <c r="BI156" s="216">
        <f t="shared" si="18"/>
        <v>0</v>
      </c>
      <c r="BJ156" s="16" t="s">
        <v>86</v>
      </c>
      <c r="BK156" s="216">
        <f t="shared" si="19"/>
        <v>0</v>
      </c>
      <c r="BL156" s="16" t="s">
        <v>130</v>
      </c>
      <c r="BM156" s="215" t="s">
        <v>2551</v>
      </c>
    </row>
    <row r="157" spans="1:65" s="2" customFormat="1" ht="22.8">
      <c r="A157" s="33"/>
      <c r="B157" s="34"/>
      <c r="C157" s="229" t="s">
        <v>387</v>
      </c>
      <c r="D157" s="229" t="s">
        <v>237</v>
      </c>
      <c r="E157" s="230" t="s">
        <v>2552</v>
      </c>
      <c r="F157" s="231" t="s">
        <v>2553</v>
      </c>
      <c r="G157" s="232" t="s">
        <v>197</v>
      </c>
      <c r="H157" s="233">
        <v>1</v>
      </c>
      <c r="I157" s="234"/>
      <c r="J157" s="235">
        <f t="shared" si="10"/>
        <v>0</v>
      </c>
      <c r="K157" s="236"/>
      <c r="L157" s="237"/>
      <c r="M157" s="238" t="s">
        <v>1</v>
      </c>
      <c r="N157" s="239" t="s">
        <v>43</v>
      </c>
      <c r="O157" s="70"/>
      <c r="P157" s="213">
        <f t="shared" si="11"/>
        <v>0</v>
      </c>
      <c r="Q157" s="213">
        <v>0</v>
      </c>
      <c r="R157" s="213">
        <f t="shared" si="12"/>
        <v>0</v>
      </c>
      <c r="S157" s="213">
        <v>0</v>
      </c>
      <c r="T157" s="214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333</v>
      </c>
      <c r="AT157" s="215" t="s">
        <v>237</v>
      </c>
      <c r="AU157" s="215" t="s">
        <v>88</v>
      </c>
      <c r="AY157" s="16" t="s">
        <v>181</v>
      </c>
      <c r="BE157" s="216">
        <f t="shared" si="14"/>
        <v>0</v>
      </c>
      <c r="BF157" s="216">
        <f t="shared" si="15"/>
        <v>0</v>
      </c>
      <c r="BG157" s="216">
        <f t="shared" si="16"/>
        <v>0</v>
      </c>
      <c r="BH157" s="216">
        <f t="shared" si="17"/>
        <v>0</v>
      </c>
      <c r="BI157" s="216">
        <f t="shared" si="18"/>
        <v>0</v>
      </c>
      <c r="BJ157" s="16" t="s">
        <v>86</v>
      </c>
      <c r="BK157" s="216">
        <f t="shared" si="19"/>
        <v>0</v>
      </c>
      <c r="BL157" s="16" t="s">
        <v>130</v>
      </c>
      <c r="BM157" s="215" t="s">
        <v>2554</v>
      </c>
    </row>
    <row r="158" spans="1:65" s="2" customFormat="1" ht="22.8">
      <c r="A158" s="33"/>
      <c r="B158" s="34"/>
      <c r="C158" s="229" t="s">
        <v>391</v>
      </c>
      <c r="D158" s="229" t="s">
        <v>237</v>
      </c>
      <c r="E158" s="230" t="s">
        <v>2555</v>
      </c>
      <c r="F158" s="231" t="s">
        <v>2556</v>
      </c>
      <c r="G158" s="232" t="s">
        <v>197</v>
      </c>
      <c r="H158" s="233">
        <v>1</v>
      </c>
      <c r="I158" s="234"/>
      <c r="J158" s="235">
        <f t="shared" si="10"/>
        <v>0</v>
      </c>
      <c r="K158" s="236"/>
      <c r="L158" s="237"/>
      <c r="M158" s="238" t="s">
        <v>1</v>
      </c>
      <c r="N158" s="239" t="s">
        <v>43</v>
      </c>
      <c r="O158" s="70"/>
      <c r="P158" s="213">
        <f t="shared" si="11"/>
        <v>0</v>
      </c>
      <c r="Q158" s="213">
        <v>0</v>
      </c>
      <c r="R158" s="213">
        <f t="shared" si="12"/>
        <v>0</v>
      </c>
      <c r="S158" s="213">
        <v>0</v>
      </c>
      <c r="T158" s="214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333</v>
      </c>
      <c r="AT158" s="215" t="s">
        <v>237</v>
      </c>
      <c r="AU158" s="215" t="s">
        <v>88</v>
      </c>
      <c r="AY158" s="16" t="s">
        <v>181</v>
      </c>
      <c r="BE158" s="216">
        <f t="shared" si="14"/>
        <v>0</v>
      </c>
      <c r="BF158" s="216">
        <f t="shared" si="15"/>
        <v>0</v>
      </c>
      <c r="BG158" s="216">
        <f t="shared" si="16"/>
        <v>0</v>
      </c>
      <c r="BH158" s="216">
        <f t="shared" si="17"/>
        <v>0</v>
      </c>
      <c r="BI158" s="216">
        <f t="shared" si="18"/>
        <v>0</v>
      </c>
      <c r="BJ158" s="16" t="s">
        <v>86</v>
      </c>
      <c r="BK158" s="216">
        <f t="shared" si="19"/>
        <v>0</v>
      </c>
      <c r="BL158" s="16" t="s">
        <v>130</v>
      </c>
      <c r="BM158" s="215" t="s">
        <v>2557</v>
      </c>
    </row>
    <row r="159" spans="1:65" s="2" customFormat="1" ht="11.4">
      <c r="A159" s="33"/>
      <c r="B159" s="34"/>
      <c r="C159" s="229" t="s">
        <v>397</v>
      </c>
      <c r="D159" s="229" t="s">
        <v>237</v>
      </c>
      <c r="E159" s="230" t="s">
        <v>2558</v>
      </c>
      <c r="F159" s="231" t="s">
        <v>2559</v>
      </c>
      <c r="G159" s="232" t="s">
        <v>197</v>
      </c>
      <c r="H159" s="233">
        <v>9</v>
      </c>
      <c r="I159" s="234"/>
      <c r="J159" s="235">
        <f t="shared" si="10"/>
        <v>0</v>
      </c>
      <c r="K159" s="236"/>
      <c r="L159" s="237"/>
      <c r="M159" s="238" t="s">
        <v>1</v>
      </c>
      <c r="N159" s="239" t="s">
        <v>43</v>
      </c>
      <c r="O159" s="70"/>
      <c r="P159" s="213">
        <f t="shared" si="11"/>
        <v>0</v>
      </c>
      <c r="Q159" s="213">
        <v>0</v>
      </c>
      <c r="R159" s="213">
        <f t="shared" si="12"/>
        <v>0</v>
      </c>
      <c r="S159" s="213">
        <v>0</v>
      </c>
      <c r="T159" s="214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 t="shared" si="14"/>
        <v>0</v>
      </c>
      <c r="BF159" s="216">
        <f t="shared" si="15"/>
        <v>0</v>
      </c>
      <c r="BG159" s="216">
        <f t="shared" si="16"/>
        <v>0</v>
      </c>
      <c r="BH159" s="216">
        <f t="shared" si="17"/>
        <v>0</v>
      </c>
      <c r="BI159" s="216">
        <f t="shared" si="18"/>
        <v>0</v>
      </c>
      <c r="BJ159" s="16" t="s">
        <v>86</v>
      </c>
      <c r="BK159" s="216">
        <f t="shared" si="19"/>
        <v>0</v>
      </c>
      <c r="BL159" s="16" t="s">
        <v>130</v>
      </c>
      <c r="BM159" s="215" t="s">
        <v>2560</v>
      </c>
    </row>
    <row r="160" spans="1:65" s="2" customFormat="1" ht="11.4">
      <c r="A160" s="33"/>
      <c r="B160" s="34"/>
      <c r="C160" s="229" t="s">
        <v>402</v>
      </c>
      <c r="D160" s="229" t="s">
        <v>237</v>
      </c>
      <c r="E160" s="230" t="s">
        <v>2561</v>
      </c>
      <c r="F160" s="231" t="s">
        <v>2562</v>
      </c>
      <c r="G160" s="232" t="s">
        <v>197</v>
      </c>
      <c r="H160" s="233">
        <v>43</v>
      </c>
      <c r="I160" s="234"/>
      <c r="J160" s="235">
        <f t="shared" si="10"/>
        <v>0</v>
      </c>
      <c r="K160" s="236"/>
      <c r="L160" s="237"/>
      <c r="M160" s="238" t="s">
        <v>1</v>
      </c>
      <c r="N160" s="239" t="s">
        <v>43</v>
      </c>
      <c r="O160" s="70"/>
      <c r="P160" s="213">
        <f t="shared" si="11"/>
        <v>0</v>
      </c>
      <c r="Q160" s="213">
        <v>0</v>
      </c>
      <c r="R160" s="213">
        <f t="shared" si="12"/>
        <v>0</v>
      </c>
      <c r="S160" s="213">
        <v>0</v>
      </c>
      <c r="T160" s="214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t="shared" si="14"/>
        <v>0</v>
      </c>
      <c r="BF160" s="216">
        <f t="shared" si="15"/>
        <v>0</v>
      </c>
      <c r="BG160" s="216">
        <f t="shared" si="16"/>
        <v>0</v>
      </c>
      <c r="BH160" s="216">
        <f t="shared" si="17"/>
        <v>0</v>
      </c>
      <c r="BI160" s="216">
        <f t="shared" si="18"/>
        <v>0</v>
      </c>
      <c r="BJ160" s="16" t="s">
        <v>86</v>
      </c>
      <c r="BK160" s="216">
        <f t="shared" si="19"/>
        <v>0</v>
      </c>
      <c r="BL160" s="16" t="s">
        <v>130</v>
      </c>
      <c r="BM160" s="215" t="s">
        <v>2563</v>
      </c>
    </row>
    <row r="161" spans="1:65" s="2" customFormat="1" ht="11.4">
      <c r="A161" s="33"/>
      <c r="B161" s="34"/>
      <c r="C161" s="229" t="s">
        <v>407</v>
      </c>
      <c r="D161" s="229" t="s">
        <v>237</v>
      </c>
      <c r="E161" s="230" t="s">
        <v>2564</v>
      </c>
      <c r="F161" s="231" t="s">
        <v>2565</v>
      </c>
      <c r="G161" s="232" t="s">
        <v>197</v>
      </c>
      <c r="H161" s="233">
        <v>21</v>
      </c>
      <c r="I161" s="234"/>
      <c r="J161" s="235">
        <f t="shared" si="10"/>
        <v>0</v>
      </c>
      <c r="K161" s="236"/>
      <c r="L161" s="237"/>
      <c r="M161" s="238" t="s">
        <v>1</v>
      </c>
      <c r="N161" s="239" t="s">
        <v>43</v>
      </c>
      <c r="O161" s="70"/>
      <c r="P161" s="213">
        <f t="shared" si="11"/>
        <v>0</v>
      </c>
      <c r="Q161" s="213">
        <v>0</v>
      </c>
      <c r="R161" s="213">
        <f t="shared" si="12"/>
        <v>0</v>
      </c>
      <c r="S161" s="213">
        <v>0</v>
      </c>
      <c r="T161" s="214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 t="shared" si="14"/>
        <v>0</v>
      </c>
      <c r="BF161" s="216">
        <f t="shared" si="15"/>
        <v>0</v>
      </c>
      <c r="BG161" s="216">
        <f t="shared" si="16"/>
        <v>0</v>
      </c>
      <c r="BH161" s="216">
        <f t="shared" si="17"/>
        <v>0</v>
      </c>
      <c r="BI161" s="216">
        <f t="shared" si="18"/>
        <v>0</v>
      </c>
      <c r="BJ161" s="16" t="s">
        <v>86</v>
      </c>
      <c r="BK161" s="216">
        <f t="shared" si="19"/>
        <v>0</v>
      </c>
      <c r="BL161" s="16" t="s">
        <v>130</v>
      </c>
      <c r="BM161" s="215" t="s">
        <v>2566</v>
      </c>
    </row>
    <row r="162" spans="1:65" s="2" customFormat="1" ht="11.4">
      <c r="A162" s="33"/>
      <c r="B162" s="34"/>
      <c r="C162" s="229" t="s">
        <v>413</v>
      </c>
      <c r="D162" s="229" t="s">
        <v>237</v>
      </c>
      <c r="E162" s="230" t="s">
        <v>2567</v>
      </c>
      <c r="F162" s="231" t="s">
        <v>2568</v>
      </c>
      <c r="G162" s="232" t="s">
        <v>197</v>
      </c>
      <c r="H162" s="233">
        <v>14</v>
      </c>
      <c r="I162" s="234"/>
      <c r="J162" s="235">
        <f t="shared" si="10"/>
        <v>0</v>
      </c>
      <c r="K162" s="236"/>
      <c r="L162" s="237"/>
      <c r="M162" s="238" t="s">
        <v>1</v>
      </c>
      <c r="N162" s="239" t="s">
        <v>43</v>
      </c>
      <c r="O162" s="70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14"/>
        <v>0</v>
      </c>
      <c r="BF162" s="216">
        <f t="shared" si="15"/>
        <v>0</v>
      </c>
      <c r="BG162" s="216">
        <f t="shared" si="16"/>
        <v>0</v>
      </c>
      <c r="BH162" s="216">
        <f t="shared" si="17"/>
        <v>0</v>
      </c>
      <c r="BI162" s="216">
        <f t="shared" si="18"/>
        <v>0</v>
      </c>
      <c r="BJ162" s="16" t="s">
        <v>86</v>
      </c>
      <c r="BK162" s="216">
        <f t="shared" si="19"/>
        <v>0</v>
      </c>
      <c r="BL162" s="16" t="s">
        <v>130</v>
      </c>
      <c r="BM162" s="215" t="s">
        <v>2569</v>
      </c>
    </row>
    <row r="163" spans="1:65" s="2" customFormat="1" ht="11.4">
      <c r="A163" s="33"/>
      <c r="B163" s="34"/>
      <c r="C163" s="229" t="s">
        <v>419</v>
      </c>
      <c r="D163" s="229" t="s">
        <v>237</v>
      </c>
      <c r="E163" s="230" t="s">
        <v>2570</v>
      </c>
      <c r="F163" s="231" t="s">
        <v>2571</v>
      </c>
      <c r="G163" s="232" t="s">
        <v>197</v>
      </c>
      <c r="H163" s="233">
        <v>36</v>
      </c>
      <c r="I163" s="234"/>
      <c r="J163" s="235">
        <f t="shared" si="10"/>
        <v>0</v>
      </c>
      <c r="K163" s="236"/>
      <c r="L163" s="237"/>
      <c r="M163" s="238" t="s">
        <v>1</v>
      </c>
      <c r="N163" s="239" t="s">
        <v>43</v>
      </c>
      <c r="O163" s="70"/>
      <c r="P163" s="213">
        <f t="shared" si="11"/>
        <v>0</v>
      </c>
      <c r="Q163" s="213">
        <v>0</v>
      </c>
      <c r="R163" s="213">
        <f t="shared" si="12"/>
        <v>0</v>
      </c>
      <c r="S163" s="213">
        <v>0</v>
      </c>
      <c r="T163" s="214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333</v>
      </c>
      <c r="AT163" s="215" t="s">
        <v>237</v>
      </c>
      <c r="AU163" s="215" t="s">
        <v>88</v>
      </c>
      <c r="AY163" s="16" t="s">
        <v>181</v>
      </c>
      <c r="BE163" s="216">
        <f t="shared" si="14"/>
        <v>0</v>
      </c>
      <c r="BF163" s="216">
        <f t="shared" si="15"/>
        <v>0</v>
      </c>
      <c r="BG163" s="216">
        <f t="shared" si="16"/>
        <v>0</v>
      </c>
      <c r="BH163" s="216">
        <f t="shared" si="17"/>
        <v>0</v>
      </c>
      <c r="BI163" s="216">
        <f t="shared" si="18"/>
        <v>0</v>
      </c>
      <c r="BJ163" s="16" t="s">
        <v>86</v>
      </c>
      <c r="BK163" s="216">
        <f t="shared" si="19"/>
        <v>0</v>
      </c>
      <c r="BL163" s="16" t="s">
        <v>130</v>
      </c>
      <c r="BM163" s="215" t="s">
        <v>2572</v>
      </c>
    </row>
    <row r="164" spans="1:65" s="2" customFormat="1" ht="11.4">
      <c r="A164" s="33"/>
      <c r="B164" s="34"/>
      <c r="C164" s="229" t="s">
        <v>424</v>
      </c>
      <c r="D164" s="229" t="s">
        <v>237</v>
      </c>
      <c r="E164" s="230" t="s">
        <v>2573</v>
      </c>
      <c r="F164" s="231" t="s">
        <v>2574</v>
      </c>
      <c r="G164" s="232" t="s">
        <v>197</v>
      </c>
      <c r="H164" s="233">
        <v>6</v>
      </c>
      <c r="I164" s="234"/>
      <c r="J164" s="235">
        <f t="shared" si="10"/>
        <v>0</v>
      </c>
      <c r="K164" s="236"/>
      <c r="L164" s="237"/>
      <c r="M164" s="238" t="s">
        <v>1</v>
      </c>
      <c r="N164" s="239" t="s">
        <v>43</v>
      </c>
      <c r="O164" s="70"/>
      <c r="P164" s="213">
        <f t="shared" si="11"/>
        <v>0</v>
      </c>
      <c r="Q164" s="213">
        <v>0</v>
      </c>
      <c r="R164" s="213">
        <f t="shared" si="12"/>
        <v>0</v>
      </c>
      <c r="S164" s="213">
        <v>0</v>
      </c>
      <c r="T164" s="214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333</v>
      </c>
      <c r="AT164" s="215" t="s">
        <v>237</v>
      </c>
      <c r="AU164" s="215" t="s">
        <v>88</v>
      </c>
      <c r="AY164" s="16" t="s">
        <v>181</v>
      </c>
      <c r="BE164" s="216">
        <f t="shared" si="14"/>
        <v>0</v>
      </c>
      <c r="BF164" s="216">
        <f t="shared" si="15"/>
        <v>0</v>
      </c>
      <c r="BG164" s="216">
        <f t="shared" si="16"/>
        <v>0</v>
      </c>
      <c r="BH164" s="216">
        <f t="shared" si="17"/>
        <v>0</v>
      </c>
      <c r="BI164" s="216">
        <f t="shared" si="18"/>
        <v>0</v>
      </c>
      <c r="BJ164" s="16" t="s">
        <v>86</v>
      </c>
      <c r="BK164" s="216">
        <f t="shared" si="19"/>
        <v>0</v>
      </c>
      <c r="BL164" s="16" t="s">
        <v>130</v>
      </c>
      <c r="BM164" s="215" t="s">
        <v>2575</v>
      </c>
    </row>
    <row r="165" spans="1:65" s="2" customFormat="1" ht="11.4">
      <c r="A165" s="33"/>
      <c r="B165" s="34"/>
      <c r="C165" s="229" t="s">
        <v>429</v>
      </c>
      <c r="D165" s="229" t="s">
        <v>237</v>
      </c>
      <c r="E165" s="230" t="s">
        <v>2576</v>
      </c>
      <c r="F165" s="231" t="s">
        <v>2577</v>
      </c>
      <c r="G165" s="232" t="s">
        <v>197</v>
      </c>
      <c r="H165" s="233">
        <v>8</v>
      </c>
      <c r="I165" s="234"/>
      <c r="J165" s="235">
        <f t="shared" si="10"/>
        <v>0</v>
      </c>
      <c r="K165" s="236"/>
      <c r="L165" s="237"/>
      <c r="M165" s="238" t="s">
        <v>1</v>
      </c>
      <c r="N165" s="239" t="s">
        <v>43</v>
      </c>
      <c r="O165" s="70"/>
      <c r="P165" s="213">
        <f t="shared" si="11"/>
        <v>0</v>
      </c>
      <c r="Q165" s="213">
        <v>0</v>
      </c>
      <c r="R165" s="213">
        <f t="shared" si="12"/>
        <v>0</v>
      </c>
      <c r="S165" s="213">
        <v>0</v>
      </c>
      <c r="T165" s="214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333</v>
      </c>
      <c r="AT165" s="215" t="s">
        <v>237</v>
      </c>
      <c r="AU165" s="215" t="s">
        <v>88</v>
      </c>
      <c r="AY165" s="16" t="s">
        <v>181</v>
      </c>
      <c r="BE165" s="216">
        <f t="shared" si="14"/>
        <v>0</v>
      </c>
      <c r="BF165" s="216">
        <f t="shared" si="15"/>
        <v>0</v>
      </c>
      <c r="BG165" s="216">
        <f t="shared" si="16"/>
        <v>0</v>
      </c>
      <c r="BH165" s="216">
        <f t="shared" si="17"/>
        <v>0</v>
      </c>
      <c r="BI165" s="216">
        <f t="shared" si="18"/>
        <v>0</v>
      </c>
      <c r="BJ165" s="16" t="s">
        <v>86</v>
      </c>
      <c r="BK165" s="216">
        <f t="shared" si="19"/>
        <v>0</v>
      </c>
      <c r="BL165" s="16" t="s">
        <v>130</v>
      </c>
      <c r="BM165" s="215" t="s">
        <v>2578</v>
      </c>
    </row>
    <row r="166" spans="1:65" s="2" customFormat="1" ht="11.4">
      <c r="A166" s="33"/>
      <c r="B166" s="34"/>
      <c r="C166" s="229" t="s">
        <v>433</v>
      </c>
      <c r="D166" s="229" t="s">
        <v>237</v>
      </c>
      <c r="E166" s="230" t="s">
        <v>2579</v>
      </c>
      <c r="F166" s="231" t="s">
        <v>2580</v>
      </c>
      <c r="G166" s="232" t="s">
        <v>197</v>
      </c>
      <c r="H166" s="233">
        <v>16</v>
      </c>
      <c r="I166" s="234"/>
      <c r="J166" s="235">
        <f t="shared" si="10"/>
        <v>0</v>
      </c>
      <c r="K166" s="236"/>
      <c r="L166" s="237"/>
      <c r="M166" s="238" t="s">
        <v>1</v>
      </c>
      <c r="N166" s="239" t="s">
        <v>43</v>
      </c>
      <c r="O166" s="70"/>
      <c r="P166" s="213">
        <f t="shared" si="11"/>
        <v>0</v>
      </c>
      <c r="Q166" s="213">
        <v>0</v>
      </c>
      <c r="R166" s="213">
        <f t="shared" si="12"/>
        <v>0</v>
      </c>
      <c r="S166" s="213">
        <v>0</v>
      </c>
      <c r="T166" s="214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333</v>
      </c>
      <c r="AT166" s="215" t="s">
        <v>237</v>
      </c>
      <c r="AU166" s="215" t="s">
        <v>88</v>
      </c>
      <c r="AY166" s="16" t="s">
        <v>181</v>
      </c>
      <c r="BE166" s="216">
        <f t="shared" si="14"/>
        <v>0</v>
      </c>
      <c r="BF166" s="216">
        <f t="shared" si="15"/>
        <v>0</v>
      </c>
      <c r="BG166" s="216">
        <f t="shared" si="16"/>
        <v>0</v>
      </c>
      <c r="BH166" s="216">
        <f t="shared" si="17"/>
        <v>0</v>
      </c>
      <c r="BI166" s="216">
        <f t="shared" si="18"/>
        <v>0</v>
      </c>
      <c r="BJ166" s="16" t="s">
        <v>86</v>
      </c>
      <c r="BK166" s="216">
        <f t="shared" si="19"/>
        <v>0</v>
      </c>
      <c r="BL166" s="16" t="s">
        <v>130</v>
      </c>
      <c r="BM166" s="215" t="s">
        <v>2581</v>
      </c>
    </row>
    <row r="167" spans="1:65" s="2" customFormat="1" ht="11.4">
      <c r="A167" s="33"/>
      <c r="B167" s="34"/>
      <c r="C167" s="229" t="s">
        <v>439</v>
      </c>
      <c r="D167" s="229" t="s">
        <v>237</v>
      </c>
      <c r="E167" s="230" t="s">
        <v>2582</v>
      </c>
      <c r="F167" s="231" t="s">
        <v>2583</v>
      </c>
      <c r="G167" s="232" t="s">
        <v>197</v>
      </c>
      <c r="H167" s="233">
        <v>9</v>
      </c>
      <c r="I167" s="234"/>
      <c r="J167" s="235">
        <f t="shared" si="10"/>
        <v>0</v>
      </c>
      <c r="K167" s="236"/>
      <c r="L167" s="237"/>
      <c r="M167" s="238" t="s">
        <v>1</v>
      </c>
      <c r="N167" s="239" t="s">
        <v>43</v>
      </c>
      <c r="O167" s="70"/>
      <c r="P167" s="213">
        <f t="shared" si="11"/>
        <v>0</v>
      </c>
      <c r="Q167" s="213">
        <v>0</v>
      </c>
      <c r="R167" s="213">
        <f t="shared" si="12"/>
        <v>0</v>
      </c>
      <c r="S167" s="213">
        <v>0</v>
      </c>
      <c r="T167" s="214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333</v>
      </c>
      <c r="AT167" s="215" t="s">
        <v>237</v>
      </c>
      <c r="AU167" s="215" t="s">
        <v>88</v>
      </c>
      <c r="AY167" s="16" t="s">
        <v>181</v>
      </c>
      <c r="BE167" s="216">
        <f t="shared" si="14"/>
        <v>0</v>
      </c>
      <c r="BF167" s="216">
        <f t="shared" si="15"/>
        <v>0</v>
      </c>
      <c r="BG167" s="216">
        <f t="shared" si="16"/>
        <v>0</v>
      </c>
      <c r="BH167" s="216">
        <f t="shared" si="17"/>
        <v>0</v>
      </c>
      <c r="BI167" s="216">
        <f t="shared" si="18"/>
        <v>0</v>
      </c>
      <c r="BJ167" s="16" t="s">
        <v>86</v>
      </c>
      <c r="BK167" s="216">
        <f t="shared" si="19"/>
        <v>0</v>
      </c>
      <c r="BL167" s="16" t="s">
        <v>130</v>
      </c>
      <c r="BM167" s="215" t="s">
        <v>2584</v>
      </c>
    </row>
    <row r="168" spans="1:65" s="2" customFormat="1" ht="11.4">
      <c r="A168" s="33"/>
      <c r="B168" s="34"/>
      <c r="C168" s="229" t="s">
        <v>446</v>
      </c>
      <c r="D168" s="229" t="s">
        <v>237</v>
      </c>
      <c r="E168" s="230" t="s">
        <v>2585</v>
      </c>
      <c r="F168" s="231" t="s">
        <v>2586</v>
      </c>
      <c r="G168" s="232" t="s">
        <v>197</v>
      </c>
      <c r="H168" s="233">
        <v>9</v>
      </c>
      <c r="I168" s="234"/>
      <c r="J168" s="235">
        <f t="shared" si="10"/>
        <v>0</v>
      </c>
      <c r="K168" s="236"/>
      <c r="L168" s="237"/>
      <c r="M168" s="238" t="s">
        <v>1</v>
      </c>
      <c r="N168" s="239" t="s">
        <v>43</v>
      </c>
      <c r="O168" s="70"/>
      <c r="P168" s="213">
        <f t="shared" si="11"/>
        <v>0</v>
      </c>
      <c r="Q168" s="213">
        <v>0</v>
      </c>
      <c r="R168" s="213">
        <f t="shared" si="12"/>
        <v>0</v>
      </c>
      <c r="S168" s="213">
        <v>0</v>
      </c>
      <c r="T168" s="214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333</v>
      </c>
      <c r="AT168" s="215" t="s">
        <v>237</v>
      </c>
      <c r="AU168" s="215" t="s">
        <v>88</v>
      </c>
      <c r="AY168" s="16" t="s">
        <v>181</v>
      </c>
      <c r="BE168" s="216">
        <f t="shared" si="14"/>
        <v>0</v>
      </c>
      <c r="BF168" s="216">
        <f t="shared" si="15"/>
        <v>0</v>
      </c>
      <c r="BG168" s="216">
        <f t="shared" si="16"/>
        <v>0</v>
      </c>
      <c r="BH168" s="216">
        <f t="shared" si="17"/>
        <v>0</v>
      </c>
      <c r="BI168" s="216">
        <f t="shared" si="18"/>
        <v>0</v>
      </c>
      <c r="BJ168" s="16" t="s">
        <v>86</v>
      </c>
      <c r="BK168" s="216">
        <f t="shared" si="19"/>
        <v>0</v>
      </c>
      <c r="BL168" s="16" t="s">
        <v>130</v>
      </c>
      <c r="BM168" s="215" t="s">
        <v>2587</v>
      </c>
    </row>
    <row r="169" spans="1:65" s="2" customFormat="1" ht="11.4">
      <c r="A169" s="33"/>
      <c r="B169" s="34"/>
      <c r="C169" s="229" t="s">
        <v>453</v>
      </c>
      <c r="D169" s="229" t="s">
        <v>237</v>
      </c>
      <c r="E169" s="230" t="s">
        <v>2588</v>
      </c>
      <c r="F169" s="231" t="s">
        <v>2589</v>
      </c>
      <c r="G169" s="232" t="s">
        <v>197</v>
      </c>
      <c r="H169" s="233">
        <v>7</v>
      </c>
      <c r="I169" s="234"/>
      <c r="J169" s="235">
        <f t="shared" si="10"/>
        <v>0</v>
      </c>
      <c r="K169" s="236"/>
      <c r="L169" s="237"/>
      <c r="M169" s="238" t="s">
        <v>1</v>
      </c>
      <c r="N169" s="239" t="s">
        <v>43</v>
      </c>
      <c r="O169" s="70"/>
      <c r="P169" s="213">
        <f t="shared" si="11"/>
        <v>0</v>
      </c>
      <c r="Q169" s="213">
        <v>0</v>
      </c>
      <c r="R169" s="213">
        <f t="shared" si="12"/>
        <v>0</v>
      </c>
      <c r="S169" s="213">
        <v>0</v>
      </c>
      <c r="T169" s="214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333</v>
      </c>
      <c r="AT169" s="215" t="s">
        <v>237</v>
      </c>
      <c r="AU169" s="215" t="s">
        <v>88</v>
      </c>
      <c r="AY169" s="16" t="s">
        <v>181</v>
      </c>
      <c r="BE169" s="216">
        <f t="shared" si="14"/>
        <v>0</v>
      </c>
      <c r="BF169" s="216">
        <f t="shared" si="15"/>
        <v>0</v>
      </c>
      <c r="BG169" s="216">
        <f t="shared" si="16"/>
        <v>0</v>
      </c>
      <c r="BH169" s="216">
        <f t="shared" si="17"/>
        <v>0</v>
      </c>
      <c r="BI169" s="216">
        <f t="shared" si="18"/>
        <v>0</v>
      </c>
      <c r="BJ169" s="16" t="s">
        <v>86</v>
      </c>
      <c r="BK169" s="216">
        <f t="shared" si="19"/>
        <v>0</v>
      </c>
      <c r="BL169" s="16" t="s">
        <v>130</v>
      </c>
      <c r="BM169" s="215" t="s">
        <v>2590</v>
      </c>
    </row>
    <row r="170" spans="1:65" s="2" customFormat="1" ht="11.4">
      <c r="A170" s="33"/>
      <c r="B170" s="34"/>
      <c r="C170" s="229" t="s">
        <v>805</v>
      </c>
      <c r="D170" s="229" t="s">
        <v>237</v>
      </c>
      <c r="E170" s="230" t="s">
        <v>2591</v>
      </c>
      <c r="F170" s="231" t="s">
        <v>2592</v>
      </c>
      <c r="G170" s="232" t="s">
        <v>197</v>
      </c>
      <c r="H170" s="233">
        <v>271</v>
      </c>
      <c r="I170" s="234"/>
      <c r="J170" s="235">
        <f t="shared" si="10"/>
        <v>0</v>
      </c>
      <c r="K170" s="236"/>
      <c r="L170" s="237"/>
      <c r="M170" s="238" t="s">
        <v>1</v>
      </c>
      <c r="N170" s="239" t="s">
        <v>43</v>
      </c>
      <c r="O170" s="70"/>
      <c r="P170" s="213">
        <f t="shared" si="11"/>
        <v>0</v>
      </c>
      <c r="Q170" s="213">
        <v>0</v>
      </c>
      <c r="R170" s="213">
        <f t="shared" si="12"/>
        <v>0</v>
      </c>
      <c r="S170" s="213">
        <v>0</v>
      </c>
      <c r="T170" s="214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333</v>
      </c>
      <c r="AT170" s="215" t="s">
        <v>237</v>
      </c>
      <c r="AU170" s="215" t="s">
        <v>88</v>
      </c>
      <c r="AY170" s="16" t="s">
        <v>181</v>
      </c>
      <c r="BE170" s="216">
        <f t="shared" si="14"/>
        <v>0</v>
      </c>
      <c r="BF170" s="216">
        <f t="shared" si="15"/>
        <v>0</v>
      </c>
      <c r="BG170" s="216">
        <f t="shared" si="16"/>
        <v>0</v>
      </c>
      <c r="BH170" s="216">
        <f t="shared" si="17"/>
        <v>0</v>
      </c>
      <c r="BI170" s="216">
        <f t="shared" si="18"/>
        <v>0</v>
      </c>
      <c r="BJ170" s="16" t="s">
        <v>86</v>
      </c>
      <c r="BK170" s="216">
        <f t="shared" si="19"/>
        <v>0</v>
      </c>
      <c r="BL170" s="16" t="s">
        <v>130</v>
      </c>
      <c r="BM170" s="215" t="s">
        <v>2593</v>
      </c>
    </row>
    <row r="171" spans="1:65" s="2" customFormat="1" ht="11.4">
      <c r="A171" s="33"/>
      <c r="B171" s="34"/>
      <c r="C171" s="229" t="s">
        <v>810</v>
      </c>
      <c r="D171" s="229" t="s">
        <v>237</v>
      </c>
      <c r="E171" s="230" t="s">
        <v>2594</v>
      </c>
      <c r="F171" s="231" t="s">
        <v>2595</v>
      </c>
      <c r="G171" s="232" t="s">
        <v>197</v>
      </c>
      <c r="H171" s="233">
        <v>16</v>
      </c>
      <c r="I171" s="234"/>
      <c r="J171" s="235">
        <f t="shared" si="10"/>
        <v>0</v>
      </c>
      <c r="K171" s="236"/>
      <c r="L171" s="237"/>
      <c r="M171" s="238" t="s">
        <v>1</v>
      </c>
      <c r="N171" s="239" t="s">
        <v>43</v>
      </c>
      <c r="O171" s="70"/>
      <c r="P171" s="213">
        <f t="shared" si="11"/>
        <v>0</v>
      </c>
      <c r="Q171" s="213">
        <v>0</v>
      </c>
      <c r="R171" s="213">
        <f t="shared" si="12"/>
        <v>0</v>
      </c>
      <c r="S171" s="213">
        <v>0</v>
      </c>
      <c r="T171" s="214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333</v>
      </c>
      <c r="AT171" s="215" t="s">
        <v>237</v>
      </c>
      <c r="AU171" s="215" t="s">
        <v>88</v>
      </c>
      <c r="AY171" s="16" t="s">
        <v>181</v>
      </c>
      <c r="BE171" s="216">
        <f t="shared" si="14"/>
        <v>0</v>
      </c>
      <c r="BF171" s="216">
        <f t="shared" si="15"/>
        <v>0</v>
      </c>
      <c r="BG171" s="216">
        <f t="shared" si="16"/>
        <v>0</v>
      </c>
      <c r="BH171" s="216">
        <f t="shared" si="17"/>
        <v>0</v>
      </c>
      <c r="BI171" s="216">
        <f t="shared" si="18"/>
        <v>0</v>
      </c>
      <c r="BJ171" s="16" t="s">
        <v>86</v>
      </c>
      <c r="BK171" s="216">
        <f t="shared" si="19"/>
        <v>0</v>
      </c>
      <c r="BL171" s="16" t="s">
        <v>130</v>
      </c>
      <c r="BM171" s="215" t="s">
        <v>2596</v>
      </c>
    </row>
    <row r="172" spans="1:65" s="2" customFormat="1" ht="11.4">
      <c r="A172" s="33"/>
      <c r="B172" s="34"/>
      <c r="C172" s="229" t="s">
        <v>815</v>
      </c>
      <c r="D172" s="229" t="s">
        <v>237</v>
      </c>
      <c r="E172" s="230" t="s">
        <v>2597</v>
      </c>
      <c r="F172" s="231" t="s">
        <v>2598</v>
      </c>
      <c r="G172" s="232" t="s">
        <v>197</v>
      </c>
      <c r="H172" s="233">
        <v>14</v>
      </c>
      <c r="I172" s="234"/>
      <c r="J172" s="235">
        <f t="shared" si="10"/>
        <v>0</v>
      </c>
      <c r="K172" s="236"/>
      <c r="L172" s="237"/>
      <c r="M172" s="238" t="s">
        <v>1</v>
      </c>
      <c r="N172" s="239" t="s">
        <v>43</v>
      </c>
      <c r="O172" s="70"/>
      <c r="P172" s="213">
        <f t="shared" si="11"/>
        <v>0</v>
      </c>
      <c r="Q172" s="213">
        <v>0</v>
      </c>
      <c r="R172" s="213">
        <f t="shared" si="12"/>
        <v>0</v>
      </c>
      <c r="S172" s="213">
        <v>0</v>
      </c>
      <c r="T172" s="214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333</v>
      </c>
      <c r="AT172" s="215" t="s">
        <v>237</v>
      </c>
      <c r="AU172" s="215" t="s">
        <v>88</v>
      </c>
      <c r="AY172" s="16" t="s">
        <v>181</v>
      </c>
      <c r="BE172" s="216">
        <f t="shared" si="14"/>
        <v>0</v>
      </c>
      <c r="BF172" s="216">
        <f t="shared" si="15"/>
        <v>0</v>
      </c>
      <c r="BG172" s="216">
        <f t="shared" si="16"/>
        <v>0</v>
      </c>
      <c r="BH172" s="216">
        <f t="shared" si="17"/>
        <v>0</v>
      </c>
      <c r="BI172" s="216">
        <f t="shared" si="18"/>
        <v>0</v>
      </c>
      <c r="BJ172" s="16" t="s">
        <v>86</v>
      </c>
      <c r="BK172" s="216">
        <f t="shared" si="19"/>
        <v>0</v>
      </c>
      <c r="BL172" s="16" t="s">
        <v>130</v>
      </c>
      <c r="BM172" s="215" t="s">
        <v>2599</v>
      </c>
    </row>
    <row r="173" spans="1:65" s="2" customFormat="1" ht="11.4">
      <c r="A173" s="33"/>
      <c r="B173" s="34"/>
      <c r="C173" s="229" t="s">
        <v>846</v>
      </c>
      <c r="D173" s="229" t="s">
        <v>237</v>
      </c>
      <c r="E173" s="230" t="s">
        <v>2600</v>
      </c>
      <c r="F173" s="231" t="s">
        <v>2601</v>
      </c>
      <c r="G173" s="232" t="s">
        <v>357</v>
      </c>
      <c r="H173" s="233">
        <v>68</v>
      </c>
      <c r="I173" s="234"/>
      <c r="J173" s="235">
        <f t="shared" si="10"/>
        <v>0</v>
      </c>
      <c r="K173" s="236"/>
      <c r="L173" s="237"/>
      <c r="M173" s="238" t="s">
        <v>1</v>
      </c>
      <c r="N173" s="239" t="s">
        <v>43</v>
      </c>
      <c r="O173" s="70"/>
      <c r="P173" s="213">
        <f t="shared" si="11"/>
        <v>0</v>
      </c>
      <c r="Q173" s="213">
        <v>0</v>
      </c>
      <c r="R173" s="213">
        <f t="shared" si="12"/>
        <v>0</v>
      </c>
      <c r="S173" s="213">
        <v>0</v>
      </c>
      <c r="T173" s="214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333</v>
      </c>
      <c r="AT173" s="215" t="s">
        <v>237</v>
      </c>
      <c r="AU173" s="215" t="s">
        <v>88</v>
      </c>
      <c r="AY173" s="16" t="s">
        <v>181</v>
      </c>
      <c r="BE173" s="216">
        <f t="shared" si="14"/>
        <v>0</v>
      </c>
      <c r="BF173" s="216">
        <f t="shared" si="15"/>
        <v>0</v>
      </c>
      <c r="BG173" s="216">
        <f t="shared" si="16"/>
        <v>0</v>
      </c>
      <c r="BH173" s="216">
        <f t="shared" si="17"/>
        <v>0</v>
      </c>
      <c r="BI173" s="216">
        <f t="shared" si="18"/>
        <v>0</v>
      </c>
      <c r="BJ173" s="16" t="s">
        <v>86</v>
      </c>
      <c r="BK173" s="216">
        <f t="shared" si="19"/>
        <v>0</v>
      </c>
      <c r="BL173" s="16" t="s">
        <v>130</v>
      </c>
      <c r="BM173" s="215" t="s">
        <v>2602</v>
      </c>
    </row>
    <row r="174" spans="1:65" s="2" customFormat="1" ht="11.4">
      <c r="A174" s="33"/>
      <c r="B174" s="34"/>
      <c r="C174" s="229" t="s">
        <v>855</v>
      </c>
      <c r="D174" s="229" t="s">
        <v>237</v>
      </c>
      <c r="E174" s="230" t="s">
        <v>2603</v>
      </c>
      <c r="F174" s="231" t="s">
        <v>2604</v>
      </c>
      <c r="G174" s="232" t="s">
        <v>357</v>
      </c>
      <c r="H174" s="233">
        <v>20</v>
      </c>
      <c r="I174" s="234"/>
      <c r="J174" s="235">
        <f t="shared" si="10"/>
        <v>0</v>
      </c>
      <c r="K174" s="236"/>
      <c r="L174" s="237"/>
      <c r="M174" s="238" t="s">
        <v>1</v>
      </c>
      <c r="N174" s="239" t="s">
        <v>43</v>
      </c>
      <c r="O174" s="70"/>
      <c r="P174" s="213">
        <f t="shared" si="11"/>
        <v>0</v>
      </c>
      <c r="Q174" s="213">
        <v>0</v>
      </c>
      <c r="R174" s="213">
        <f t="shared" si="12"/>
        <v>0</v>
      </c>
      <c r="S174" s="213">
        <v>0</v>
      </c>
      <c r="T174" s="214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333</v>
      </c>
      <c r="AT174" s="215" t="s">
        <v>237</v>
      </c>
      <c r="AU174" s="215" t="s">
        <v>88</v>
      </c>
      <c r="AY174" s="16" t="s">
        <v>181</v>
      </c>
      <c r="BE174" s="216">
        <f t="shared" si="14"/>
        <v>0</v>
      </c>
      <c r="BF174" s="216">
        <f t="shared" si="15"/>
        <v>0</v>
      </c>
      <c r="BG174" s="216">
        <f t="shared" si="16"/>
        <v>0</v>
      </c>
      <c r="BH174" s="216">
        <f t="shared" si="17"/>
        <v>0</v>
      </c>
      <c r="BI174" s="216">
        <f t="shared" si="18"/>
        <v>0</v>
      </c>
      <c r="BJ174" s="16" t="s">
        <v>86</v>
      </c>
      <c r="BK174" s="216">
        <f t="shared" si="19"/>
        <v>0</v>
      </c>
      <c r="BL174" s="16" t="s">
        <v>130</v>
      </c>
      <c r="BM174" s="215" t="s">
        <v>2605</v>
      </c>
    </row>
    <row r="175" spans="1:65" s="2" customFormat="1" ht="11.4">
      <c r="A175" s="33"/>
      <c r="B175" s="34"/>
      <c r="C175" s="229" t="s">
        <v>859</v>
      </c>
      <c r="D175" s="229" t="s">
        <v>237</v>
      </c>
      <c r="E175" s="230" t="s">
        <v>2606</v>
      </c>
      <c r="F175" s="231" t="s">
        <v>2607</v>
      </c>
      <c r="G175" s="232" t="s">
        <v>357</v>
      </c>
      <c r="H175" s="233">
        <v>136</v>
      </c>
      <c r="I175" s="234"/>
      <c r="J175" s="235">
        <f t="shared" si="10"/>
        <v>0</v>
      </c>
      <c r="K175" s="236"/>
      <c r="L175" s="237"/>
      <c r="M175" s="238" t="s">
        <v>1</v>
      </c>
      <c r="N175" s="239" t="s">
        <v>43</v>
      </c>
      <c r="O175" s="70"/>
      <c r="P175" s="213">
        <f t="shared" si="11"/>
        <v>0</v>
      </c>
      <c r="Q175" s="213">
        <v>0</v>
      </c>
      <c r="R175" s="213">
        <f t="shared" si="12"/>
        <v>0</v>
      </c>
      <c r="S175" s="213">
        <v>0</v>
      </c>
      <c r="T175" s="214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333</v>
      </c>
      <c r="AT175" s="215" t="s">
        <v>237</v>
      </c>
      <c r="AU175" s="215" t="s">
        <v>88</v>
      </c>
      <c r="AY175" s="16" t="s">
        <v>181</v>
      </c>
      <c r="BE175" s="216">
        <f t="shared" si="14"/>
        <v>0</v>
      </c>
      <c r="BF175" s="216">
        <f t="shared" si="15"/>
        <v>0</v>
      </c>
      <c r="BG175" s="216">
        <f t="shared" si="16"/>
        <v>0</v>
      </c>
      <c r="BH175" s="216">
        <f t="shared" si="17"/>
        <v>0</v>
      </c>
      <c r="BI175" s="216">
        <f t="shared" si="18"/>
        <v>0</v>
      </c>
      <c r="BJ175" s="16" t="s">
        <v>86</v>
      </c>
      <c r="BK175" s="216">
        <f t="shared" si="19"/>
        <v>0</v>
      </c>
      <c r="BL175" s="16" t="s">
        <v>130</v>
      </c>
      <c r="BM175" s="215" t="s">
        <v>2608</v>
      </c>
    </row>
    <row r="176" spans="1:65" s="2" customFormat="1" ht="11.4">
      <c r="A176" s="33"/>
      <c r="B176" s="34"/>
      <c r="C176" s="229" t="s">
        <v>863</v>
      </c>
      <c r="D176" s="229" t="s">
        <v>237</v>
      </c>
      <c r="E176" s="230" t="s">
        <v>2609</v>
      </c>
      <c r="F176" s="231" t="s">
        <v>2610</v>
      </c>
      <c r="G176" s="232" t="s">
        <v>357</v>
      </c>
      <c r="H176" s="233">
        <v>60</v>
      </c>
      <c r="I176" s="234"/>
      <c r="J176" s="235">
        <f t="shared" si="10"/>
        <v>0</v>
      </c>
      <c r="K176" s="236"/>
      <c r="L176" s="237"/>
      <c r="M176" s="238" t="s">
        <v>1</v>
      </c>
      <c r="N176" s="239" t="s">
        <v>43</v>
      </c>
      <c r="O176" s="70"/>
      <c r="P176" s="213">
        <f t="shared" si="11"/>
        <v>0</v>
      </c>
      <c r="Q176" s="213">
        <v>0</v>
      </c>
      <c r="R176" s="213">
        <f t="shared" si="12"/>
        <v>0</v>
      </c>
      <c r="S176" s="213">
        <v>0</v>
      </c>
      <c r="T176" s="214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333</v>
      </c>
      <c r="AT176" s="215" t="s">
        <v>237</v>
      </c>
      <c r="AU176" s="215" t="s">
        <v>88</v>
      </c>
      <c r="AY176" s="16" t="s">
        <v>181</v>
      </c>
      <c r="BE176" s="216">
        <f t="shared" si="14"/>
        <v>0</v>
      </c>
      <c r="BF176" s="216">
        <f t="shared" si="15"/>
        <v>0</v>
      </c>
      <c r="BG176" s="216">
        <f t="shared" si="16"/>
        <v>0</v>
      </c>
      <c r="BH176" s="216">
        <f t="shared" si="17"/>
        <v>0</v>
      </c>
      <c r="BI176" s="216">
        <f t="shared" si="18"/>
        <v>0</v>
      </c>
      <c r="BJ176" s="16" t="s">
        <v>86</v>
      </c>
      <c r="BK176" s="216">
        <f t="shared" si="19"/>
        <v>0</v>
      </c>
      <c r="BL176" s="16" t="s">
        <v>130</v>
      </c>
      <c r="BM176" s="215" t="s">
        <v>2611</v>
      </c>
    </row>
    <row r="177" spans="1:65" s="2" customFormat="1" ht="11.4">
      <c r="A177" s="33"/>
      <c r="B177" s="34"/>
      <c r="C177" s="229" t="s">
        <v>867</v>
      </c>
      <c r="D177" s="229" t="s">
        <v>237</v>
      </c>
      <c r="E177" s="230" t="s">
        <v>2612</v>
      </c>
      <c r="F177" s="231" t="s">
        <v>2613</v>
      </c>
      <c r="G177" s="232" t="s">
        <v>357</v>
      </c>
      <c r="H177" s="233">
        <v>1860</v>
      </c>
      <c r="I177" s="234"/>
      <c r="J177" s="235">
        <f t="shared" si="10"/>
        <v>0</v>
      </c>
      <c r="K177" s="236"/>
      <c r="L177" s="237"/>
      <c r="M177" s="238" t="s">
        <v>1</v>
      </c>
      <c r="N177" s="239" t="s">
        <v>43</v>
      </c>
      <c r="O177" s="70"/>
      <c r="P177" s="213">
        <f t="shared" si="11"/>
        <v>0</v>
      </c>
      <c r="Q177" s="213">
        <v>0</v>
      </c>
      <c r="R177" s="213">
        <f t="shared" si="12"/>
        <v>0</v>
      </c>
      <c r="S177" s="213">
        <v>0</v>
      </c>
      <c r="T177" s="214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333</v>
      </c>
      <c r="AT177" s="215" t="s">
        <v>237</v>
      </c>
      <c r="AU177" s="215" t="s">
        <v>88</v>
      </c>
      <c r="AY177" s="16" t="s">
        <v>181</v>
      </c>
      <c r="BE177" s="216">
        <f t="shared" si="14"/>
        <v>0</v>
      </c>
      <c r="BF177" s="216">
        <f t="shared" si="15"/>
        <v>0</v>
      </c>
      <c r="BG177" s="216">
        <f t="shared" si="16"/>
        <v>0</v>
      </c>
      <c r="BH177" s="216">
        <f t="shared" si="17"/>
        <v>0</v>
      </c>
      <c r="BI177" s="216">
        <f t="shared" si="18"/>
        <v>0</v>
      </c>
      <c r="BJ177" s="16" t="s">
        <v>86</v>
      </c>
      <c r="BK177" s="216">
        <f t="shared" si="19"/>
        <v>0</v>
      </c>
      <c r="BL177" s="16" t="s">
        <v>130</v>
      </c>
      <c r="BM177" s="215" t="s">
        <v>2614</v>
      </c>
    </row>
    <row r="178" spans="1:65" s="2" customFormat="1" ht="11.4">
      <c r="A178" s="33"/>
      <c r="B178" s="34"/>
      <c r="C178" s="229" t="s">
        <v>871</v>
      </c>
      <c r="D178" s="229" t="s">
        <v>237</v>
      </c>
      <c r="E178" s="230" t="s">
        <v>2615</v>
      </c>
      <c r="F178" s="231" t="s">
        <v>2526</v>
      </c>
      <c r="G178" s="232" t="s">
        <v>357</v>
      </c>
      <c r="H178" s="233">
        <v>2710</v>
      </c>
      <c r="I178" s="234"/>
      <c r="J178" s="235">
        <f t="shared" si="10"/>
        <v>0</v>
      </c>
      <c r="K178" s="236"/>
      <c r="L178" s="237"/>
      <c r="M178" s="238" t="s">
        <v>1</v>
      </c>
      <c r="N178" s="239" t="s">
        <v>43</v>
      </c>
      <c r="O178" s="70"/>
      <c r="P178" s="213">
        <f t="shared" si="11"/>
        <v>0</v>
      </c>
      <c r="Q178" s="213">
        <v>0</v>
      </c>
      <c r="R178" s="213">
        <f t="shared" si="12"/>
        <v>0</v>
      </c>
      <c r="S178" s="213">
        <v>0</v>
      </c>
      <c r="T178" s="214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333</v>
      </c>
      <c r="AT178" s="215" t="s">
        <v>237</v>
      </c>
      <c r="AU178" s="215" t="s">
        <v>88</v>
      </c>
      <c r="AY178" s="16" t="s">
        <v>181</v>
      </c>
      <c r="BE178" s="216">
        <f t="shared" si="14"/>
        <v>0</v>
      </c>
      <c r="BF178" s="216">
        <f t="shared" si="15"/>
        <v>0</v>
      </c>
      <c r="BG178" s="216">
        <f t="shared" si="16"/>
        <v>0</v>
      </c>
      <c r="BH178" s="216">
        <f t="shared" si="17"/>
        <v>0</v>
      </c>
      <c r="BI178" s="216">
        <f t="shared" si="18"/>
        <v>0</v>
      </c>
      <c r="BJ178" s="16" t="s">
        <v>86</v>
      </c>
      <c r="BK178" s="216">
        <f t="shared" si="19"/>
        <v>0</v>
      </c>
      <c r="BL178" s="16" t="s">
        <v>130</v>
      </c>
      <c r="BM178" s="215" t="s">
        <v>2616</v>
      </c>
    </row>
    <row r="179" spans="1:65" s="2" customFormat="1" ht="11.4">
      <c r="A179" s="33"/>
      <c r="B179" s="34"/>
      <c r="C179" s="229" t="s">
        <v>708</v>
      </c>
      <c r="D179" s="229" t="s">
        <v>237</v>
      </c>
      <c r="E179" s="230" t="s">
        <v>2617</v>
      </c>
      <c r="F179" s="231" t="s">
        <v>2618</v>
      </c>
      <c r="G179" s="232" t="s">
        <v>357</v>
      </c>
      <c r="H179" s="233">
        <v>160</v>
      </c>
      <c r="I179" s="234"/>
      <c r="J179" s="235">
        <f t="shared" si="10"/>
        <v>0</v>
      </c>
      <c r="K179" s="236"/>
      <c r="L179" s="237"/>
      <c r="M179" s="238" t="s">
        <v>1</v>
      </c>
      <c r="N179" s="239" t="s">
        <v>43</v>
      </c>
      <c r="O179" s="70"/>
      <c r="P179" s="213">
        <f t="shared" si="11"/>
        <v>0</v>
      </c>
      <c r="Q179" s="213">
        <v>0</v>
      </c>
      <c r="R179" s="213">
        <f t="shared" si="12"/>
        <v>0</v>
      </c>
      <c r="S179" s="213">
        <v>0</v>
      </c>
      <c r="T179" s="214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333</v>
      </c>
      <c r="AT179" s="215" t="s">
        <v>237</v>
      </c>
      <c r="AU179" s="215" t="s">
        <v>88</v>
      </c>
      <c r="AY179" s="16" t="s">
        <v>181</v>
      </c>
      <c r="BE179" s="216">
        <f t="shared" si="14"/>
        <v>0</v>
      </c>
      <c r="BF179" s="216">
        <f t="shared" si="15"/>
        <v>0</v>
      </c>
      <c r="BG179" s="216">
        <f t="shared" si="16"/>
        <v>0</v>
      </c>
      <c r="BH179" s="216">
        <f t="shared" si="17"/>
        <v>0</v>
      </c>
      <c r="BI179" s="216">
        <f t="shared" si="18"/>
        <v>0</v>
      </c>
      <c r="BJ179" s="16" t="s">
        <v>86</v>
      </c>
      <c r="BK179" s="216">
        <f t="shared" si="19"/>
        <v>0</v>
      </c>
      <c r="BL179" s="16" t="s">
        <v>130</v>
      </c>
      <c r="BM179" s="215" t="s">
        <v>2619</v>
      </c>
    </row>
    <row r="180" spans="1:65" s="2" customFormat="1" ht="11.4">
      <c r="A180" s="33"/>
      <c r="B180" s="34"/>
      <c r="C180" s="229" t="s">
        <v>879</v>
      </c>
      <c r="D180" s="229" t="s">
        <v>237</v>
      </c>
      <c r="E180" s="230" t="s">
        <v>2620</v>
      </c>
      <c r="F180" s="231" t="s">
        <v>2621</v>
      </c>
      <c r="G180" s="232" t="s">
        <v>357</v>
      </c>
      <c r="H180" s="233">
        <v>600</v>
      </c>
      <c r="I180" s="234"/>
      <c r="J180" s="235">
        <f t="shared" si="10"/>
        <v>0</v>
      </c>
      <c r="K180" s="236"/>
      <c r="L180" s="237"/>
      <c r="M180" s="238" t="s">
        <v>1</v>
      </c>
      <c r="N180" s="239" t="s">
        <v>43</v>
      </c>
      <c r="O180" s="70"/>
      <c r="P180" s="213">
        <f t="shared" si="11"/>
        <v>0</v>
      </c>
      <c r="Q180" s="213">
        <v>0</v>
      </c>
      <c r="R180" s="213">
        <f t="shared" si="12"/>
        <v>0</v>
      </c>
      <c r="S180" s="213">
        <v>0</v>
      </c>
      <c r="T180" s="214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15" t="s">
        <v>333</v>
      </c>
      <c r="AT180" s="215" t="s">
        <v>237</v>
      </c>
      <c r="AU180" s="215" t="s">
        <v>88</v>
      </c>
      <c r="AY180" s="16" t="s">
        <v>181</v>
      </c>
      <c r="BE180" s="216">
        <f t="shared" si="14"/>
        <v>0</v>
      </c>
      <c r="BF180" s="216">
        <f t="shared" si="15"/>
        <v>0</v>
      </c>
      <c r="BG180" s="216">
        <f t="shared" si="16"/>
        <v>0</v>
      </c>
      <c r="BH180" s="216">
        <f t="shared" si="17"/>
        <v>0</v>
      </c>
      <c r="BI180" s="216">
        <f t="shared" si="18"/>
        <v>0</v>
      </c>
      <c r="BJ180" s="16" t="s">
        <v>86</v>
      </c>
      <c r="BK180" s="216">
        <f t="shared" si="19"/>
        <v>0</v>
      </c>
      <c r="BL180" s="16" t="s">
        <v>130</v>
      </c>
      <c r="BM180" s="215" t="s">
        <v>2622</v>
      </c>
    </row>
    <row r="181" spans="1:65" s="2" customFormat="1" ht="11.4">
      <c r="A181" s="33"/>
      <c r="B181" s="34"/>
      <c r="C181" s="229" t="s">
        <v>883</v>
      </c>
      <c r="D181" s="229" t="s">
        <v>237</v>
      </c>
      <c r="E181" s="230" t="s">
        <v>2623</v>
      </c>
      <c r="F181" s="231" t="s">
        <v>2624</v>
      </c>
      <c r="G181" s="232" t="s">
        <v>357</v>
      </c>
      <c r="H181" s="233">
        <v>240</v>
      </c>
      <c r="I181" s="234"/>
      <c r="J181" s="235">
        <f t="shared" si="10"/>
        <v>0</v>
      </c>
      <c r="K181" s="236"/>
      <c r="L181" s="237"/>
      <c r="M181" s="238" t="s">
        <v>1</v>
      </c>
      <c r="N181" s="239" t="s">
        <v>43</v>
      </c>
      <c r="O181" s="70"/>
      <c r="P181" s="213">
        <f t="shared" si="11"/>
        <v>0</v>
      </c>
      <c r="Q181" s="213">
        <v>0</v>
      </c>
      <c r="R181" s="213">
        <f t="shared" si="12"/>
        <v>0</v>
      </c>
      <c r="S181" s="213">
        <v>0</v>
      </c>
      <c r="T181" s="214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333</v>
      </c>
      <c r="AT181" s="215" t="s">
        <v>237</v>
      </c>
      <c r="AU181" s="215" t="s">
        <v>88</v>
      </c>
      <c r="AY181" s="16" t="s">
        <v>181</v>
      </c>
      <c r="BE181" s="216">
        <f t="shared" si="14"/>
        <v>0</v>
      </c>
      <c r="BF181" s="216">
        <f t="shared" si="15"/>
        <v>0</v>
      </c>
      <c r="BG181" s="216">
        <f t="shared" si="16"/>
        <v>0</v>
      </c>
      <c r="BH181" s="216">
        <f t="shared" si="17"/>
        <v>0</v>
      </c>
      <c r="BI181" s="216">
        <f t="shared" si="18"/>
        <v>0</v>
      </c>
      <c r="BJ181" s="16" t="s">
        <v>86</v>
      </c>
      <c r="BK181" s="216">
        <f t="shared" si="19"/>
        <v>0</v>
      </c>
      <c r="BL181" s="16" t="s">
        <v>130</v>
      </c>
      <c r="BM181" s="215" t="s">
        <v>2625</v>
      </c>
    </row>
    <row r="182" spans="1:65" s="2" customFormat="1" ht="11.4">
      <c r="A182" s="33"/>
      <c r="B182" s="34"/>
      <c r="C182" s="229" t="s">
        <v>887</v>
      </c>
      <c r="D182" s="229" t="s">
        <v>237</v>
      </c>
      <c r="E182" s="230" t="s">
        <v>2626</v>
      </c>
      <c r="F182" s="231" t="s">
        <v>2627</v>
      </c>
      <c r="G182" s="232" t="s">
        <v>357</v>
      </c>
      <c r="H182" s="233">
        <v>120</v>
      </c>
      <c r="I182" s="234"/>
      <c r="J182" s="235">
        <f t="shared" si="10"/>
        <v>0</v>
      </c>
      <c r="K182" s="236"/>
      <c r="L182" s="237"/>
      <c r="M182" s="238" t="s">
        <v>1</v>
      </c>
      <c r="N182" s="239" t="s">
        <v>43</v>
      </c>
      <c r="O182" s="70"/>
      <c r="P182" s="213">
        <f t="shared" si="11"/>
        <v>0</v>
      </c>
      <c r="Q182" s="213">
        <v>0</v>
      </c>
      <c r="R182" s="213">
        <f t="shared" si="12"/>
        <v>0</v>
      </c>
      <c r="S182" s="213">
        <v>0</v>
      </c>
      <c r="T182" s="214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333</v>
      </c>
      <c r="AT182" s="215" t="s">
        <v>237</v>
      </c>
      <c r="AU182" s="215" t="s">
        <v>88</v>
      </c>
      <c r="AY182" s="16" t="s">
        <v>181</v>
      </c>
      <c r="BE182" s="216">
        <f t="shared" si="14"/>
        <v>0</v>
      </c>
      <c r="BF182" s="216">
        <f t="shared" si="15"/>
        <v>0</v>
      </c>
      <c r="BG182" s="216">
        <f t="shared" si="16"/>
        <v>0</v>
      </c>
      <c r="BH182" s="216">
        <f t="shared" si="17"/>
        <v>0</v>
      </c>
      <c r="BI182" s="216">
        <f t="shared" si="18"/>
        <v>0</v>
      </c>
      <c r="BJ182" s="16" t="s">
        <v>86</v>
      </c>
      <c r="BK182" s="216">
        <f t="shared" si="19"/>
        <v>0</v>
      </c>
      <c r="BL182" s="16" t="s">
        <v>130</v>
      </c>
      <c r="BM182" s="215" t="s">
        <v>2628</v>
      </c>
    </row>
    <row r="183" spans="1:65" s="2" customFormat="1" ht="11.4">
      <c r="A183" s="33"/>
      <c r="B183" s="34"/>
      <c r="C183" s="229" t="s">
        <v>891</v>
      </c>
      <c r="D183" s="229" t="s">
        <v>237</v>
      </c>
      <c r="E183" s="230" t="s">
        <v>2629</v>
      </c>
      <c r="F183" s="231" t="s">
        <v>2630</v>
      </c>
      <c r="G183" s="232" t="s">
        <v>357</v>
      </c>
      <c r="H183" s="233">
        <v>2000</v>
      </c>
      <c r="I183" s="234"/>
      <c r="J183" s="235">
        <f t="shared" si="10"/>
        <v>0</v>
      </c>
      <c r="K183" s="236"/>
      <c r="L183" s="237"/>
      <c r="M183" s="238" t="s">
        <v>1</v>
      </c>
      <c r="N183" s="239" t="s">
        <v>43</v>
      </c>
      <c r="O183" s="70"/>
      <c r="P183" s="213">
        <f t="shared" si="11"/>
        <v>0</v>
      </c>
      <c r="Q183" s="213">
        <v>0</v>
      </c>
      <c r="R183" s="213">
        <f t="shared" si="12"/>
        <v>0</v>
      </c>
      <c r="S183" s="213">
        <v>0</v>
      </c>
      <c r="T183" s="214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5" t="s">
        <v>333</v>
      </c>
      <c r="AT183" s="215" t="s">
        <v>237</v>
      </c>
      <c r="AU183" s="215" t="s">
        <v>88</v>
      </c>
      <c r="AY183" s="16" t="s">
        <v>181</v>
      </c>
      <c r="BE183" s="216">
        <f t="shared" si="14"/>
        <v>0</v>
      </c>
      <c r="BF183" s="216">
        <f t="shared" si="15"/>
        <v>0</v>
      </c>
      <c r="BG183" s="216">
        <f t="shared" si="16"/>
        <v>0</v>
      </c>
      <c r="BH183" s="216">
        <f t="shared" si="17"/>
        <v>0</v>
      </c>
      <c r="BI183" s="216">
        <f t="shared" si="18"/>
        <v>0</v>
      </c>
      <c r="BJ183" s="16" t="s">
        <v>86</v>
      </c>
      <c r="BK183" s="216">
        <f t="shared" si="19"/>
        <v>0</v>
      </c>
      <c r="BL183" s="16" t="s">
        <v>130</v>
      </c>
      <c r="BM183" s="215" t="s">
        <v>2631</v>
      </c>
    </row>
    <row r="184" spans="1:65" s="2" customFormat="1" ht="11.4">
      <c r="A184" s="33"/>
      <c r="B184" s="34"/>
      <c r="C184" s="229" t="s">
        <v>896</v>
      </c>
      <c r="D184" s="229" t="s">
        <v>237</v>
      </c>
      <c r="E184" s="230" t="s">
        <v>2632</v>
      </c>
      <c r="F184" s="231" t="s">
        <v>2633</v>
      </c>
      <c r="G184" s="232" t="s">
        <v>197</v>
      </c>
      <c r="H184" s="233">
        <v>4</v>
      </c>
      <c r="I184" s="234"/>
      <c r="J184" s="235">
        <f t="shared" si="10"/>
        <v>0</v>
      </c>
      <c r="K184" s="236"/>
      <c r="L184" s="237"/>
      <c r="M184" s="238" t="s">
        <v>1</v>
      </c>
      <c r="N184" s="239" t="s">
        <v>43</v>
      </c>
      <c r="O184" s="70"/>
      <c r="P184" s="213">
        <f t="shared" si="11"/>
        <v>0</v>
      </c>
      <c r="Q184" s="213">
        <v>0</v>
      </c>
      <c r="R184" s="213">
        <f t="shared" si="12"/>
        <v>0</v>
      </c>
      <c r="S184" s="213">
        <v>0</v>
      </c>
      <c r="T184" s="214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333</v>
      </c>
      <c r="AT184" s="215" t="s">
        <v>237</v>
      </c>
      <c r="AU184" s="215" t="s">
        <v>88</v>
      </c>
      <c r="AY184" s="16" t="s">
        <v>181</v>
      </c>
      <c r="BE184" s="216">
        <f t="shared" si="14"/>
        <v>0</v>
      </c>
      <c r="BF184" s="216">
        <f t="shared" si="15"/>
        <v>0</v>
      </c>
      <c r="BG184" s="216">
        <f t="shared" si="16"/>
        <v>0</v>
      </c>
      <c r="BH184" s="216">
        <f t="shared" si="17"/>
        <v>0</v>
      </c>
      <c r="BI184" s="216">
        <f t="shared" si="18"/>
        <v>0</v>
      </c>
      <c r="BJ184" s="16" t="s">
        <v>86</v>
      </c>
      <c r="BK184" s="216">
        <f t="shared" si="19"/>
        <v>0</v>
      </c>
      <c r="BL184" s="16" t="s">
        <v>130</v>
      </c>
      <c r="BM184" s="215" t="s">
        <v>2634</v>
      </c>
    </row>
    <row r="185" spans="1:65" s="2" customFormat="1" ht="11.4">
      <c r="A185" s="33"/>
      <c r="B185" s="34"/>
      <c r="C185" s="229" t="s">
        <v>909</v>
      </c>
      <c r="D185" s="229" t="s">
        <v>237</v>
      </c>
      <c r="E185" s="230" t="s">
        <v>2635</v>
      </c>
      <c r="F185" s="231" t="s">
        <v>2636</v>
      </c>
      <c r="G185" s="232" t="s">
        <v>357</v>
      </c>
      <c r="H185" s="233">
        <v>100</v>
      </c>
      <c r="I185" s="234"/>
      <c r="J185" s="235">
        <f aca="true" t="shared" si="20" ref="J185:J216">ROUND(I185*H185,2)</f>
        <v>0</v>
      </c>
      <c r="K185" s="236"/>
      <c r="L185" s="237"/>
      <c r="M185" s="238" t="s">
        <v>1</v>
      </c>
      <c r="N185" s="239" t="s">
        <v>43</v>
      </c>
      <c r="O185" s="70"/>
      <c r="P185" s="213">
        <f aca="true" t="shared" si="21" ref="P185:P216">O185*H185</f>
        <v>0</v>
      </c>
      <c r="Q185" s="213">
        <v>0</v>
      </c>
      <c r="R185" s="213">
        <f aca="true" t="shared" si="22" ref="R185:R216">Q185*H185</f>
        <v>0</v>
      </c>
      <c r="S185" s="213">
        <v>0</v>
      </c>
      <c r="T185" s="214">
        <f aca="true" t="shared" si="23" ref="T185:T216"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5" t="s">
        <v>333</v>
      </c>
      <c r="AT185" s="215" t="s">
        <v>237</v>
      </c>
      <c r="AU185" s="215" t="s">
        <v>88</v>
      </c>
      <c r="AY185" s="16" t="s">
        <v>181</v>
      </c>
      <c r="BE185" s="216">
        <f aca="true" t="shared" si="24" ref="BE185:BE199">IF(N185="základní",J185,0)</f>
        <v>0</v>
      </c>
      <c r="BF185" s="216">
        <f aca="true" t="shared" si="25" ref="BF185:BF199">IF(N185="snížená",J185,0)</f>
        <v>0</v>
      </c>
      <c r="BG185" s="216">
        <f aca="true" t="shared" si="26" ref="BG185:BG199">IF(N185="zákl. přenesená",J185,0)</f>
        <v>0</v>
      </c>
      <c r="BH185" s="216">
        <f aca="true" t="shared" si="27" ref="BH185:BH199">IF(N185="sníž. přenesená",J185,0)</f>
        <v>0</v>
      </c>
      <c r="BI185" s="216">
        <f aca="true" t="shared" si="28" ref="BI185:BI199">IF(N185="nulová",J185,0)</f>
        <v>0</v>
      </c>
      <c r="BJ185" s="16" t="s">
        <v>86</v>
      </c>
      <c r="BK185" s="216">
        <f aca="true" t="shared" si="29" ref="BK185:BK199">ROUND(I185*H185,2)</f>
        <v>0</v>
      </c>
      <c r="BL185" s="16" t="s">
        <v>130</v>
      </c>
      <c r="BM185" s="215" t="s">
        <v>2637</v>
      </c>
    </row>
    <row r="186" spans="1:65" s="2" customFormat="1" ht="11.4">
      <c r="A186" s="33"/>
      <c r="B186" s="34"/>
      <c r="C186" s="229" t="s">
        <v>913</v>
      </c>
      <c r="D186" s="229" t="s">
        <v>237</v>
      </c>
      <c r="E186" s="230" t="s">
        <v>2638</v>
      </c>
      <c r="F186" s="231" t="s">
        <v>2639</v>
      </c>
      <c r="G186" s="232" t="s">
        <v>197</v>
      </c>
      <c r="H186" s="233">
        <v>100</v>
      </c>
      <c r="I186" s="234"/>
      <c r="J186" s="235">
        <f t="shared" si="20"/>
        <v>0</v>
      </c>
      <c r="K186" s="236"/>
      <c r="L186" s="237"/>
      <c r="M186" s="238" t="s">
        <v>1</v>
      </c>
      <c r="N186" s="239" t="s">
        <v>43</v>
      </c>
      <c r="O186" s="70"/>
      <c r="P186" s="213">
        <f t="shared" si="21"/>
        <v>0</v>
      </c>
      <c r="Q186" s="213">
        <v>0</v>
      </c>
      <c r="R186" s="213">
        <f t="shared" si="22"/>
        <v>0</v>
      </c>
      <c r="S186" s="213">
        <v>0</v>
      </c>
      <c r="T186" s="214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333</v>
      </c>
      <c r="AT186" s="215" t="s">
        <v>237</v>
      </c>
      <c r="AU186" s="215" t="s">
        <v>88</v>
      </c>
      <c r="AY186" s="16" t="s">
        <v>181</v>
      </c>
      <c r="BE186" s="216">
        <f t="shared" si="24"/>
        <v>0</v>
      </c>
      <c r="BF186" s="216">
        <f t="shared" si="25"/>
        <v>0</v>
      </c>
      <c r="BG186" s="216">
        <f t="shared" si="26"/>
        <v>0</v>
      </c>
      <c r="BH186" s="216">
        <f t="shared" si="27"/>
        <v>0</v>
      </c>
      <c r="BI186" s="216">
        <f t="shared" si="28"/>
        <v>0</v>
      </c>
      <c r="BJ186" s="16" t="s">
        <v>86</v>
      </c>
      <c r="BK186" s="216">
        <f t="shared" si="29"/>
        <v>0</v>
      </c>
      <c r="BL186" s="16" t="s">
        <v>130</v>
      </c>
      <c r="BM186" s="215" t="s">
        <v>2640</v>
      </c>
    </row>
    <row r="187" spans="1:65" s="2" customFormat="1" ht="11.4">
      <c r="A187" s="33"/>
      <c r="B187" s="34"/>
      <c r="C187" s="229" t="s">
        <v>918</v>
      </c>
      <c r="D187" s="229" t="s">
        <v>237</v>
      </c>
      <c r="E187" s="230" t="s">
        <v>2641</v>
      </c>
      <c r="F187" s="231" t="s">
        <v>2642</v>
      </c>
      <c r="G187" s="232" t="s">
        <v>357</v>
      </c>
      <c r="H187" s="233">
        <v>440</v>
      </c>
      <c r="I187" s="234"/>
      <c r="J187" s="235">
        <f t="shared" si="20"/>
        <v>0</v>
      </c>
      <c r="K187" s="236"/>
      <c r="L187" s="237"/>
      <c r="M187" s="238" t="s">
        <v>1</v>
      </c>
      <c r="N187" s="239" t="s">
        <v>43</v>
      </c>
      <c r="O187" s="70"/>
      <c r="P187" s="213">
        <f t="shared" si="21"/>
        <v>0</v>
      </c>
      <c r="Q187" s="213">
        <v>0</v>
      </c>
      <c r="R187" s="213">
        <f t="shared" si="22"/>
        <v>0</v>
      </c>
      <c r="S187" s="213">
        <v>0</v>
      </c>
      <c r="T187" s="214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15" t="s">
        <v>333</v>
      </c>
      <c r="AT187" s="215" t="s">
        <v>237</v>
      </c>
      <c r="AU187" s="215" t="s">
        <v>88</v>
      </c>
      <c r="AY187" s="16" t="s">
        <v>181</v>
      </c>
      <c r="BE187" s="216">
        <f t="shared" si="24"/>
        <v>0</v>
      </c>
      <c r="BF187" s="216">
        <f t="shared" si="25"/>
        <v>0</v>
      </c>
      <c r="BG187" s="216">
        <f t="shared" si="26"/>
        <v>0</v>
      </c>
      <c r="BH187" s="216">
        <f t="shared" si="27"/>
        <v>0</v>
      </c>
      <c r="BI187" s="216">
        <f t="shared" si="28"/>
        <v>0</v>
      </c>
      <c r="BJ187" s="16" t="s">
        <v>86</v>
      </c>
      <c r="BK187" s="216">
        <f t="shared" si="29"/>
        <v>0</v>
      </c>
      <c r="BL187" s="16" t="s">
        <v>130</v>
      </c>
      <c r="BM187" s="215" t="s">
        <v>2643</v>
      </c>
    </row>
    <row r="188" spans="1:65" s="2" customFormat="1" ht="11.4">
      <c r="A188" s="33"/>
      <c r="B188" s="34"/>
      <c r="C188" s="229" t="s">
        <v>923</v>
      </c>
      <c r="D188" s="229" t="s">
        <v>237</v>
      </c>
      <c r="E188" s="230" t="s">
        <v>2644</v>
      </c>
      <c r="F188" s="231" t="s">
        <v>2639</v>
      </c>
      <c r="G188" s="232" t="s">
        <v>197</v>
      </c>
      <c r="H188" s="233">
        <v>440</v>
      </c>
      <c r="I188" s="234"/>
      <c r="J188" s="235">
        <f t="shared" si="20"/>
        <v>0</v>
      </c>
      <c r="K188" s="236"/>
      <c r="L188" s="237"/>
      <c r="M188" s="238" t="s">
        <v>1</v>
      </c>
      <c r="N188" s="239" t="s">
        <v>43</v>
      </c>
      <c r="O188" s="70"/>
      <c r="P188" s="213">
        <f t="shared" si="21"/>
        <v>0</v>
      </c>
      <c r="Q188" s="213">
        <v>0</v>
      </c>
      <c r="R188" s="213">
        <f t="shared" si="22"/>
        <v>0</v>
      </c>
      <c r="S188" s="213">
        <v>0</v>
      </c>
      <c r="T188" s="214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5" t="s">
        <v>333</v>
      </c>
      <c r="AT188" s="215" t="s">
        <v>237</v>
      </c>
      <c r="AU188" s="215" t="s">
        <v>88</v>
      </c>
      <c r="AY188" s="16" t="s">
        <v>181</v>
      </c>
      <c r="BE188" s="216">
        <f t="shared" si="24"/>
        <v>0</v>
      </c>
      <c r="BF188" s="216">
        <f t="shared" si="25"/>
        <v>0</v>
      </c>
      <c r="BG188" s="216">
        <f t="shared" si="26"/>
        <v>0</v>
      </c>
      <c r="BH188" s="216">
        <f t="shared" si="27"/>
        <v>0</v>
      </c>
      <c r="BI188" s="216">
        <f t="shared" si="28"/>
        <v>0</v>
      </c>
      <c r="BJ188" s="16" t="s">
        <v>86</v>
      </c>
      <c r="BK188" s="216">
        <f t="shared" si="29"/>
        <v>0</v>
      </c>
      <c r="BL188" s="16" t="s">
        <v>130</v>
      </c>
      <c r="BM188" s="215" t="s">
        <v>2645</v>
      </c>
    </row>
    <row r="189" spans="1:65" s="2" customFormat="1" ht="11.4">
      <c r="A189" s="33"/>
      <c r="B189" s="34"/>
      <c r="C189" s="229" t="s">
        <v>928</v>
      </c>
      <c r="D189" s="229" t="s">
        <v>237</v>
      </c>
      <c r="E189" s="230" t="s">
        <v>2646</v>
      </c>
      <c r="F189" s="231" t="s">
        <v>2647</v>
      </c>
      <c r="G189" s="232" t="s">
        <v>357</v>
      </c>
      <c r="H189" s="233">
        <v>700</v>
      </c>
      <c r="I189" s="234"/>
      <c r="J189" s="235">
        <f t="shared" si="20"/>
        <v>0</v>
      </c>
      <c r="K189" s="236"/>
      <c r="L189" s="237"/>
      <c r="M189" s="238" t="s">
        <v>1</v>
      </c>
      <c r="N189" s="239" t="s">
        <v>43</v>
      </c>
      <c r="O189" s="70"/>
      <c r="P189" s="213">
        <f t="shared" si="21"/>
        <v>0</v>
      </c>
      <c r="Q189" s="213">
        <v>0</v>
      </c>
      <c r="R189" s="213">
        <f t="shared" si="22"/>
        <v>0</v>
      </c>
      <c r="S189" s="213">
        <v>0</v>
      </c>
      <c r="T189" s="214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5" t="s">
        <v>333</v>
      </c>
      <c r="AT189" s="215" t="s">
        <v>237</v>
      </c>
      <c r="AU189" s="215" t="s">
        <v>88</v>
      </c>
      <c r="AY189" s="16" t="s">
        <v>181</v>
      </c>
      <c r="BE189" s="216">
        <f t="shared" si="24"/>
        <v>0</v>
      </c>
      <c r="BF189" s="216">
        <f t="shared" si="25"/>
        <v>0</v>
      </c>
      <c r="BG189" s="216">
        <f t="shared" si="26"/>
        <v>0</v>
      </c>
      <c r="BH189" s="216">
        <f t="shared" si="27"/>
        <v>0</v>
      </c>
      <c r="BI189" s="216">
        <f t="shared" si="28"/>
        <v>0</v>
      </c>
      <c r="BJ189" s="16" t="s">
        <v>86</v>
      </c>
      <c r="BK189" s="216">
        <f t="shared" si="29"/>
        <v>0</v>
      </c>
      <c r="BL189" s="16" t="s">
        <v>130</v>
      </c>
      <c r="BM189" s="215" t="s">
        <v>2648</v>
      </c>
    </row>
    <row r="190" spans="1:65" s="2" customFormat="1" ht="11.4">
      <c r="A190" s="33"/>
      <c r="B190" s="34"/>
      <c r="C190" s="229" t="s">
        <v>933</v>
      </c>
      <c r="D190" s="229" t="s">
        <v>237</v>
      </c>
      <c r="E190" s="230" t="s">
        <v>2649</v>
      </c>
      <c r="F190" s="231" t="s">
        <v>2650</v>
      </c>
      <c r="G190" s="232" t="s">
        <v>197</v>
      </c>
      <c r="H190" s="233">
        <v>700</v>
      </c>
      <c r="I190" s="234"/>
      <c r="J190" s="235">
        <f t="shared" si="20"/>
        <v>0</v>
      </c>
      <c r="K190" s="236"/>
      <c r="L190" s="237"/>
      <c r="M190" s="238" t="s">
        <v>1</v>
      </c>
      <c r="N190" s="239" t="s">
        <v>43</v>
      </c>
      <c r="O190" s="70"/>
      <c r="P190" s="213">
        <f t="shared" si="21"/>
        <v>0</v>
      </c>
      <c r="Q190" s="213">
        <v>0</v>
      </c>
      <c r="R190" s="213">
        <f t="shared" si="22"/>
        <v>0</v>
      </c>
      <c r="S190" s="213">
        <v>0</v>
      </c>
      <c r="T190" s="214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5" t="s">
        <v>333</v>
      </c>
      <c r="AT190" s="215" t="s">
        <v>237</v>
      </c>
      <c r="AU190" s="215" t="s">
        <v>88</v>
      </c>
      <c r="AY190" s="16" t="s">
        <v>181</v>
      </c>
      <c r="BE190" s="216">
        <f t="shared" si="24"/>
        <v>0</v>
      </c>
      <c r="BF190" s="216">
        <f t="shared" si="25"/>
        <v>0</v>
      </c>
      <c r="BG190" s="216">
        <f t="shared" si="26"/>
        <v>0</v>
      </c>
      <c r="BH190" s="216">
        <f t="shared" si="27"/>
        <v>0</v>
      </c>
      <c r="BI190" s="216">
        <f t="shared" si="28"/>
        <v>0</v>
      </c>
      <c r="BJ190" s="16" t="s">
        <v>86</v>
      </c>
      <c r="BK190" s="216">
        <f t="shared" si="29"/>
        <v>0</v>
      </c>
      <c r="BL190" s="16" t="s">
        <v>130</v>
      </c>
      <c r="BM190" s="215" t="s">
        <v>2651</v>
      </c>
    </row>
    <row r="191" spans="1:65" s="2" customFormat="1" ht="11.4">
      <c r="A191" s="33"/>
      <c r="B191" s="34"/>
      <c r="C191" s="229" t="s">
        <v>938</v>
      </c>
      <c r="D191" s="229" t="s">
        <v>237</v>
      </c>
      <c r="E191" s="230" t="s">
        <v>2652</v>
      </c>
      <c r="F191" s="231" t="s">
        <v>2653</v>
      </c>
      <c r="G191" s="232" t="s">
        <v>245</v>
      </c>
      <c r="H191" s="233">
        <v>1</v>
      </c>
      <c r="I191" s="234"/>
      <c r="J191" s="235">
        <f t="shared" si="20"/>
        <v>0</v>
      </c>
      <c r="K191" s="236"/>
      <c r="L191" s="237"/>
      <c r="M191" s="238" t="s">
        <v>1</v>
      </c>
      <c r="N191" s="239" t="s">
        <v>43</v>
      </c>
      <c r="O191" s="70"/>
      <c r="P191" s="213">
        <f t="shared" si="21"/>
        <v>0</v>
      </c>
      <c r="Q191" s="213">
        <v>0</v>
      </c>
      <c r="R191" s="213">
        <f t="shared" si="22"/>
        <v>0</v>
      </c>
      <c r="S191" s="213">
        <v>0</v>
      </c>
      <c r="T191" s="214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15" t="s">
        <v>333</v>
      </c>
      <c r="AT191" s="215" t="s">
        <v>237</v>
      </c>
      <c r="AU191" s="215" t="s">
        <v>88</v>
      </c>
      <c r="AY191" s="16" t="s">
        <v>181</v>
      </c>
      <c r="BE191" s="216">
        <f t="shared" si="24"/>
        <v>0</v>
      </c>
      <c r="BF191" s="216">
        <f t="shared" si="25"/>
        <v>0</v>
      </c>
      <c r="BG191" s="216">
        <f t="shared" si="26"/>
        <v>0</v>
      </c>
      <c r="BH191" s="216">
        <f t="shared" si="27"/>
        <v>0</v>
      </c>
      <c r="BI191" s="216">
        <f t="shared" si="28"/>
        <v>0</v>
      </c>
      <c r="BJ191" s="16" t="s">
        <v>86</v>
      </c>
      <c r="BK191" s="216">
        <f t="shared" si="29"/>
        <v>0</v>
      </c>
      <c r="BL191" s="16" t="s">
        <v>130</v>
      </c>
      <c r="BM191" s="215" t="s">
        <v>2654</v>
      </c>
    </row>
    <row r="192" spans="1:65" s="2" customFormat="1" ht="11.4">
      <c r="A192" s="33"/>
      <c r="B192" s="34"/>
      <c r="C192" s="203" t="s">
        <v>943</v>
      </c>
      <c r="D192" s="203" t="s">
        <v>183</v>
      </c>
      <c r="E192" s="204" t="s">
        <v>2655</v>
      </c>
      <c r="F192" s="205" t="s">
        <v>2656</v>
      </c>
      <c r="G192" s="206" t="s">
        <v>245</v>
      </c>
      <c r="H192" s="207">
        <v>1</v>
      </c>
      <c r="I192" s="208"/>
      <c r="J192" s="209">
        <f t="shared" si="20"/>
        <v>0</v>
      </c>
      <c r="K192" s="210"/>
      <c r="L192" s="38"/>
      <c r="M192" s="211" t="s">
        <v>1</v>
      </c>
      <c r="N192" s="212" t="s">
        <v>43</v>
      </c>
      <c r="O192" s="70"/>
      <c r="P192" s="213">
        <f t="shared" si="21"/>
        <v>0</v>
      </c>
      <c r="Q192" s="213">
        <v>0</v>
      </c>
      <c r="R192" s="213">
        <f t="shared" si="22"/>
        <v>0</v>
      </c>
      <c r="S192" s="213">
        <v>0</v>
      </c>
      <c r="T192" s="214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130</v>
      </c>
      <c r="AT192" s="215" t="s">
        <v>183</v>
      </c>
      <c r="AU192" s="215" t="s">
        <v>88</v>
      </c>
      <c r="AY192" s="16" t="s">
        <v>181</v>
      </c>
      <c r="BE192" s="216">
        <f t="shared" si="24"/>
        <v>0</v>
      </c>
      <c r="BF192" s="216">
        <f t="shared" si="25"/>
        <v>0</v>
      </c>
      <c r="BG192" s="216">
        <f t="shared" si="26"/>
        <v>0</v>
      </c>
      <c r="BH192" s="216">
        <f t="shared" si="27"/>
        <v>0</v>
      </c>
      <c r="BI192" s="216">
        <f t="shared" si="28"/>
        <v>0</v>
      </c>
      <c r="BJ192" s="16" t="s">
        <v>86</v>
      </c>
      <c r="BK192" s="216">
        <f t="shared" si="29"/>
        <v>0</v>
      </c>
      <c r="BL192" s="16" t="s">
        <v>130</v>
      </c>
      <c r="BM192" s="215" t="s">
        <v>2657</v>
      </c>
    </row>
    <row r="193" spans="1:65" s="2" customFormat="1" ht="11.4">
      <c r="A193" s="33"/>
      <c r="B193" s="34"/>
      <c r="C193" s="203" t="s">
        <v>948</v>
      </c>
      <c r="D193" s="203" t="s">
        <v>183</v>
      </c>
      <c r="E193" s="204" t="s">
        <v>2658</v>
      </c>
      <c r="F193" s="205" t="s">
        <v>2659</v>
      </c>
      <c r="G193" s="206" t="s">
        <v>245</v>
      </c>
      <c r="H193" s="207">
        <v>1</v>
      </c>
      <c r="I193" s="208"/>
      <c r="J193" s="209">
        <f t="shared" si="20"/>
        <v>0</v>
      </c>
      <c r="K193" s="210"/>
      <c r="L193" s="38"/>
      <c r="M193" s="211" t="s">
        <v>1</v>
      </c>
      <c r="N193" s="212" t="s">
        <v>43</v>
      </c>
      <c r="O193" s="70"/>
      <c r="P193" s="213">
        <f t="shared" si="21"/>
        <v>0</v>
      </c>
      <c r="Q193" s="213">
        <v>0</v>
      </c>
      <c r="R193" s="213">
        <f t="shared" si="22"/>
        <v>0</v>
      </c>
      <c r="S193" s="213">
        <v>0</v>
      </c>
      <c r="T193" s="214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15" t="s">
        <v>130</v>
      </c>
      <c r="AT193" s="215" t="s">
        <v>183</v>
      </c>
      <c r="AU193" s="215" t="s">
        <v>88</v>
      </c>
      <c r="AY193" s="16" t="s">
        <v>181</v>
      </c>
      <c r="BE193" s="216">
        <f t="shared" si="24"/>
        <v>0</v>
      </c>
      <c r="BF193" s="216">
        <f t="shared" si="25"/>
        <v>0</v>
      </c>
      <c r="BG193" s="216">
        <f t="shared" si="26"/>
        <v>0</v>
      </c>
      <c r="BH193" s="216">
        <f t="shared" si="27"/>
        <v>0</v>
      </c>
      <c r="BI193" s="216">
        <f t="shared" si="28"/>
        <v>0</v>
      </c>
      <c r="BJ193" s="16" t="s">
        <v>86</v>
      </c>
      <c r="BK193" s="216">
        <f t="shared" si="29"/>
        <v>0</v>
      </c>
      <c r="BL193" s="16" t="s">
        <v>130</v>
      </c>
      <c r="BM193" s="215" t="s">
        <v>2660</v>
      </c>
    </row>
    <row r="194" spans="1:65" s="2" customFormat="1" ht="11.4">
      <c r="A194" s="33"/>
      <c r="B194" s="34"/>
      <c r="C194" s="203" t="s">
        <v>953</v>
      </c>
      <c r="D194" s="203" t="s">
        <v>183</v>
      </c>
      <c r="E194" s="204" t="s">
        <v>2661</v>
      </c>
      <c r="F194" s="205" t="s">
        <v>2662</v>
      </c>
      <c r="G194" s="206" t="s">
        <v>245</v>
      </c>
      <c r="H194" s="207">
        <v>1</v>
      </c>
      <c r="I194" s="208"/>
      <c r="J194" s="209">
        <f t="shared" si="20"/>
        <v>0</v>
      </c>
      <c r="K194" s="210"/>
      <c r="L194" s="38"/>
      <c r="M194" s="211" t="s">
        <v>1</v>
      </c>
      <c r="N194" s="212" t="s">
        <v>43</v>
      </c>
      <c r="O194" s="70"/>
      <c r="P194" s="213">
        <f t="shared" si="21"/>
        <v>0</v>
      </c>
      <c r="Q194" s="213">
        <v>0</v>
      </c>
      <c r="R194" s="213">
        <f t="shared" si="22"/>
        <v>0</v>
      </c>
      <c r="S194" s="213">
        <v>0</v>
      </c>
      <c r="T194" s="214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130</v>
      </c>
      <c r="AT194" s="215" t="s">
        <v>183</v>
      </c>
      <c r="AU194" s="215" t="s">
        <v>88</v>
      </c>
      <c r="AY194" s="16" t="s">
        <v>181</v>
      </c>
      <c r="BE194" s="216">
        <f t="shared" si="24"/>
        <v>0</v>
      </c>
      <c r="BF194" s="216">
        <f t="shared" si="25"/>
        <v>0</v>
      </c>
      <c r="BG194" s="216">
        <f t="shared" si="26"/>
        <v>0</v>
      </c>
      <c r="BH194" s="216">
        <f t="shared" si="27"/>
        <v>0</v>
      </c>
      <c r="BI194" s="216">
        <f t="shared" si="28"/>
        <v>0</v>
      </c>
      <c r="BJ194" s="16" t="s">
        <v>86</v>
      </c>
      <c r="BK194" s="216">
        <f t="shared" si="29"/>
        <v>0</v>
      </c>
      <c r="BL194" s="16" t="s">
        <v>130</v>
      </c>
      <c r="BM194" s="215" t="s">
        <v>2663</v>
      </c>
    </row>
    <row r="195" spans="1:65" s="2" customFormat="1" ht="11.4">
      <c r="A195" s="33"/>
      <c r="B195" s="34"/>
      <c r="C195" s="203" t="s">
        <v>958</v>
      </c>
      <c r="D195" s="203" t="s">
        <v>183</v>
      </c>
      <c r="E195" s="204" t="s">
        <v>2664</v>
      </c>
      <c r="F195" s="205" t="s">
        <v>2665</v>
      </c>
      <c r="G195" s="206" t="s">
        <v>245</v>
      </c>
      <c r="H195" s="207">
        <v>1</v>
      </c>
      <c r="I195" s="208"/>
      <c r="J195" s="209">
        <f t="shared" si="20"/>
        <v>0</v>
      </c>
      <c r="K195" s="210"/>
      <c r="L195" s="38"/>
      <c r="M195" s="211" t="s">
        <v>1</v>
      </c>
      <c r="N195" s="212" t="s">
        <v>43</v>
      </c>
      <c r="O195" s="70"/>
      <c r="P195" s="213">
        <f t="shared" si="21"/>
        <v>0</v>
      </c>
      <c r="Q195" s="213">
        <v>0</v>
      </c>
      <c r="R195" s="213">
        <f t="shared" si="22"/>
        <v>0</v>
      </c>
      <c r="S195" s="213">
        <v>0</v>
      </c>
      <c r="T195" s="214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15" t="s">
        <v>130</v>
      </c>
      <c r="AT195" s="215" t="s">
        <v>183</v>
      </c>
      <c r="AU195" s="215" t="s">
        <v>88</v>
      </c>
      <c r="AY195" s="16" t="s">
        <v>181</v>
      </c>
      <c r="BE195" s="216">
        <f t="shared" si="24"/>
        <v>0</v>
      </c>
      <c r="BF195" s="216">
        <f t="shared" si="25"/>
        <v>0</v>
      </c>
      <c r="BG195" s="216">
        <f t="shared" si="26"/>
        <v>0</v>
      </c>
      <c r="BH195" s="216">
        <f t="shared" si="27"/>
        <v>0</v>
      </c>
      <c r="BI195" s="216">
        <f t="shared" si="28"/>
        <v>0</v>
      </c>
      <c r="BJ195" s="16" t="s">
        <v>86</v>
      </c>
      <c r="BK195" s="216">
        <f t="shared" si="29"/>
        <v>0</v>
      </c>
      <c r="BL195" s="16" t="s">
        <v>130</v>
      </c>
      <c r="BM195" s="215" t="s">
        <v>2666</v>
      </c>
    </row>
    <row r="196" spans="1:65" s="2" customFormat="1" ht="11.4">
      <c r="A196" s="33"/>
      <c r="B196" s="34"/>
      <c r="C196" s="203" t="s">
        <v>962</v>
      </c>
      <c r="D196" s="203" t="s">
        <v>183</v>
      </c>
      <c r="E196" s="204" t="s">
        <v>2667</v>
      </c>
      <c r="F196" s="205" t="s">
        <v>2668</v>
      </c>
      <c r="G196" s="206" t="s">
        <v>245</v>
      </c>
      <c r="H196" s="207">
        <v>1</v>
      </c>
      <c r="I196" s="208"/>
      <c r="J196" s="209">
        <f t="shared" si="20"/>
        <v>0</v>
      </c>
      <c r="K196" s="210"/>
      <c r="L196" s="38"/>
      <c r="M196" s="211" t="s">
        <v>1</v>
      </c>
      <c r="N196" s="212" t="s">
        <v>43</v>
      </c>
      <c r="O196" s="70"/>
      <c r="P196" s="213">
        <f t="shared" si="21"/>
        <v>0</v>
      </c>
      <c r="Q196" s="213">
        <v>0</v>
      </c>
      <c r="R196" s="213">
        <f t="shared" si="22"/>
        <v>0</v>
      </c>
      <c r="S196" s="213">
        <v>0</v>
      </c>
      <c r="T196" s="214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5" t="s">
        <v>130</v>
      </c>
      <c r="AT196" s="215" t="s">
        <v>183</v>
      </c>
      <c r="AU196" s="215" t="s">
        <v>88</v>
      </c>
      <c r="AY196" s="16" t="s">
        <v>181</v>
      </c>
      <c r="BE196" s="216">
        <f t="shared" si="24"/>
        <v>0</v>
      </c>
      <c r="BF196" s="216">
        <f t="shared" si="25"/>
        <v>0</v>
      </c>
      <c r="BG196" s="216">
        <f t="shared" si="26"/>
        <v>0</v>
      </c>
      <c r="BH196" s="216">
        <f t="shared" si="27"/>
        <v>0</v>
      </c>
      <c r="BI196" s="216">
        <f t="shared" si="28"/>
        <v>0</v>
      </c>
      <c r="BJ196" s="16" t="s">
        <v>86</v>
      </c>
      <c r="BK196" s="216">
        <f t="shared" si="29"/>
        <v>0</v>
      </c>
      <c r="BL196" s="16" t="s">
        <v>130</v>
      </c>
      <c r="BM196" s="215" t="s">
        <v>2669</v>
      </c>
    </row>
    <row r="197" spans="1:65" s="2" customFormat="1" ht="22.8">
      <c r="A197" s="33"/>
      <c r="B197" s="34"/>
      <c r="C197" s="229" t="s">
        <v>971</v>
      </c>
      <c r="D197" s="229" t="s">
        <v>237</v>
      </c>
      <c r="E197" s="230" t="s">
        <v>2670</v>
      </c>
      <c r="F197" s="231" t="s">
        <v>2671</v>
      </c>
      <c r="G197" s="232" t="s">
        <v>197</v>
      </c>
      <c r="H197" s="233">
        <v>1</v>
      </c>
      <c r="I197" s="234"/>
      <c r="J197" s="235">
        <f t="shared" si="20"/>
        <v>0</v>
      </c>
      <c r="K197" s="236"/>
      <c r="L197" s="237"/>
      <c r="M197" s="238" t="s">
        <v>1</v>
      </c>
      <c r="N197" s="239" t="s">
        <v>43</v>
      </c>
      <c r="O197" s="70"/>
      <c r="P197" s="213">
        <f t="shared" si="21"/>
        <v>0</v>
      </c>
      <c r="Q197" s="213">
        <v>0</v>
      </c>
      <c r="R197" s="213">
        <f t="shared" si="22"/>
        <v>0</v>
      </c>
      <c r="S197" s="213">
        <v>0</v>
      </c>
      <c r="T197" s="214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5" t="s">
        <v>333</v>
      </c>
      <c r="AT197" s="215" t="s">
        <v>237</v>
      </c>
      <c r="AU197" s="215" t="s">
        <v>88</v>
      </c>
      <c r="AY197" s="16" t="s">
        <v>181</v>
      </c>
      <c r="BE197" s="216">
        <f t="shared" si="24"/>
        <v>0</v>
      </c>
      <c r="BF197" s="216">
        <f t="shared" si="25"/>
        <v>0</v>
      </c>
      <c r="BG197" s="216">
        <f t="shared" si="26"/>
        <v>0</v>
      </c>
      <c r="BH197" s="216">
        <f t="shared" si="27"/>
        <v>0</v>
      </c>
      <c r="BI197" s="216">
        <f t="shared" si="28"/>
        <v>0</v>
      </c>
      <c r="BJ197" s="16" t="s">
        <v>86</v>
      </c>
      <c r="BK197" s="216">
        <f t="shared" si="29"/>
        <v>0</v>
      </c>
      <c r="BL197" s="16" t="s">
        <v>130</v>
      </c>
      <c r="BM197" s="215" t="s">
        <v>2672</v>
      </c>
    </row>
    <row r="198" spans="1:65" s="2" customFormat="1" ht="22.8">
      <c r="A198" s="33"/>
      <c r="B198" s="34"/>
      <c r="C198" s="229" t="s">
        <v>978</v>
      </c>
      <c r="D198" s="229" t="s">
        <v>237</v>
      </c>
      <c r="E198" s="230" t="s">
        <v>2673</v>
      </c>
      <c r="F198" s="231" t="s">
        <v>2674</v>
      </c>
      <c r="G198" s="232" t="s">
        <v>197</v>
      </c>
      <c r="H198" s="233">
        <v>1</v>
      </c>
      <c r="I198" s="234"/>
      <c r="J198" s="235">
        <f t="shared" si="20"/>
        <v>0</v>
      </c>
      <c r="K198" s="236"/>
      <c r="L198" s="237"/>
      <c r="M198" s="238" t="s">
        <v>1</v>
      </c>
      <c r="N198" s="239" t="s">
        <v>43</v>
      </c>
      <c r="O198" s="70"/>
      <c r="P198" s="213">
        <f t="shared" si="21"/>
        <v>0</v>
      </c>
      <c r="Q198" s="213">
        <v>0</v>
      </c>
      <c r="R198" s="213">
        <f t="shared" si="22"/>
        <v>0</v>
      </c>
      <c r="S198" s="213">
        <v>0</v>
      </c>
      <c r="T198" s="214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5" t="s">
        <v>333</v>
      </c>
      <c r="AT198" s="215" t="s">
        <v>237</v>
      </c>
      <c r="AU198" s="215" t="s">
        <v>88</v>
      </c>
      <c r="AY198" s="16" t="s">
        <v>181</v>
      </c>
      <c r="BE198" s="216">
        <f t="shared" si="24"/>
        <v>0</v>
      </c>
      <c r="BF198" s="216">
        <f t="shared" si="25"/>
        <v>0</v>
      </c>
      <c r="BG198" s="216">
        <f t="shared" si="26"/>
        <v>0</v>
      </c>
      <c r="BH198" s="216">
        <f t="shared" si="27"/>
        <v>0</v>
      </c>
      <c r="BI198" s="216">
        <f t="shared" si="28"/>
        <v>0</v>
      </c>
      <c r="BJ198" s="16" t="s">
        <v>86</v>
      </c>
      <c r="BK198" s="216">
        <f t="shared" si="29"/>
        <v>0</v>
      </c>
      <c r="BL198" s="16" t="s">
        <v>130</v>
      </c>
      <c r="BM198" s="215" t="s">
        <v>2675</v>
      </c>
    </row>
    <row r="199" spans="1:65" s="2" customFormat="1" ht="11.4">
      <c r="A199" s="33"/>
      <c r="B199" s="34"/>
      <c r="C199" s="229" t="s">
        <v>983</v>
      </c>
      <c r="D199" s="229" t="s">
        <v>237</v>
      </c>
      <c r="E199" s="230" t="s">
        <v>2676</v>
      </c>
      <c r="F199" s="231" t="s">
        <v>2677</v>
      </c>
      <c r="G199" s="232" t="s">
        <v>197</v>
      </c>
      <c r="H199" s="233">
        <v>2</v>
      </c>
      <c r="I199" s="234"/>
      <c r="J199" s="235">
        <f t="shared" si="20"/>
        <v>0</v>
      </c>
      <c r="K199" s="236"/>
      <c r="L199" s="237"/>
      <c r="M199" s="257" t="s">
        <v>1</v>
      </c>
      <c r="N199" s="258" t="s">
        <v>43</v>
      </c>
      <c r="O199" s="254"/>
      <c r="P199" s="255">
        <f t="shared" si="21"/>
        <v>0</v>
      </c>
      <c r="Q199" s="255">
        <v>0</v>
      </c>
      <c r="R199" s="255">
        <f t="shared" si="22"/>
        <v>0</v>
      </c>
      <c r="S199" s="255">
        <v>0</v>
      </c>
      <c r="T199" s="256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15" t="s">
        <v>333</v>
      </c>
      <c r="AT199" s="215" t="s">
        <v>237</v>
      </c>
      <c r="AU199" s="215" t="s">
        <v>88</v>
      </c>
      <c r="AY199" s="16" t="s">
        <v>181</v>
      </c>
      <c r="BE199" s="216">
        <f t="shared" si="24"/>
        <v>0</v>
      </c>
      <c r="BF199" s="216">
        <f t="shared" si="25"/>
        <v>0</v>
      </c>
      <c r="BG199" s="216">
        <f t="shared" si="26"/>
        <v>0</v>
      </c>
      <c r="BH199" s="216">
        <f t="shared" si="27"/>
        <v>0</v>
      </c>
      <c r="BI199" s="216">
        <f t="shared" si="28"/>
        <v>0</v>
      </c>
      <c r="BJ199" s="16" t="s">
        <v>86</v>
      </c>
      <c r="BK199" s="216">
        <f t="shared" si="29"/>
        <v>0</v>
      </c>
      <c r="BL199" s="16" t="s">
        <v>130</v>
      </c>
      <c r="BM199" s="215" t="s">
        <v>2678</v>
      </c>
    </row>
    <row r="200" spans="1:31" s="2" customFormat="1" ht="12">
      <c r="A200" s="33"/>
      <c r="B200" s="53"/>
      <c r="C200" s="54"/>
      <c r="D200" s="54"/>
      <c r="E200" s="54"/>
      <c r="F200" s="54"/>
      <c r="G200" s="54"/>
      <c r="H200" s="54"/>
      <c r="I200" s="151"/>
      <c r="J200" s="54"/>
      <c r="K200" s="54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algorithmName="SHA-512" hashValue="qfHdQPKJNxTbMjO6kIXGm2hQ4xdg79QVlb4NBaU/jNW3zAtDhIgRjYRK9ltap+JhWoGBelUGUqpdLzfUHj14zg==" saltValue="cvjzt0NOJXifxvnfGPPIN6WEAqAO/TZMLiC1JBYas0k9s5rxOsjb2O2zG+faPbhsXThnaJVLQBN1uZh4C5vgsg==" spinCount="100000" sheet="1" objects="1" scenarios="1" formatColumns="0" formatRows="0" autoFilter="0"/>
  <autoFilter ref="C117:K19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>
      <selection activeCell="F15" sqref="F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115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2679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ROUND((SUM(BE118:BE162)),2)</f>
        <v>0</v>
      </c>
      <c r="G33" s="33"/>
      <c r="H33" s="33"/>
      <c r="I33" s="130">
        <v>0.21</v>
      </c>
      <c r="J33" s="129">
        <f>ROUND(((SUM(BE118:BE162))*I33),2)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ROUND((SUM(BF118:BF162)),2)</f>
        <v>0</v>
      </c>
      <c r="G34" s="33"/>
      <c r="H34" s="33"/>
      <c r="I34" s="130">
        <v>0.15</v>
      </c>
      <c r="J34" s="129">
        <f>ROUND(((SUM(BF118:BF162))*I34),2)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ROUND((SUM(BG118:BG162)),2)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ROUND((SUM(BH118:BH162)),2)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ROUND((SUM(BI118:BI162)),2)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10 - Slaboproudá elektroinstalace skleníku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2680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.6" customHeight="1">
      <c r="A110" s="33"/>
      <c r="B110" s="34"/>
      <c r="C110" s="35"/>
      <c r="D110" s="35"/>
      <c r="E110" s="263" t="str">
        <f>E9</f>
        <v>10 - Slaboproudá elektroinstalace skleníku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2681</v>
      </c>
      <c r="F120" s="201" t="s">
        <v>2682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SUM(P121:P162)</f>
        <v>0</v>
      </c>
      <c r="Q120" s="195"/>
      <c r="R120" s="196">
        <f>SUM(R121:R162)</f>
        <v>0</v>
      </c>
      <c r="S120" s="195"/>
      <c r="T120" s="197">
        <f>SUM(T121:T162)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SUM(BK121:BK162)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2683</v>
      </c>
      <c r="G121" s="206" t="s">
        <v>245</v>
      </c>
      <c r="H121" s="207">
        <v>1</v>
      </c>
      <c r="I121" s="208"/>
      <c r="J121" s="209">
        <f aca="true" t="shared" si="0" ref="J121:J162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62">O121*H121</f>
        <v>0</v>
      </c>
      <c r="Q121" s="213">
        <v>0</v>
      </c>
      <c r="R121" s="213">
        <f aca="true" t="shared" si="2" ref="R121:R162">Q121*H121</f>
        <v>0</v>
      </c>
      <c r="S121" s="213">
        <v>0</v>
      </c>
      <c r="T121" s="214">
        <f aca="true" t="shared" si="3" ref="T121:T162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62">IF(N121="základní",J121,0)</f>
        <v>0</v>
      </c>
      <c r="BF121" s="216">
        <f aca="true" t="shared" si="5" ref="BF121:BF162">IF(N121="snížená",J121,0)</f>
        <v>0</v>
      </c>
      <c r="BG121" s="216">
        <f aca="true" t="shared" si="6" ref="BG121:BG162">IF(N121="zákl. přenesená",J121,0)</f>
        <v>0</v>
      </c>
      <c r="BH121" s="216">
        <f aca="true" t="shared" si="7" ref="BH121:BH162">IF(N121="sníž. přenesená",J121,0)</f>
        <v>0</v>
      </c>
      <c r="BI121" s="216">
        <f aca="true" t="shared" si="8" ref="BI121:BI162">IF(N121="nulová",J121,0)</f>
        <v>0</v>
      </c>
      <c r="BJ121" s="16" t="s">
        <v>86</v>
      </c>
      <c r="BK121" s="216">
        <f aca="true" t="shared" si="9" ref="BK121:BK162">ROUND(I121*H121,2)</f>
        <v>0</v>
      </c>
      <c r="BL121" s="16" t="s">
        <v>130</v>
      </c>
      <c r="BM121" s="215" t="s">
        <v>2684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2448</v>
      </c>
      <c r="F122" s="205" t="s">
        <v>2685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2686</v>
      </c>
    </row>
    <row r="123" spans="1:65" s="2" customFormat="1" ht="11.4">
      <c r="A123" s="33"/>
      <c r="B123" s="34"/>
      <c r="C123" s="229" t="s">
        <v>194</v>
      </c>
      <c r="D123" s="229" t="s">
        <v>237</v>
      </c>
      <c r="E123" s="230" t="s">
        <v>2462</v>
      </c>
      <c r="F123" s="231" t="s">
        <v>2687</v>
      </c>
      <c r="G123" s="232" t="s">
        <v>197</v>
      </c>
      <c r="H123" s="233">
        <v>17</v>
      </c>
      <c r="I123" s="234"/>
      <c r="J123" s="235">
        <f t="shared" si="0"/>
        <v>0</v>
      </c>
      <c r="K123" s="236"/>
      <c r="L123" s="237"/>
      <c r="M123" s="238" t="s">
        <v>1</v>
      </c>
      <c r="N123" s="239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333</v>
      </c>
      <c r="AT123" s="215" t="s">
        <v>237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2688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2689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2690</v>
      </c>
    </row>
    <row r="125" spans="1:65" s="2" customFormat="1" ht="22.8">
      <c r="A125" s="33"/>
      <c r="B125" s="34"/>
      <c r="C125" s="229" t="s">
        <v>203</v>
      </c>
      <c r="D125" s="229" t="s">
        <v>237</v>
      </c>
      <c r="E125" s="230" t="s">
        <v>2468</v>
      </c>
      <c r="F125" s="231" t="s">
        <v>2691</v>
      </c>
      <c r="G125" s="232" t="s">
        <v>197</v>
      </c>
      <c r="H125" s="233">
        <v>1</v>
      </c>
      <c r="I125" s="234"/>
      <c r="J125" s="235">
        <f t="shared" si="0"/>
        <v>0</v>
      </c>
      <c r="K125" s="236"/>
      <c r="L125" s="237"/>
      <c r="M125" s="238" t="s">
        <v>1</v>
      </c>
      <c r="N125" s="239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333</v>
      </c>
      <c r="AT125" s="215" t="s">
        <v>237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2692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2471</v>
      </c>
      <c r="F126" s="231" t="s">
        <v>2693</v>
      </c>
      <c r="G126" s="232" t="s">
        <v>197</v>
      </c>
      <c r="H126" s="233">
        <v>1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2694</v>
      </c>
    </row>
    <row r="127" spans="1:65" s="2" customFormat="1" ht="11.4">
      <c r="A127" s="33"/>
      <c r="B127" s="34"/>
      <c r="C127" s="229" t="s">
        <v>213</v>
      </c>
      <c r="D127" s="229" t="s">
        <v>237</v>
      </c>
      <c r="E127" s="230" t="s">
        <v>2474</v>
      </c>
      <c r="F127" s="231" t="s">
        <v>2695</v>
      </c>
      <c r="G127" s="232" t="s">
        <v>197</v>
      </c>
      <c r="H127" s="233">
        <v>1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2696</v>
      </c>
    </row>
    <row r="128" spans="1:65" s="2" customFormat="1" ht="22.8">
      <c r="A128" s="33"/>
      <c r="B128" s="34"/>
      <c r="C128" s="229" t="s">
        <v>218</v>
      </c>
      <c r="D128" s="229" t="s">
        <v>237</v>
      </c>
      <c r="E128" s="230" t="s">
        <v>2477</v>
      </c>
      <c r="F128" s="231" t="s">
        <v>2697</v>
      </c>
      <c r="G128" s="232" t="s">
        <v>197</v>
      </c>
      <c r="H128" s="233">
        <v>4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2698</v>
      </c>
    </row>
    <row r="129" spans="1:65" s="2" customFormat="1" ht="22.8">
      <c r="A129" s="33"/>
      <c r="B129" s="34"/>
      <c r="C129" s="229" t="s">
        <v>223</v>
      </c>
      <c r="D129" s="229" t="s">
        <v>237</v>
      </c>
      <c r="E129" s="230" t="s">
        <v>2480</v>
      </c>
      <c r="F129" s="231" t="s">
        <v>2699</v>
      </c>
      <c r="G129" s="232" t="s">
        <v>197</v>
      </c>
      <c r="H129" s="233">
        <v>1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2700</v>
      </c>
    </row>
    <row r="130" spans="1:65" s="2" customFormat="1" ht="22.8">
      <c r="A130" s="33"/>
      <c r="B130" s="34"/>
      <c r="C130" s="229" t="s">
        <v>113</v>
      </c>
      <c r="D130" s="229" t="s">
        <v>237</v>
      </c>
      <c r="E130" s="230" t="s">
        <v>2483</v>
      </c>
      <c r="F130" s="231" t="s">
        <v>2701</v>
      </c>
      <c r="G130" s="232" t="s">
        <v>197</v>
      </c>
      <c r="H130" s="233">
        <v>1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2702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2486</v>
      </c>
      <c r="F131" s="231" t="s">
        <v>2703</v>
      </c>
      <c r="G131" s="232" t="s">
        <v>197</v>
      </c>
      <c r="H131" s="233">
        <v>1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2704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2489</v>
      </c>
      <c r="F132" s="231" t="s">
        <v>2705</v>
      </c>
      <c r="G132" s="232" t="s">
        <v>197</v>
      </c>
      <c r="H132" s="233">
        <v>20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2706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2492</v>
      </c>
      <c r="F133" s="231" t="s">
        <v>2707</v>
      </c>
      <c r="G133" s="232" t="s">
        <v>357</v>
      </c>
      <c r="H133" s="233">
        <v>550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2708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2495</v>
      </c>
      <c r="F134" s="231" t="s">
        <v>2709</v>
      </c>
      <c r="G134" s="232" t="s">
        <v>245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2710</v>
      </c>
    </row>
    <row r="135" spans="1:65" s="2" customFormat="1" ht="11.4">
      <c r="A135" s="33"/>
      <c r="B135" s="34"/>
      <c r="C135" s="203" t="s">
        <v>8</v>
      </c>
      <c r="D135" s="203" t="s">
        <v>183</v>
      </c>
      <c r="E135" s="204" t="s">
        <v>2451</v>
      </c>
      <c r="F135" s="205" t="s">
        <v>2711</v>
      </c>
      <c r="G135" s="206" t="s">
        <v>245</v>
      </c>
      <c r="H135" s="207">
        <v>1</v>
      </c>
      <c r="I135" s="208"/>
      <c r="J135" s="209">
        <f t="shared" si="0"/>
        <v>0</v>
      </c>
      <c r="K135" s="210"/>
      <c r="L135" s="38"/>
      <c r="M135" s="211" t="s">
        <v>1</v>
      </c>
      <c r="N135" s="212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2712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2454</v>
      </c>
      <c r="F136" s="205" t="s">
        <v>2713</v>
      </c>
      <c r="G136" s="206" t="s">
        <v>245</v>
      </c>
      <c r="H136" s="207">
        <v>1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2714</v>
      </c>
    </row>
    <row r="137" spans="1:65" s="2" customFormat="1" ht="22.8">
      <c r="A137" s="33"/>
      <c r="B137" s="34"/>
      <c r="C137" s="229" t="s">
        <v>133</v>
      </c>
      <c r="D137" s="229" t="s">
        <v>237</v>
      </c>
      <c r="E137" s="230" t="s">
        <v>2498</v>
      </c>
      <c r="F137" s="231" t="s">
        <v>2715</v>
      </c>
      <c r="G137" s="232" t="s">
        <v>197</v>
      </c>
      <c r="H137" s="233">
        <v>14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2716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2501</v>
      </c>
      <c r="F138" s="231" t="s">
        <v>2717</v>
      </c>
      <c r="G138" s="232" t="s">
        <v>197</v>
      </c>
      <c r="H138" s="233">
        <v>5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2718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2504</v>
      </c>
      <c r="F139" s="231" t="s">
        <v>2719</v>
      </c>
      <c r="G139" s="232" t="s">
        <v>197</v>
      </c>
      <c r="H139" s="233">
        <v>4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2720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2507</v>
      </c>
      <c r="F140" s="231" t="s">
        <v>2721</v>
      </c>
      <c r="G140" s="232" t="s">
        <v>197</v>
      </c>
      <c r="H140" s="233">
        <v>1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2722</v>
      </c>
    </row>
    <row r="141" spans="1:65" s="2" customFormat="1" ht="11.4">
      <c r="A141" s="33"/>
      <c r="B141" s="34"/>
      <c r="C141" s="229" t="s">
        <v>7</v>
      </c>
      <c r="D141" s="229" t="s">
        <v>237</v>
      </c>
      <c r="E141" s="230" t="s">
        <v>2510</v>
      </c>
      <c r="F141" s="231" t="s">
        <v>2723</v>
      </c>
      <c r="G141" s="232" t="s">
        <v>197</v>
      </c>
      <c r="H141" s="233">
        <v>1</v>
      </c>
      <c r="I141" s="234"/>
      <c r="J141" s="235">
        <f t="shared" si="0"/>
        <v>0</v>
      </c>
      <c r="K141" s="236"/>
      <c r="L141" s="237"/>
      <c r="M141" s="238" t="s">
        <v>1</v>
      </c>
      <c r="N141" s="239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333</v>
      </c>
      <c r="AT141" s="215" t="s">
        <v>237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2724</v>
      </c>
    </row>
    <row r="142" spans="1:65" s="2" customFormat="1" ht="11.4">
      <c r="A142" s="33"/>
      <c r="B142" s="34"/>
      <c r="C142" s="229" t="s">
        <v>301</v>
      </c>
      <c r="D142" s="229" t="s">
        <v>237</v>
      </c>
      <c r="E142" s="230" t="s">
        <v>2513</v>
      </c>
      <c r="F142" s="231" t="s">
        <v>2725</v>
      </c>
      <c r="G142" s="232" t="s">
        <v>197</v>
      </c>
      <c r="H142" s="233">
        <v>2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2726</v>
      </c>
    </row>
    <row r="143" spans="1:65" s="2" customFormat="1" ht="11.4">
      <c r="A143" s="33"/>
      <c r="B143" s="34"/>
      <c r="C143" s="229" t="s">
        <v>306</v>
      </c>
      <c r="D143" s="229" t="s">
        <v>237</v>
      </c>
      <c r="E143" s="230" t="s">
        <v>2516</v>
      </c>
      <c r="F143" s="231" t="s">
        <v>2727</v>
      </c>
      <c r="G143" s="232" t="s">
        <v>197</v>
      </c>
      <c r="H143" s="233">
        <v>27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2728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2519</v>
      </c>
      <c r="F144" s="231" t="s">
        <v>2729</v>
      </c>
      <c r="G144" s="232" t="s">
        <v>197</v>
      </c>
      <c r="H144" s="233">
        <v>27</v>
      </c>
      <c r="I144" s="234"/>
      <c r="J144" s="235">
        <f t="shared" si="0"/>
        <v>0</v>
      </c>
      <c r="K144" s="236"/>
      <c r="L144" s="237"/>
      <c r="M144" s="238" t="s">
        <v>1</v>
      </c>
      <c r="N144" s="239" t="s">
        <v>43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2730</v>
      </c>
    </row>
    <row r="145" spans="1:65" s="2" customFormat="1" ht="11.4">
      <c r="A145" s="33"/>
      <c r="B145" s="34"/>
      <c r="C145" s="229" t="s">
        <v>314</v>
      </c>
      <c r="D145" s="229" t="s">
        <v>237</v>
      </c>
      <c r="E145" s="230" t="s">
        <v>2522</v>
      </c>
      <c r="F145" s="231" t="s">
        <v>2731</v>
      </c>
      <c r="G145" s="232" t="s">
        <v>357</v>
      </c>
      <c r="H145" s="233">
        <v>1140</v>
      </c>
      <c r="I145" s="234"/>
      <c r="J145" s="235">
        <f t="shared" si="0"/>
        <v>0</v>
      </c>
      <c r="K145" s="236"/>
      <c r="L145" s="237"/>
      <c r="M145" s="238" t="s">
        <v>1</v>
      </c>
      <c r="N145" s="239" t="s">
        <v>43</v>
      </c>
      <c r="O145" s="70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333</v>
      </c>
      <c r="AT145" s="215" t="s">
        <v>237</v>
      </c>
      <c r="AU145" s="215" t="s">
        <v>88</v>
      </c>
      <c r="AY145" s="16" t="s">
        <v>181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86</v>
      </c>
      <c r="BK145" s="216">
        <f t="shared" si="9"/>
        <v>0</v>
      </c>
      <c r="BL145" s="16" t="s">
        <v>130</v>
      </c>
      <c r="BM145" s="215" t="s">
        <v>2732</v>
      </c>
    </row>
    <row r="146" spans="1:65" s="2" customFormat="1" ht="11.4">
      <c r="A146" s="33"/>
      <c r="B146" s="34"/>
      <c r="C146" s="229" t="s">
        <v>318</v>
      </c>
      <c r="D146" s="229" t="s">
        <v>237</v>
      </c>
      <c r="E146" s="230" t="s">
        <v>2525</v>
      </c>
      <c r="F146" s="231" t="s">
        <v>2733</v>
      </c>
      <c r="G146" s="232" t="s">
        <v>197</v>
      </c>
      <c r="H146" s="233">
        <v>2</v>
      </c>
      <c r="I146" s="234"/>
      <c r="J146" s="235">
        <f t="shared" si="0"/>
        <v>0</v>
      </c>
      <c r="K146" s="236"/>
      <c r="L146" s="237"/>
      <c r="M146" s="238" t="s">
        <v>1</v>
      </c>
      <c r="N146" s="239" t="s">
        <v>43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333</v>
      </c>
      <c r="AT146" s="215" t="s">
        <v>237</v>
      </c>
      <c r="AU146" s="215" t="s">
        <v>88</v>
      </c>
      <c r="AY146" s="16" t="s">
        <v>181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86</v>
      </c>
      <c r="BK146" s="216">
        <f t="shared" si="9"/>
        <v>0</v>
      </c>
      <c r="BL146" s="16" t="s">
        <v>130</v>
      </c>
      <c r="BM146" s="215" t="s">
        <v>2734</v>
      </c>
    </row>
    <row r="147" spans="1:65" s="2" customFormat="1" ht="11.4">
      <c r="A147" s="33"/>
      <c r="B147" s="34"/>
      <c r="C147" s="229" t="s">
        <v>326</v>
      </c>
      <c r="D147" s="229" t="s">
        <v>237</v>
      </c>
      <c r="E147" s="230" t="s">
        <v>2528</v>
      </c>
      <c r="F147" s="231" t="s">
        <v>2735</v>
      </c>
      <c r="G147" s="232" t="s">
        <v>197</v>
      </c>
      <c r="H147" s="233">
        <v>4</v>
      </c>
      <c r="I147" s="234"/>
      <c r="J147" s="235">
        <f t="shared" si="0"/>
        <v>0</v>
      </c>
      <c r="K147" s="236"/>
      <c r="L147" s="237"/>
      <c r="M147" s="238" t="s">
        <v>1</v>
      </c>
      <c r="N147" s="239" t="s">
        <v>43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86</v>
      </c>
      <c r="BK147" s="216">
        <f t="shared" si="9"/>
        <v>0</v>
      </c>
      <c r="BL147" s="16" t="s">
        <v>130</v>
      </c>
      <c r="BM147" s="215" t="s">
        <v>2736</v>
      </c>
    </row>
    <row r="148" spans="1:65" s="2" customFormat="1" ht="11.4">
      <c r="A148" s="33"/>
      <c r="B148" s="34"/>
      <c r="C148" s="229" t="s">
        <v>330</v>
      </c>
      <c r="D148" s="229" t="s">
        <v>237</v>
      </c>
      <c r="E148" s="230" t="s">
        <v>2531</v>
      </c>
      <c r="F148" s="231" t="s">
        <v>2737</v>
      </c>
      <c r="G148" s="232" t="s">
        <v>357</v>
      </c>
      <c r="H148" s="233">
        <v>80</v>
      </c>
      <c r="I148" s="234"/>
      <c r="J148" s="235">
        <f t="shared" si="0"/>
        <v>0</v>
      </c>
      <c r="K148" s="236"/>
      <c r="L148" s="237"/>
      <c r="M148" s="238" t="s">
        <v>1</v>
      </c>
      <c r="N148" s="239" t="s">
        <v>43</v>
      </c>
      <c r="O148" s="70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333</v>
      </c>
      <c r="AT148" s="215" t="s">
        <v>237</v>
      </c>
      <c r="AU148" s="215" t="s">
        <v>88</v>
      </c>
      <c r="AY148" s="16" t="s">
        <v>181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86</v>
      </c>
      <c r="BK148" s="216">
        <f t="shared" si="9"/>
        <v>0</v>
      </c>
      <c r="BL148" s="16" t="s">
        <v>130</v>
      </c>
      <c r="BM148" s="215" t="s">
        <v>2738</v>
      </c>
    </row>
    <row r="149" spans="1:65" s="2" customFormat="1" ht="11.4">
      <c r="A149" s="33"/>
      <c r="B149" s="34"/>
      <c r="C149" s="229" t="s">
        <v>336</v>
      </c>
      <c r="D149" s="229" t="s">
        <v>237</v>
      </c>
      <c r="E149" s="230" t="s">
        <v>2534</v>
      </c>
      <c r="F149" s="231" t="s">
        <v>2739</v>
      </c>
      <c r="G149" s="232" t="s">
        <v>197</v>
      </c>
      <c r="H149" s="233">
        <v>2</v>
      </c>
      <c r="I149" s="234"/>
      <c r="J149" s="235">
        <f t="shared" si="0"/>
        <v>0</v>
      </c>
      <c r="K149" s="236"/>
      <c r="L149" s="237"/>
      <c r="M149" s="238" t="s">
        <v>1</v>
      </c>
      <c r="N149" s="239" t="s">
        <v>43</v>
      </c>
      <c r="O149" s="70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333</v>
      </c>
      <c r="AT149" s="215" t="s">
        <v>237</v>
      </c>
      <c r="AU149" s="215" t="s">
        <v>88</v>
      </c>
      <c r="AY149" s="16" t="s">
        <v>181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86</v>
      </c>
      <c r="BK149" s="216">
        <f t="shared" si="9"/>
        <v>0</v>
      </c>
      <c r="BL149" s="16" t="s">
        <v>130</v>
      </c>
      <c r="BM149" s="215" t="s">
        <v>2740</v>
      </c>
    </row>
    <row r="150" spans="1:65" s="2" customFormat="1" ht="11.4">
      <c r="A150" s="33"/>
      <c r="B150" s="34"/>
      <c r="C150" s="229" t="s">
        <v>343</v>
      </c>
      <c r="D150" s="229" t="s">
        <v>237</v>
      </c>
      <c r="E150" s="230" t="s">
        <v>2537</v>
      </c>
      <c r="F150" s="231" t="s">
        <v>2741</v>
      </c>
      <c r="G150" s="232" t="s">
        <v>197</v>
      </c>
      <c r="H150" s="233">
        <v>4</v>
      </c>
      <c r="I150" s="234"/>
      <c r="J150" s="235">
        <f t="shared" si="0"/>
        <v>0</v>
      </c>
      <c r="K150" s="236"/>
      <c r="L150" s="237"/>
      <c r="M150" s="238" t="s">
        <v>1</v>
      </c>
      <c r="N150" s="239" t="s">
        <v>43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333</v>
      </c>
      <c r="AT150" s="215" t="s">
        <v>237</v>
      </c>
      <c r="AU150" s="215" t="s">
        <v>88</v>
      </c>
      <c r="AY150" s="16" t="s">
        <v>181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86</v>
      </c>
      <c r="BK150" s="216">
        <f t="shared" si="9"/>
        <v>0</v>
      </c>
      <c r="BL150" s="16" t="s">
        <v>130</v>
      </c>
      <c r="BM150" s="215" t="s">
        <v>2742</v>
      </c>
    </row>
    <row r="151" spans="1:65" s="2" customFormat="1" ht="11.4">
      <c r="A151" s="33"/>
      <c r="B151" s="34"/>
      <c r="C151" s="229" t="s">
        <v>349</v>
      </c>
      <c r="D151" s="229" t="s">
        <v>237</v>
      </c>
      <c r="E151" s="230" t="s">
        <v>2540</v>
      </c>
      <c r="F151" s="231" t="s">
        <v>2743</v>
      </c>
      <c r="G151" s="232" t="s">
        <v>197</v>
      </c>
      <c r="H151" s="233">
        <v>3</v>
      </c>
      <c r="I151" s="234"/>
      <c r="J151" s="235">
        <f t="shared" si="0"/>
        <v>0</v>
      </c>
      <c r="K151" s="236"/>
      <c r="L151" s="237"/>
      <c r="M151" s="238" t="s">
        <v>1</v>
      </c>
      <c r="N151" s="239" t="s">
        <v>43</v>
      </c>
      <c r="O151" s="70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333</v>
      </c>
      <c r="AT151" s="215" t="s">
        <v>237</v>
      </c>
      <c r="AU151" s="215" t="s">
        <v>88</v>
      </c>
      <c r="AY151" s="16" t="s">
        <v>181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6" t="s">
        <v>86</v>
      </c>
      <c r="BK151" s="216">
        <f t="shared" si="9"/>
        <v>0</v>
      </c>
      <c r="BL151" s="16" t="s">
        <v>130</v>
      </c>
      <c r="BM151" s="215" t="s">
        <v>2744</v>
      </c>
    </row>
    <row r="152" spans="1:65" s="2" customFormat="1" ht="11.4">
      <c r="A152" s="33"/>
      <c r="B152" s="34"/>
      <c r="C152" s="229" t="s">
        <v>333</v>
      </c>
      <c r="D152" s="229" t="s">
        <v>237</v>
      </c>
      <c r="E152" s="230" t="s">
        <v>2543</v>
      </c>
      <c r="F152" s="231" t="s">
        <v>2709</v>
      </c>
      <c r="G152" s="232" t="s">
        <v>245</v>
      </c>
      <c r="H152" s="233">
        <v>1</v>
      </c>
      <c r="I152" s="234"/>
      <c r="J152" s="235">
        <f t="shared" si="0"/>
        <v>0</v>
      </c>
      <c r="K152" s="236"/>
      <c r="L152" s="237"/>
      <c r="M152" s="238" t="s">
        <v>1</v>
      </c>
      <c r="N152" s="239" t="s">
        <v>43</v>
      </c>
      <c r="O152" s="70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6" t="s">
        <v>86</v>
      </c>
      <c r="BK152" s="216">
        <f t="shared" si="9"/>
        <v>0</v>
      </c>
      <c r="BL152" s="16" t="s">
        <v>130</v>
      </c>
      <c r="BM152" s="215" t="s">
        <v>2745</v>
      </c>
    </row>
    <row r="153" spans="1:65" s="2" customFormat="1" ht="11.4">
      <c r="A153" s="33"/>
      <c r="B153" s="34"/>
      <c r="C153" s="203" t="s">
        <v>365</v>
      </c>
      <c r="D153" s="203" t="s">
        <v>183</v>
      </c>
      <c r="E153" s="204" t="s">
        <v>2457</v>
      </c>
      <c r="F153" s="205" t="s">
        <v>2746</v>
      </c>
      <c r="G153" s="206" t="s">
        <v>245</v>
      </c>
      <c r="H153" s="207">
        <v>1</v>
      </c>
      <c r="I153" s="208"/>
      <c r="J153" s="209">
        <f t="shared" si="0"/>
        <v>0</v>
      </c>
      <c r="K153" s="210"/>
      <c r="L153" s="38"/>
      <c r="M153" s="211" t="s">
        <v>1</v>
      </c>
      <c r="N153" s="212" t="s">
        <v>43</v>
      </c>
      <c r="O153" s="70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130</v>
      </c>
      <c r="AT153" s="215" t="s">
        <v>183</v>
      </c>
      <c r="AU153" s="215" t="s">
        <v>88</v>
      </c>
      <c r="AY153" s="16" t="s">
        <v>181</v>
      </c>
      <c r="BE153" s="216">
        <f t="shared" si="4"/>
        <v>0</v>
      </c>
      <c r="BF153" s="216">
        <f t="shared" si="5"/>
        <v>0</v>
      </c>
      <c r="BG153" s="216">
        <f t="shared" si="6"/>
        <v>0</v>
      </c>
      <c r="BH153" s="216">
        <f t="shared" si="7"/>
        <v>0</v>
      </c>
      <c r="BI153" s="216">
        <f t="shared" si="8"/>
        <v>0</v>
      </c>
      <c r="BJ153" s="16" t="s">
        <v>86</v>
      </c>
      <c r="BK153" s="216">
        <f t="shared" si="9"/>
        <v>0</v>
      </c>
      <c r="BL153" s="16" t="s">
        <v>130</v>
      </c>
      <c r="BM153" s="215" t="s">
        <v>2747</v>
      </c>
    </row>
    <row r="154" spans="1:65" s="2" customFormat="1" ht="11.4">
      <c r="A154" s="33"/>
      <c r="B154" s="34"/>
      <c r="C154" s="203" t="s">
        <v>373</v>
      </c>
      <c r="D154" s="203" t="s">
        <v>183</v>
      </c>
      <c r="E154" s="204" t="s">
        <v>2459</v>
      </c>
      <c r="F154" s="205" t="s">
        <v>2748</v>
      </c>
      <c r="G154" s="206" t="s">
        <v>245</v>
      </c>
      <c r="H154" s="207">
        <v>1</v>
      </c>
      <c r="I154" s="208"/>
      <c r="J154" s="209">
        <f t="shared" si="0"/>
        <v>0</v>
      </c>
      <c r="K154" s="210"/>
      <c r="L154" s="38"/>
      <c r="M154" s="211" t="s">
        <v>1</v>
      </c>
      <c r="N154" s="212" t="s">
        <v>43</v>
      </c>
      <c r="O154" s="70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 t="shared" si="4"/>
        <v>0</v>
      </c>
      <c r="BF154" s="216">
        <f t="shared" si="5"/>
        <v>0</v>
      </c>
      <c r="BG154" s="216">
        <f t="shared" si="6"/>
        <v>0</v>
      </c>
      <c r="BH154" s="216">
        <f t="shared" si="7"/>
        <v>0</v>
      </c>
      <c r="BI154" s="216">
        <f t="shared" si="8"/>
        <v>0</v>
      </c>
      <c r="BJ154" s="16" t="s">
        <v>86</v>
      </c>
      <c r="BK154" s="216">
        <f t="shared" si="9"/>
        <v>0</v>
      </c>
      <c r="BL154" s="16" t="s">
        <v>130</v>
      </c>
      <c r="BM154" s="215" t="s">
        <v>2749</v>
      </c>
    </row>
    <row r="155" spans="1:65" s="2" customFormat="1" ht="11.4">
      <c r="A155" s="33"/>
      <c r="B155" s="34"/>
      <c r="C155" s="229" t="s">
        <v>377</v>
      </c>
      <c r="D155" s="229" t="s">
        <v>237</v>
      </c>
      <c r="E155" s="230" t="s">
        <v>2546</v>
      </c>
      <c r="F155" s="231" t="s">
        <v>2750</v>
      </c>
      <c r="G155" s="232" t="s">
        <v>197</v>
      </c>
      <c r="H155" s="233">
        <v>13</v>
      </c>
      <c r="I155" s="234"/>
      <c r="J155" s="235">
        <f t="shared" si="0"/>
        <v>0</v>
      </c>
      <c r="K155" s="236"/>
      <c r="L155" s="237"/>
      <c r="M155" s="238" t="s">
        <v>1</v>
      </c>
      <c r="N155" s="239" t="s">
        <v>43</v>
      </c>
      <c r="O155" s="70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333</v>
      </c>
      <c r="AT155" s="215" t="s">
        <v>237</v>
      </c>
      <c r="AU155" s="215" t="s">
        <v>88</v>
      </c>
      <c r="AY155" s="16" t="s">
        <v>181</v>
      </c>
      <c r="BE155" s="216">
        <f t="shared" si="4"/>
        <v>0</v>
      </c>
      <c r="BF155" s="216">
        <f t="shared" si="5"/>
        <v>0</v>
      </c>
      <c r="BG155" s="216">
        <f t="shared" si="6"/>
        <v>0</v>
      </c>
      <c r="BH155" s="216">
        <f t="shared" si="7"/>
        <v>0</v>
      </c>
      <c r="BI155" s="216">
        <f t="shared" si="8"/>
        <v>0</v>
      </c>
      <c r="BJ155" s="16" t="s">
        <v>86</v>
      </c>
      <c r="BK155" s="216">
        <f t="shared" si="9"/>
        <v>0</v>
      </c>
      <c r="BL155" s="16" t="s">
        <v>130</v>
      </c>
      <c r="BM155" s="215" t="s">
        <v>2751</v>
      </c>
    </row>
    <row r="156" spans="1:65" s="2" customFormat="1" ht="22.8">
      <c r="A156" s="33"/>
      <c r="B156" s="34"/>
      <c r="C156" s="229" t="s">
        <v>381</v>
      </c>
      <c r="D156" s="229" t="s">
        <v>237</v>
      </c>
      <c r="E156" s="230" t="s">
        <v>2549</v>
      </c>
      <c r="F156" s="231" t="s">
        <v>2752</v>
      </c>
      <c r="G156" s="232" t="s">
        <v>197</v>
      </c>
      <c r="H156" s="233">
        <v>9</v>
      </c>
      <c r="I156" s="234"/>
      <c r="J156" s="235">
        <f t="shared" si="0"/>
        <v>0</v>
      </c>
      <c r="K156" s="236"/>
      <c r="L156" s="237"/>
      <c r="M156" s="238" t="s">
        <v>1</v>
      </c>
      <c r="N156" s="239" t="s">
        <v>43</v>
      </c>
      <c r="O156" s="70"/>
      <c r="P156" s="213">
        <f t="shared" si="1"/>
        <v>0</v>
      </c>
      <c r="Q156" s="213">
        <v>0</v>
      </c>
      <c r="R156" s="213">
        <f t="shared" si="2"/>
        <v>0</v>
      </c>
      <c r="S156" s="213">
        <v>0</v>
      </c>
      <c r="T156" s="214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 t="shared" si="4"/>
        <v>0</v>
      </c>
      <c r="BF156" s="216">
        <f t="shared" si="5"/>
        <v>0</v>
      </c>
      <c r="BG156" s="216">
        <f t="shared" si="6"/>
        <v>0</v>
      </c>
      <c r="BH156" s="216">
        <f t="shared" si="7"/>
        <v>0</v>
      </c>
      <c r="BI156" s="216">
        <f t="shared" si="8"/>
        <v>0</v>
      </c>
      <c r="BJ156" s="16" t="s">
        <v>86</v>
      </c>
      <c r="BK156" s="216">
        <f t="shared" si="9"/>
        <v>0</v>
      </c>
      <c r="BL156" s="16" t="s">
        <v>130</v>
      </c>
      <c r="BM156" s="215" t="s">
        <v>2753</v>
      </c>
    </row>
    <row r="157" spans="1:65" s="2" customFormat="1" ht="11.4">
      <c r="A157" s="33"/>
      <c r="B157" s="34"/>
      <c r="C157" s="229" t="s">
        <v>387</v>
      </c>
      <c r="D157" s="229" t="s">
        <v>237</v>
      </c>
      <c r="E157" s="230" t="s">
        <v>2552</v>
      </c>
      <c r="F157" s="231" t="s">
        <v>2754</v>
      </c>
      <c r="G157" s="232" t="s">
        <v>357</v>
      </c>
      <c r="H157" s="233">
        <v>45</v>
      </c>
      <c r="I157" s="234"/>
      <c r="J157" s="235">
        <f t="shared" si="0"/>
        <v>0</v>
      </c>
      <c r="K157" s="236"/>
      <c r="L157" s="237"/>
      <c r="M157" s="238" t="s">
        <v>1</v>
      </c>
      <c r="N157" s="239" t="s">
        <v>43</v>
      </c>
      <c r="O157" s="70"/>
      <c r="P157" s="213">
        <f t="shared" si="1"/>
        <v>0</v>
      </c>
      <c r="Q157" s="213">
        <v>0</v>
      </c>
      <c r="R157" s="213">
        <f t="shared" si="2"/>
        <v>0</v>
      </c>
      <c r="S157" s="213">
        <v>0</v>
      </c>
      <c r="T157" s="214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333</v>
      </c>
      <c r="AT157" s="215" t="s">
        <v>237</v>
      </c>
      <c r="AU157" s="215" t="s">
        <v>88</v>
      </c>
      <c r="AY157" s="16" t="s">
        <v>181</v>
      </c>
      <c r="BE157" s="216">
        <f t="shared" si="4"/>
        <v>0</v>
      </c>
      <c r="BF157" s="216">
        <f t="shared" si="5"/>
        <v>0</v>
      </c>
      <c r="BG157" s="216">
        <f t="shared" si="6"/>
        <v>0</v>
      </c>
      <c r="BH157" s="216">
        <f t="shared" si="7"/>
        <v>0</v>
      </c>
      <c r="BI157" s="216">
        <f t="shared" si="8"/>
        <v>0</v>
      </c>
      <c r="BJ157" s="16" t="s">
        <v>86</v>
      </c>
      <c r="BK157" s="216">
        <f t="shared" si="9"/>
        <v>0</v>
      </c>
      <c r="BL157" s="16" t="s">
        <v>130</v>
      </c>
      <c r="BM157" s="215" t="s">
        <v>2755</v>
      </c>
    </row>
    <row r="158" spans="1:65" s="2" customFormat="1" ht="22.8">
      <c r="A158" s="33"/>
      <c r="B158" s="34"/>
      <c r="C158" s="229" t="s">
        <v>391</v>
      </c>
      <c r="D158" s="229" t="s">
        <v>237</v>
      </c>
      <c r="E158" s="230" t="s">
        <v>2555</v>
      </c>
      <c r="F158" s="231" t="s">
        <v>2756</v>
      </c>
      <c r="G158" s="232" t="s">
        <v>197</v>
      </c>
      <c r="H158" s="233">
        <v>2</v>
      </c>
      <c r="I158" s="234"/>
      <c r="J158" s="235">
        <f t="shared" si="0"/>
        <v>0</v>
      </c>
      <c r="K158" s="236"/>
      <c r="L158" s="237"/>
      <c r="M158" s="238" t="s">
        <v>1</v>
      </c>
      <c r="N158" s="239" t="s">
        <v>43</v>
      </c>
      <c r="O158" s="70"/>
      <c r="P158" s="213">
        <f t="shared" si="1"/>
        <v>0</v>
      </c>
      <c r="Q158" s="213">
        <v>0</v>
      </c>
      <c r="R158" s="213">
        <f t="shared" si="2"/>
        <v>0</v>
      </c>
      <c r="S158" s="213">
        <v>0</v>
      </c>
      <c r="T158" s="214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333</v>
      </c>
      <c r="AT158" s="215" t="s">
        <v>237</v>
      </c>
      <c r="AU158" s="215" t="s">
        <v>88</v>
      </c>
      <c r="AY158" s="16" t="s">
        <v>181</v>
      </c>
      <c r="BE158" s="216">
        <f t="shared" si="4"/>
        <v>0</v>
      </c>
      <c r="BF158" s="216">
        <f t="shared" si="5"/>
        <v>0</v>
      </c>
      <c r="BG158" s="216">
        <f t="shared" si="6"/>
        <v>0</v>
      </c>
      <c r="BH158" s="216">
        <f t="shared" si="7"/>
        <v>0</v>
      </c>
      <c r="BI158" s="216">
        <f t="shared" si="8"/>
        <v>0</v>
      </c>
      <c r="BJ158" s="16" t="s">
        <v>86</v>
      </c>
      <c r="BK158" s="216">
        <f t="shared" si="9"/>
        <v>0</v>
      </c>
      <c r="BL158" s="16" t="s">
        <v>130</v>
      </c>
      <c r="BM158" s="215" t="s">
        <v>2757</v>
      </c>
    </row>
    <row r="159" spans="1:65" s="2" customFormat="1" ht="11.4">
      <c r="A159" s="33"/>
      <c r="B159" s="34"/>
      <c r="C159" s="229" t="s">
        <v>397</v>
      </c>
      <c r="D159" s="229" t="s">
        <v>237</v>
      </c>
      <c r="E159" s="230" t="s">
        <v>2558</v>
      </c>
      <c r="F159" s="231" t="s">
        <v>2758</v>
      </c>
      <c r="G159" s="232" t="s">
        <v>197</v>
      </c>
      <c r="H159" s="233">
        <v>1</v>
      </c>
      <c r="I159" s="234"/>
      <c r="J159" s="235">
        <f t="shared" si="0"/>
        <v>0</v>
      </c>
      <c r="K159" s="236"/>
      <c r="L159" s="237"/>
      <c r="M159" s="238" t="s">
        <v>1</v>
      </c>
      <c r="N159" s="239" t="s">
        <v>43</v>
      </c>
      <c r="O159" s="70"/>
      <c r="P159" s="213">
        <f t="shared" si="1"/>
        <v>0</v>
      </c>
      <c r="Q159" s="213">
        <v>0</v>
      </c>
      <c r="R159" s="213">
        <f t="shared" si="2"/>
        <v>0</v>
      </c>
      <c r="S159" s="213">
        <v>0</v>
      </c>
      <c r="T159" s="214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 t="shared" si="4"/>
        <v>0</v>
      </c>
      <c r="BF159" s="216">
        <f t="shared" si="5"/>
        <v>0</v>
      </c>
      <c r="BG159" s="216">
        <f t="shared" si="6"/>
        <v>0</v>
      </c>
      <c r="BH159" s="216">
        <f t="shared" si="7"/>
        <v>0</v>
      </c>
      <c r="BI159" s="216">
        <f t="shared" si="8"/>
        <v>0</v>
      </c>
      <c r="BJ159" s="16" t="s">
        <v>86</v>
      </c>
      <c r="BK159" s="216">
        <f t="shared" si="9"/>
        <v>0</v>
      </c>
      <c r="BL159" s="16" t="s">
        <v>130</v>
      </c>
      <c r="BM159" s="215" t="s">
        <v>2759</v>
      </c>
    </row>
    <row r="160" spans="1:65" s="2" customFormat="1" ht="11.4">
      <c r="A160" s="33"/>
      <c r="B160" s="34"/>
      <c r="C160" s="229" t="s">
        <v>402</v>
      </c>
      <c r="D160" s="229" t="s">
        <v>237</v>
      </c>
      <c r="E160" s="230" t="s">
        <v>2561</v>
      </c>
      <c r="F160" s="231" t="s">
        <v>2760</v>
      </c>
      <c r="G160" s="232" t="s">
        <v>197</v>
      </c>
      <c r="H160" s="233">
        <v>2</v>
      </c>
      <c r="I160" s="234"/>
      <c r="J160" s="235">
        <f t="shared" si="0"/>
        <v>0</v>
      </c>
      <c r="K160" s="236"/>
      <c r="L160" s="237"/>
      <c r="M160" s="238" t="s">
        <v>1</v>
      </c>
      <c r="N160" s="239" t="s">
        <v>43</v>
      </c>
      <c r="O160" s="70"/>
      <c r="P160" s="213">
        <f t="shared" si="1"/>
        <v>0</v>
      </c>
      <c r="Q160" s="213">
        <v>0</v>
      </c>
      <c r="R160" s="213">
        <f t="shared" si="2"/>
        <v>0</v>
      </c>
      <c r="S160" s="213">
        <v>0</v>
      </c>
      <c r="T160" s="214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t="shared" si="4"/>
        <v>0</v>
      </c>
      <c r="BF160" s="216">
        <f t="shared" si="5"/>
        <v>0</v>
      </c>
      <c r="BG160" s="216">
        <f t="shared" si="6"/>
        <v>0</v>
      </c>
      <c r="BH160" s="216">
        <f t="shared" si="7"/>
        <v>0</v>
      </c>
      <c r="BI160" s="216">
        <f t="shared" si="8"/>
        <v>0</v>
      </c>
      <c r="BJ160" s="16" t="s">
        <v>86</v>
      </c>
      <c r="BK160" s="216">
        <f t="shared" si="9"/>
        <v>0</v>
      </c>
      <c r="BL160" s="16" t="s">
        <v>130</v>
      </c>
      <c r="BM160" s="215" t="s">
        <v>2761</v>
      </c>
    </row>
    <row r="161" spans="1:65" s="2" customFormat="1" ht="11.4">
      <c r="A161" s="33"/>
      <c r="B161" s="34"/>
      <c r="C161" s="229" t="s">
        <v>407</v>
      </c>
      <c r="D161" s="229" t="s">
        <v>237</v>
      </c>
      <c r="E161" s="230" t="s">
        <v>2564</v>
      </c>
      <c r="F161" s="231" t="s">
        <v>2762</v>
      </c>
      <c r="G161" s="232" t="s">
        <v>357</v>
      </c>
      <c r="H161" s="233">
        <v>650</v>
      </c>
      <c r="I161" s="234"/>
      <c r="J161" s="235">
        <f t="shared" si="0"/>
        <v>0</v>
      </c>
      <c r="K161" s="236"/>
      <c r="L161" s="237"/>
      <c r="M161" s="238" t="s">
        <v>1</v>
      </c>
      <c r="N161" s="239" t="s">
        <v>43</v>
      </c>
      <c r="O161" s="70"/>
      <c r="P161" s="213">
        <f t="shared" si="1"/>
        <v>0</v>
      </c>
      <c r="Q161" s="213">
        <v>0</v>
      </c>
      <c r="R161" s="213">
        <f t="shared" si="2"/>
        <v>0</v>
      </c>
      <c r="S161" s="213">
        <v>0</v>
      </c>
      <c r="T161" s="214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 t="shared" si="4"/>
        <v>0</v>
      </c>
      <c r="BF161" s="216">
        <f t="shared" si="5"/>
        <v>0</v>
      </c>
      <c r="BG161" s="216">
        <f t="shared" si="6"/>
        <v>0</v>
      </c>
      <c r="BH161" s="216">
        <f t="shared" si="7"/>
        <v>0</v>
      </c>
      <c r="BI161" s="216">
        <f t="shared" si="8"/>
        <v>0</v>
      </c>
      <c r="BJ161" s="16" t="s">
        <v>86</v>
      </c>
      <c r="BK161" s="216">
        <f t="shared" si="9"/>
        <v>0</v>
      </c>
      <c r="BL161" s="16" t="s">
        <v>130</v>
      </c>
      <c r="BM161" s="215" t="s">
        <v>2763</v>
      </c>
    </row>
    <row r="162" spans="1:65" s="2" customFormat="1" ht="11.4">
      <c r="A162" s="33"/>
      <c r="B162" s="34"/>
      <c r="C162" s="229" t="s">
        <v>413</v>
      </c>
      <c r="D162" s="229" t="s">
        <v>237</v>
      </c>
      <c r="E162" s="230" t="s">
        <v>2567</v>
      </c>
      <c r="F162" s="231" t="s">
        <v>2709</v>
      </c>
      <c r="G162" s="232" t="s">
        <v>245</v>
      </c>
      <c r="H162" s="233">
        <v>1</v>
      </c>
      <c r="I162" s="234"/>
      <c r="J162" s="235">
        <f t="shared" si="0"/>
        <v>0</v>
      </c>
      <c r="K162" s="236"/>
      <c r="L162" s="237"/>
      <c r="M162" s="257" t="s">
        <v>1</v>
      </c>
      <c r="N162" s="258" t="s">
        <v>43</v>
      </c>
      <c r="O162" s="254"/>
      <c r="P162" s="255">
        <f t="shared" si="1"/>
        <v>0</v>
      </c>
      <c r="Q162" s="255">
        <v>0</v>
      </c>
      <c r="R162" s="255">
        <f t="shared" si="2"/>
        <v>0</v>
      </c>
      <c r="S162" s="255">
        <v>0</v>
      </c>
      <c r="T162" s="25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4"/>
        <v>0</v>
      </c>
      <c r="BF162" s="216">
        <f t="shared" si="5"/>
        <v>0</v>
      </c>
      <c r="BG162" s="216">
        <f t="shared" si="6"/>
        <v>0</v>
      </c>
      <c r="BH162" s="216">
        <f t="shared" si="7"/>
        <v>0</v>
      </c>
      <c r="BI162" s="216">
        <f t="shared" si="8"/>
        <v>0</v>
      </c>
      <c r="BJ162" s="16" t="s">
        <v>86</v>
      </c>
      <c r="BK162" s="216">
        <f t="shared" si="9"/>
        <v>0</v>
      </c>
      <c r="BL162" s="16" t="s">
        <v>130</v>
      </c>
      <c r="BM162" s="215" t="s">
        <v>2764</v>
      </c>
    </row>
    <row r="163" spans="1:31" s="2" customFormat="1" ht="12">
      <c r="A163" s="33"/>
      <c r="B163" s="53"/>
      <c r="C163" s="54"/>
      <c r="D163" s="54"/>
      <c r="E163" s="54"/>
      <c r="F163" s="54"/>
      <c r="G163" s="54"/>
      <c r="H163" s="54"/>
      <c r="I163" s="151"/>
      <c r="J163" s="54"/>
      <c r="K163" s="54"/>
      <c r="L163" s="38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sheetProtection algorithmName="SHA-512" hashValue="b/0GQMQz+eJ35/N1U3TlZ1BFHCFXE/Nh1tNExx4KyT5s1cJzXiJNWiNdy4j9ymuCFM/yrWG/WYNs05o/+erVpw==" saltValue="5Se2xtw6MG6RJq4FU7qRk7ho5CgdNcCSsQ/0kdqjZpxqdBQLK586V3CalxksHKkfvOhz7NIqCv/Lq73jEmgzrQ==" spinCount="100000" sheet="1" objects="1" scenarios="1" formatColumns="0" formatRows="0" autoFilter="0"/>
  <autoFilter ref="C117:K16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>
      <selection activeCell="E13" sqref="E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118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8" customHeight="1">
      <c r="A9" s="33"/>
      <c r="B9" s="38"/>
      <c r="C9" s="33"/>
      <c r="D9" s="33"/>
      <c r="E9" s="302" t="s">
        <v>2765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ROUND((SUM(BE118:BE140)),2)</f>
        <v>0</v>
      </c>
      <c r="G33" s="33"/>
      <c r="H33" s="33"/>
      <c r="I33" s="130">
        <v>0.21</v>
      </c>
      <c r="J33" s="129">
        <f>ROUND(((SUM(BE118:BE140))*I33),2)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ROUND((SUM(BF118:BF140)),2)</f>
        <v>0</v>
      </c>
      <c r="G34" s="33"/>
      <c r="H34" s="33"/>
      <c r="I34" s="130">
        <v>0.15</v>
      </c>
      <c r="J34" s="129">
        <f>ROUND(((SUM(BF118:BF140))*I34),2)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ROUND((SUM(BG118:BG140)),2)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ROUND((SUM(BH118:BH140)),2)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ROUND((SUM(BI118:BI140)),2)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8" customHeight="1">
      <c r="A87" s="33"/>
      <c r="B87" s="34"/>
      <c r="C87" s="35"/>
      <c r="D87" s="35"/>
      <c r="E87" s="263" t="str">
        <f>E9</f>
        <v>11 - FVE pro snížení spotřeby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2442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.6" customHeight="1">
      <c r="A110" s="33"/>
      <c r="B110" s="34"/>
      <c r="C110" s="35"/>
      <c r="D110" s="35"/>
      <c r="E110" s="263" t="str">
        <f>E9</f>
        <v>11 - FVE pro snížení spotřeby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2443</v>
      </c>
      <c r="F120" s="201" t="s">
        <v>2444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SUM(P121:P140)</f>
        <v>0</v>
      </c>
      <c r="Q120" s="195"/>
      <c r="R120" s="196">
        <f>SUM(R121:R140)</f>
        <v>0</v>
      </c>
      <c r="S120" s="195"/>
      <c r="T120" s="197">
        <f>SUM(T121:T140)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SUM(BK121:BK140)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2766</v>
      </c>
      <c r="G121" s="206" t="s">
        <v>245</v>
      </c>
      <c r="H121" s="207">
        <v>1</v>
      </c>
      <c r="I121" s="208"/>
      <c r="J121" s="209">
        <f aca="true" t="shared" si="0" ref="J121:J140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40">O121*H121</f>
        <v>0</v>
      </c>
      <c r="Q121" s="213">
        <v>0</v>
      </c>
      <c r="R121" s="213">
        <f aca="true" t="shared" si="2" ref="R121:R140">Q121*H121</f>
        <v>0</v>
      </c>
      <c r="S121" s="213">
        <v>0</v>
      </c>
      <c r="T121" s="214">
        <f aca="true" t="shared" si="3" ref="T121:T140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40">IF(N121="základní",J121,0)</f>
        <v>0</v>
      </c>
      <c r="BF121" s="216">
        <f aca="true" t="shared" si="5" ref="BF121:BF140">IF(N121="snížená",J121,0)</f>
        <v>0</v>
      </c>
      <c r="BG121" s="216">
        <f aca="true" t="shared" si="6" ref="BG121:BG140">IF(N121="zákl. přenesená",J121,0)</f>
        <v>0</v>
      </c>
      <c r="BH121" s="216">
        <f aca="true" t="shared" si="7" ref="BH121:BH140">IF(N121="sníž. přenesená",J121,0)</f>
        <v>0</v>
      </c>
      <c r="BI121" s="216">
        <f aca="true" t="shared" si="8" ref="BI121:BI140">IF(N121="nulová",J121,0)</f>
        <v>0</v>
      </c>
      <c r="BJ121" s="16" t="s">
        <v>86</v>
      </c>
      <c r="BK121" s="216">
        <f aca="true" t="shared" si="9" ref="BK121:BK140">ROUND(I121*H121,2)</f>
        <v>0</v>
      </c>
      <c r="BL121" s="16" t="s">
        <v>130</v>
      </c>
      <c r="BM121" s="215" t="s">
        <v>2767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2448</v>
      </c>
      <c r="F122" s="205" t="s">
        <v>2768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2769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2451</v>
      </c>
      <c r="F123" s="205" t="s">
        <v>2770</v>
      </c>
      <c r="G123" s="206" t="s">
        <v>245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2771</v>
      </c>
    </row>
    <row r="124" spans="1:65" s="2" customFormat="1" ht="11.4">
      <c r="A124" s="33"/>
      <c r="B124" s="34"/>
      <c r="C124" s="203" t="s">
        <v>187</v>
      </c>
      <c r="D124" s="203" t="s">
        <v>183</v>
      </c>
      <c r="E124" s="204" t="s">
        <v>2454</v>
      </c>
      <c r="F124" s="205" t="s">
        <v>2772</v>
      </c>
      <c r="G124" s="206" t="s">
        <v>197</v>
      </c>
      <c r="H124" s="207">
        <v>48</v>
      </c>
      <c r="I124" s="208"/>
      <c r="J124" s="209">
        <f t="shared" si="0"/>
        <v>0</v>
      </c>
      <c r="K124" s="210"/>
      <c r="L124" s="38"/>
      <c r="M124" s="211" t="s">
        <v>1</v>
      </c>
      <c r="N124" s="212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2773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2457</v>
      </c>
      <c r="F125" s="205" t="s">
        <v>2774</v>
      </c>
      <c r="G125" s="206" t="s">
        <v>197</v>
      </c>
      <c r="H125" s="207">
        <v>1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2775</v>
      </c>
    </row>
    <row r="126" spans="1:65" s="2" customFormat="1" ht="11.4">
      <c r="A126" s="33"/>
      <c r="B126" s="34"/>
      <c r="C126" s="203" t="s">
        <v>209</v>
      </c>
      <c r="D126" s="203" t="s">
        <v>183</v>
      </c>
      <c r="E126" s="204" t="s">
        <v>2459</v>
      </c>
      <c r="F126" s="205" t="s">
        <v>2776</v>
      </c>
      <c r="G126" s="206" t="s">
        <v>245</v>
      </c>
      <c r="H126" s="207">
        <v>1</v>
      </c>
      <c r="I126" s="208"/>
      <c r="J126" s="209">
        <f t="shared" si="0"/>
        <v>0</v>
      </c>
      <c r="K126" s="210"/>
      <c r="L126" s="38"/>
      <c r="M126" s="211" t="s">
        <v>1</v>
      </c>
      <c r="N126" s="212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2777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2655</v>
      </c>
      <c r="F127" s="205" t="s">
        <v>2778</v>
      </c>
      <c r="G127" s="206" t="s">
        <v>245</v>
      </c>
      <c r="H127" s="207">
        <v>1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2779</v>
      </c>
    </row>
    <row r="128" spans="1:65" s="2" customFormat="1" ht="11.4">
      <c r="A128" s="33"/>
      <c r="B128" s="34"/>
      <c r="C128" s="203" t="s">
        <v>218</v>
      </c>
      <c r="D128" s="203" t="s">
        <v>183</v>
      </c>
      <c r="E128" s="204" t="s">
        <v>2658</v>
      </c>
      <c r="F128" s="205" t="s">
        <v>2780</v>
      </c>
      <c r="G128" s="206" t="s">
        <v>245</v>
      </c>
      <c r="H128" s="207">
        <v>1</v>
      </c>
      <c r="I128" s="208"/>
      <c r="J128" s="209">
        <f t="shared" si="0"/>
        <v>0</v>
      </c>
      <c r="K128" s="210"/>
      <c r="L128" s="38"/>
      <c r="M128" s="211" t="s">
        <v>1</v>
      </c>
      <c r="N128" s="212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2781</v>
      </c>
    </row>
    <row r="129" spans="1:65" s="2" customFormat="1" ht="34.2">
      <c r="A129" s="33"/>
      <c r="B129" s="34"/>
      <c r="C129" s="229" t="s">
        <v>223</v>
      </c>
      <c r="D129" s="229" t="s">
        <v>237</v>
      </c>
      <c r="E129" s="230" t="s">
        <v>2462</v>
      </c>
      <c r="F129" s="231" t="s">
        <v>2782</v>
      </c>
      <c r="G129" s="232" t="s">
        <v>197</v>
      </c>
      <c r="H129" s="233">
        <v>48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2783</v>
      </c>
    </row>
    <row r="130" spans="1:65" s="2" customFormat="1" ht="57">
      <c r="A130" s="33"/>
      <c r="B130" s="34"/>
      <c r="C130" s="229" t="s">
        <v>113</v>
      </c>
      <c r="D130" s="229" t="s">
        <v>237</v>
      </c>
      <c r="E130" s="230" t="s">
        <v>2465</v>
      </c>
      <c r="F130" s="231" t="s">
        <v>2784</v>
      </c>
      <c r="G130" s="232" t="s">
        <v>197</v>
      </c>
      <c r="H130" s="233">
        <v>1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2785</v>
      </c>
    </row>
    <row r="131" spans="1:65" s="2" customFormat="1" ht="45.6">
      <c r="A131" s="33"/>
      <c r="B131" s="34"/>
      <c r="C131" s="229" t="s">
        <v>116</v>
      </c>
      <c r="D131" s="229" t="s">
        <v>237</v>
      </c>
      <c r="E131" s="230" t="s">
        <v>2468</v>
      </c>
      <c r="F131" s="231" t="s">
        <v>2786</v>
      </c>
      <c r="G131" s="232" t="s">
        <v>245</v>
      </c>
      <c r="H131" s="233">
        <v>1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2787</v>
      </c>
    </row>
    <row r="132" spans="1:65" s="2" customFormat="1" ht="34.2">
      <c r="A132" s="33"/>
      <c r="B132" s="34"/>
      <c r="C132" s="229" t="s">
        <v>119</v>
      </c>
      <c r="D132" s="229" t="s">
        <v>237</v>
      </c>
      <c r="E132" s="230" t="s">
        <v>2471</v>
      </c>
      <c r="F132" s="231" t="s">
        <v>2788</v>
      </c>
      <c r="G132" s="232" t="s">
        <v>197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2789</v>
      </c>
    </row>
    <row r="133" spans="1:65" s="2" customFormat="1" ht="22.8">
      <c r="A133" s="33"/>
      <c r="B133" s="34"/>
      <c r="C133" s="229" t="s">
        <v>122</v>
      </c>
      <c r="D133" s="229" t="s">
        <v>237</v>
      </c>
      <c r="E133" s="230" t="s">
        <v>2474</v>
      </c>
      <c r="F133" s="231" t="s">
        <v>2790</v>
      </c>
      <c r="G133" s="232" t="s">
        <v>357</v>
      </c>
      <c r="H133" s="233">
        <v>180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2791</v>
      </c>
    </row>
    <row r="134" spans="1:65" s="2" customFormat="1" ht="22.8">
      <c r="A134" s="33"/>
      <c r="B134" s="34"/>
      <c r="C134" s="229" t="s">
        <v>125</v>
      </c>
      <c r="D134" s="229" t="s">
        <v>237</v>
      </c>
      <c r="E134" s="230" t="s">
        <v>2477</v>
      </c>
      <c r="F134" s="231" t="s">
        <v>2792</v>
      </c>
      <c r="G134" s="232" t="s">
        <v>357</v>
      </c>
      <c r="H134" s="233">
        <v>180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2793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2480</v>
      </c>
      <c r="F135" s="231" t="s">
        <v>2794</v>
      </c>
      <c r="G135" s="232" t="s">
        <v>197</v>
      </c>
      <c r="H135" s="233">
        <v>6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2795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2483</v>
      </c>
      <c r="F136" s="231" t="s">
        <v>2796</v>
      </c>
      <c r="G136" s="232" t="s">
        <v>357</v>
      </c>
      <c r="H136" s="233">
        <v>6</v>
      </c>
      <c r="I136" s="234"/>
      <c r="J136" s="235">
        <f t="shared" si="0"/>
        <v>0</v>
      </c>
      <c r="K136" s="236"/>
      <c r="L136" s="237"/>
      <c r="M136" s="238" t="s">
        <v>1</v>
      </c>
      <c r="N136" s="239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2797</v>
      </c>
    </row>
    <row r="137" spans="1:65" s="2" customFormat="1" ht="22.8">
      <c r="A137" s="33"/>
      <c r="B137" s="34"/>
      <c r="C137" s="229" t="s">
        <v>133</v>
      </c>
      <c r="D137" s="229" t="s">
        <v>237</v>
      </c>
      <c r="E137" s="230" t="s">
        <v>2486</v>
      </c>
      <c r="F137" s="231" t="s">
        <v>2798</v>
      </c>
      <c r="G137" s="232" t="s">
        <v>357</v>
      </c>
      <c r="H137" s="233">
        <v>100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2799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2489</v>
      </c>
      <c r="F138" s="231" t="s">
        <v>2800</v>
      </c>
      <c r="G138" s="232" t="s">
        <v>357</v>
      </c>
      <c r="H138" s="233">
        <v>10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2801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2492</v>
      </c>
      <c r="F139" s="231" t="s">
        <v>2802</v>
      </c>
      <c r="G139" s="232" t="s">
        <v>357</v>
      </c>
      <c r="H139" s="233">
        <v>10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2803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2495</v>
      </c>
      <c r="F140" s="231" t="s">
        <v>2804</v>
      </c>
      <c r="G140" s="232" t="s">
        <v>357</v>
      </c>
      <c r="H140" s="233">
        <v>50</v>
      </c>
      <c r="I140" s="234"/>
      <c r="J140" s="235">
        <f t="shared" si="0"/>
        <v>0</v>
      </c>
      <c r="K140" s="236"/>
      <c r="L140" s="237"/>
      <c r="M140" s="257" t="s">
        <v>1</v>
      </c>
      <c r="N140" s="258" t="s">
        <v>43</v>
      </c>
      <c r="O140" s="254"/>
      <c r="P140" s="255">
        <f t="shared" si="1"/>
        <v>0</v>
      </c>
      <c r="Q140" s="255">
        <v>0</v>
      </c>
      <c r="R140" s="255">
        <f t="shared" si="2"/>
        <v>0</v>
      </c>
      <c r="S140" s="255">
        <v>0</v>
      </c>
      <c r="T140" s="25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2805</v>
      </c>
    </row>
    <row r="141" spans="1:31" s="2" customFormat="1" ht="12">
      <c r="A141" s="33"/>
      <c r="B141" s="53"/>
      <c r="C141" s="54"/>
      <c r="D141" s="54"/>
      <c r="E141" s="54"/>
      <c r="F141" s="54"/>
      <c r="G141" s="54"/>
      <c r="H141" s="54"/>
      <c r="I141" s="151"/>
      <c r="J141" s="54"/>
      <c r="K141" s="54"/>
      <c r="L141" s="38"/>
      <c r="M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</sheetData>
  <sheetProtection algorithmName="SHA-512" hashValue="bjoWtkdaE4Or0wsVY4BZXckvXi7NzY4+MiWkKXOCh+i8V2D/Y/Y8WQJKJ0HrPmxICYGluYIpSeFLTkTBxIzWzw==" saltValue="m5tLGenQZjisJbpnO8LlLz49GV+1Fvr31w1NmLNqvPUSdjwdyWS5IPV6dkPcjK/0tsMept99TmyZxQt72gvfGg==" spinCount="100000" sheet="1" objects="1" scenarios="1" formatColumns="0" formatRows="0" autoFilter="0"/>
  <autoFilter ref="C117:K14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>
      <selection activeCell="E16" sqref="E15:F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121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2806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ROUND((SUM(BE118:BE144)),2)</f>
        <v>0</v>
      </c>
      <c r="G33" s="33"/>
      <c r="H33" s="33"/>
      <c r="I33" s="130">
        <v>0.21</v>
      </c>
      <c r="J33" s="129">
        <f>ROUND(((SUM(BE118:BE144))*I33),2)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ROUND((SUM(BF118:BF144)),2)</f>
        <v>0</v>
      </c>
      <c r="G34" s="33"/>
      <c r="H34" s="33"/>
      <c r="I34" s="130">
        <v>0.15</v>
      </c>
      <c r="J34" s="129">
        <f>ROUND(((SUM(BF118:BF144))*I34),2)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ROUND((SUM(BG118:BG144)),2)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ROUND((SUM(BH118:BH144)),2)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ROUND((SUM(BI118:BI144)),2)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8" customHeight="1">
      <c r="A87" s="33"/>
      <c r="B87" s="34"/>
      <c r="C87" s="35"/>
      <c r="D87" s="35"/>
      <c r="E87" s="263" t="str">
        <f>E9</f>
        <v>12 - Měření a regulace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2680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.6" customHeight="1">
      <c r="A110" s="33"/>
      <c r="B110" s="34"/>
      <c r="C110" s="35"/>
      <c r="D110" s="35"/>
      <c r="E110" s="263" t="str">
        <f>E9</f>
        <v>12 - Měření a regulace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2681</v>
      </c>
      <c r="F120" s="201" t="s">
        <v>2682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SUM(P121:P144)</f>
        <v>0</v>
      </c>
      <c r="Q120" s="195"/>
      <c r="R120" s="196">
        <f>SUM(R121:R144)</f>
        <v>0</v>
      </c>
      <c r="S120" s="195"/>
      <c r="T120" s="197">
        <f>SUM(T121:T144)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SUM(BK121:BK144)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2807</v>
      </c>
      <c r="G121" s="206" t="s">
        <v>245</v>
      </c>
      <c r="H121" s="207">
        <v>1</v>
      </c>
      <c r="I121" s="208"/>
      <c r="J121" s="209">
        <f aca="true" t="shared" si="0" ref="J121:J144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44">O121*H121</f>
        <v>0</v>
      </c>
      <c r="Q121" s="213">
        <v>0</v>
      </c>
      <c r="R121" s="213">
        <f aca="true" t="shared" si="2" ref="R121:R144">Q121*H121</f>
        <v>0</v>
      </c>
      <c r="S121" s="213">
        <v>0</v>
      </c>
      <c r="T121" s="214">
        <f aca="true" t="shared" si="3" ref="T121:T144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44">IF(N121="základní",J121,0)</f>
        <v>0</v>
      </c>
      <c r="BF121" s="216">
        <f aca="true" t="shared" si="5" ref="BF121:BF144">IF(N121="snížená",J121,0)</f>
        <v>0</v>
      </c>
      <c r="BG121" s="216">
        <f aca="true" t="shared" si="6" ref="BG121:BG144">IF(N121="zákl. přenesená",J121,0)</f>
        <v>0</v>
      </c>
      <c r="BH121" s="216">
        <f aca="true" t="shared" si="7" ref="BH121:BH144">IF(N121="sníž. přenesená",J121,0)</f>
        <v>0</v>
      </c>
      <c r="BI121" s="216">
        <f aca="true" t="shared" si="8" ref="BI121:BI144">IF(N121="nulová",J121,0)</f>
        <v>0</v>
      </c>
      <c r="BJ121" s="16" t="s">
        <v>86</v>
      </c>
      <c r="BK121" s="216">
        <f aca="true" t="shared" si="9" ref="BK121:BK144">ROUND(I121*H121,2)</f>
        <v>0</v>
      </c>
      <c r="BL121" s="16" t="s">
        <v>130</v>
      </c>
      <c r="BM121" s="215" t="s">
        <v>2808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2448</v>
      </c>
      <c r="F122" s="205" t="s">
        <v>2809</v>
      </c>
      <c r="G122" s="206" t="s">
        <v>245</v>
      </c>
      <c r="H122" s="207">
        <v>1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2810</v>
      </c>
    </row>
    <row r="123" spans="1:65" s="2" customFormat="1" ht="45.6">
      <c r="A123" s="33"/>
      <c r="B123" s="34"/>
      <c r="C123" s="229" t="s">
        <v>194</v>
      </c>
      <c r="D123" s="229" t="s">
        <v>237</v>
      </c>
      <c r="E123" s="230" t="s">
        <v>2462</v>
      </c>
      <c r="F123" s="231" t="s">
        <v>2811</v>
      </c>
      <c r="G123" s="232" t="s">
        <v>245</v>
      </c>
      <c r="H123" s="233">
        <v>1</v>
      </c>
      <c r="I123" s="234"/>
      <c r="J123" s="235">
        <f t="shared" si="0"/>
        <v>0</v>
      </c>
      <c r="K123" s="236"/>
      <c r="L123" s="237"/>
      <c r="M123" s="238" t="s">
        <v>1</v>
      </c>
      <c r="N123" s="239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333</v>
      </c>
      <c r="AT123" s="215" t="s">
        <v>237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2812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2813</v>
      </c>
      <c r="G124" s="232" t="s">
        <v>197</v>
      </c>
      <c r="H124" s="233">
        <v>5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2814</v>
      </c>
    </row>
    <row r="125" spans="1:65" s="2" customFormat="1" ht="11.4">
      <c r="A125" s="33"/>
      <c r="B125" s="34"/>
      <c r="C125" s="229" t="s">
        <v>203</v>
      </c>
      <c r="D125" s="229" t="s">
        <v>237</v>
      </c>
      <c r="E125" s="230" t="s">
        <v>2468</v>
      </c>
      <c r="F125" s="231" t="s">
        <v>2815</v>
      </c>
      <c r="G125" s="232" t="s">
        <v>197</v>
      </c>
      <c r="H125" s="233">
        <v>3</v>
      </c>
      <c r="I125" s="234"/>
      <c r="J125" s="235">
        <f t="shared" si="0"/>
        <v>0</v>
      </c>
      <c r="K125" s="236"/>
      <c r="L125" s="237"/>
      <c r="M125" s="238" t="s">
        <v>1</v>
      </c>
      <c r="N125" s="239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333</v>
      </c>
      <c r="AT125" s="215" t="s">
        <v>237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2816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2471</v>
      </c>
      <c r="F126" s="231" t="s">
        <v>2817</v>
      </c>
      <c r="G126" s="232" t="s">
        <v>197</v>
      </c>
      <c r="H126" s="233">
        <v>5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2818</v>
      </c>
    </row>
    <row r="127" spans="1:65" s="2" customFormat="1" ht="11.4">
      <c r="A127" s="33"/>
      <c r="B127" s="34"/>
      <c r="C127" s="229" t="s">
        <v>213</v>
      </c>
      <c r="D127" s="229" t="s">
        <v>237</v>
      </c>
      <c r="E127" s="230" t="s">
        <v>2474</v>
      </c>
      <c r="F127" s="231" t="s">
        <v>2819</v>
      </c>
      <c r="G127" s="232" t="s">
        <v>197</v>
      </c>
      <c r="H127" s="233">
        <v>1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2820</v>
      </c>
    </row>
    <row r="128" spans="1:65" s="2" customFormat="1" ht="11.4">
      <c r="A128" s="33"/>
      <c r="B128" s="34"/>
      <c r="C128" s="229" t="s">
        <v>218</v>
      </c>
      <c r="D128" s="229" t="s">
        <v>237</v>
      </c>
      <c r="E128" s="230" t="s">
        <v>2477</v>
      </c>
      <c r="F128" s="231" t="s">
        <v>2821</v>
      </c>
      <c r="G128" s="232" t="s">
        <v>197</v>
      </c>
      <c r="H128" s="233">
        <v>2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2822</v>
      </c>
    </row>
    <row r="129" spans="1:65" s="2" customFormat="1" ht="11.4">
      <c r="A129" s="33"/>
      <c r="B129" s="34"/>
      <c r="C129" s="229" t="s">
        <v>223</v>
      </c>
      <c r="D129" s="229" t="s">
        <v>237</v>
      </c>
      <c r="E129" s="230" t="s">
        <v>2480</v>
      </c>
      <c r="F129" s="231" t="s">
        <v>2823</v>
      </c>
      <c r="G129" s="232" t="s">
        <v>197</v>
      </c>
      <c r="H129" s="233">
        <v>1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2824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2483</v>
      </c>
      <c r="F130" s="231" t="s">
        <v>2825</v>
      </c>
      <c r="G130" s="232" t="s">
        <v>197</v>
      </c>
      <c r="H130" s="233">
        <v>3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2826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2486</v>
      </c>
      <c r="F131" s="231" t="s">
        <v>2827</v>
      </c>
      <c r="G131" s="232" t="s">
        <v>197</v>
      </c>
      <c r="H131" s="233">
        <v>1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2828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2489</v>
      </c>
      <c r="F132" s="231" t="s">
        <v>2829</v>
      </c>
      <c r="G132" s="232" t="s">
        <v>197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2830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2492</v>
      </c>
      <c r="F133" s="231" t="s">
        <v>2831</v>
      </c>
      <c r="G133" s="232" t="s">
        <v>197</v>
      </c>
      <c r="H133" s="233">
        <v>1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2832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2495</v>
      </c>
      <c r="F134" s="231" t="s">
        <v>2833</v>
      </c>
      <c r="G134" s="232" t="s">
        <v>197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2834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2498</v>
      </c>
      <c r="F135" s="231" t="s">
        <v>2835</v>
      </c>
      <c r="G135" s="232" t="s">
        <v>197</v>
      </c>
      <c r="H135" s="233">
        <v>1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2836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2501</v>
      </c>
      <c r="F136" s="231" t="s">
        <v>2837</v>
      </c>
      <c r="G136" s="232" t="s">
        <v>197</v>
      </c>
      <c r="H136" s="233">
        <v>2</v>
      </c>
      <c r="I136" s="234"/>
      <c r="J136" s="235">
        <f t="shared" si="0"/>
        <v>0</v>
      </c>
      <c r="K136" s="236"/>
      <c r="L136" s="237"/>
      <c r="M136" s="238" t="s">
        <v>1</v>
      </c>
      <c r="N136" s="239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2838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2504</v>
      </c>
      <c r="F137" s="231" t="s">
        <v>2839</v>
      </c>
      <c r="G137" s="232" t="s">
        <v>197</v>
      </c>
      <c r="H137" s="233">
        <v>2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2840</v>
      </c>
    </row>
    <row r="138" spans="1:65" s="2" customFormat="1" ht="11.4">
      <c r="A138" s="33"/>
      <c r="B138" s="34"/>
      <c r="C138" s="229" t="s">
        <v>136</v>
      </c>
      <c r="D138" s="229" t="s">
        <v>237</v>
      </c>
      <c r="E138" s="230" t="s">
        <v>2507</v>
      </c>
      <c r="F138" s="231" t="s">
        <v>2841</v>
      </c>
      <c r="G138" s="232" t="s">
        <v>197</v>
      </c>
      <c r="H138" s="233">
        <v>1</v>
      </c>
      <c r="I138" s="234"/>
      <c r="J138" s="235">
        <f t="shared" si="0"/>
        <v>0</v>
      </c>
      <c r="K138" s="236"/>
      <c r="L138" s="237"/>
      <c r="M138" s="238" t="s">
        <v>1</v>
      </c>
      <c r="N138" s="239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333</v>
      </c>
      <c r="AT138" s="215" t="s">
        <v>237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2842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2510</v>
      </c>
      <c r="F139" s="231" t="s">
        <v>2843</v>
      </c>
      <c r="G139" s="232" t="s">
        <v>197</v>
      </c>
      <c r="H139" s="233">
        <v>1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2844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2513</v>
      </c>
      <c r="F140" s="231" t="s">
        <v>2845</v>
      </c>
      <c r="G140" s="232" t="s">
        <v>197</v>
      </c>
      <c r="H140" s="233">
        <v>1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2846</v>
      </c>
    </row>
    <row r="141" spans="1:65" s="2" customFormat="1" ht="34.2">
      <c r="A141" s="33"/>
      <c r="B141" s="34"/>
      <c r="C141" s="229" t="s">
        <v>7</v>
      </c>
      <c r="D141" s="229" t="s">
        <v>237</v>
      </c>
      <c r="E141" s="230" t="s">
        <v>2516</v>
      </c>
      <c r="F141" s="231" t="s">
        <v>2847</v>
      </c>
      <c r="G141" s="232" t="s">
        <v>197</v>
      </c>
      <c r="H141" s="233">
        <v>1</v>
      </c>
      <c r="I141" s="234"/>
      <c r="J141" s="235">
        <f t="shared" si="0"/>
        <v>0</v>
      </c>
      <c r="K141" s="236"/>
      <c r="L141" s="237"/>
      <c r="M141" s="238" t="s">
        <v>1</v>
      </c>
      <c r="N141" s="239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333</v>
      </c>
      <c r="AT141" s="215" t="s">
        <v>237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2848</v>
      </c>
    </row>
    <row r="142" spans="1:65" s="2" customFormat="1" ht="11.4">
      <c r="A142" s="33"/>
      <c r="B142" s="34"/>
      <c r="C142" s="229" t="s">
        <v>301</v>
      </c>
      <c r="D142" s="229" t="s">
        <v>237</v>
      </c>
      <c r="E142" s="230" t="s">
        <v>2519</v>
      </c>
      <c r="F142" s="231" t="s">
        <v>2849</v>
      </c>
      <c r="G142" s="232" t="s">
        <v>197</v>
      </c>
      <c r="H142" s="233">
        <v>1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2850</v>
      </c>
    </row>
    <row r="143" spans="1:65" s="2" customFormat="1" ht="11.4">
      <c r="A143" s="33"/>
      <c r="B143" s="34"/>
      <c r="C143" s="229" t="s">
        <v>306</v>
      </c>
      <c r="D143" s="229" t="s">
        <v>237</v>
      </c>
      <c r="E143" s="230" t="s">
        <v>2522</v>
      </c>
      <c r="F143" s="231" t="s">
        <v>2618</v>
      </c>
      <c r="G143" s="232" t="s">
        <v>357</v>
      </c>
      <c r="H143" s="233">
        <v>250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2851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2525</v>
      </c>
      <c r="F144" s="231" t="s">
        <v>2852</v>
      </c>
      <c r="G144" s="232" t="s">
        <v>357</v>
      </c>
      <c r="H144" s="233">
        <v>300</v>
      </c>
      <c r="I144" s="234"/>
      <c r="J144" s="235">
        <f t="shared" si="0"/>
        <v>0</v>
      </c>
      <c r="K144" s="236"/>
      <c r="L144" s="237"/>
      <c r="M144" s="257" t="s">
        <v>1</v>
      </c>
      <c r="N144" s="258" t="s">
        <v>43</v>
      </c>
      <c r="O144" s="254"/>
      <c r="P144" s="255">
        <f t="shared" si="1"/>
        <v>0</v>
      </c>
      <c r="Q144" s="255">
        <v>0</v>
      </c>
      <c r="R144" s="255">
        <f t="shared" si="2"/>
        <v>0</v>
      </c>
      <c r="S144" s="255">
        <v>0</v>
      </c>
      <c r="T144" s="25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2853</v>
      </c>
    </row>
    <row r="145" spans="1:31" s="2" customFormat="1" ht="12">
      <c r="A145" s="33"/>
      <c r="B145" s="53"/>
      <c r="C145" s="54"/>
      <c r="D145" s="54"/>
      <c r="E145" s="54"/>
      <c r="F145" s="54"/>
      <c r="G145" s="54"/>
      <c r="H145" s="54"/>
      <c r="I145" s="151"/>
      <c r="J145" s="54"/>
      <c r="K145" s="54"/>
      <c r="L145" s="38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sheetProtection algorithmName="SHA-512" hashValue="h2wl18SrMy/BtMFxJBHIZc9lYAFLQcTbGSz7/ODhH22ruIpOP70SNGPDFlPOVnlSH/kwW/83T7KNjBEyzIsBlw==" saltValue="jY9UiLtmT5nEQzWagudyMxxRyDSqt4PHfomaNTWZHUOR5HWwrd39P2CQ4d1N7Tp7eorttzMMxxIT4WgKahVGQw==" spinCount="100000" sheet="1" objects="1" scenarios="1" formatColumns="0" formatRows="0" autoFilter="0"/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124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2854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ROUND((SUM(BE118:BE162)),2)</f>
        <v>0</v>
      </c>
      <c r="G33" s="33"/>
      <c r="H33" s="33"/>
      <c r="I33" s="130">
        <v>0.21</v>
      </c>
      <c r="J33" s="129">
        <f>ROUND(((SUM(BE118:BE162))*I33),2)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ROUND((SUM(BF118:BF162)),2)</f>
        <v>0</v>
      </c>
      <c r="G34" s="33"/>
      <c r="H34" s="33"/>
      <c r="I34" s="130">
        <v>0.15</v>
      </c>
      <c r="J34" s="129">
        <f>ROUND(((SUM(BF118:BF162))*I34),2)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ROUND((SUM(BG118:BG162)),2)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ROUND((SUM(BH118:BH162)),2)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ROUND((SUM(BI118:BI162)),2)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13 - VZT - Zařízení 1 - Učebna botaniky a teraristiky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2855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13 - VZT - Zařízení 1 - Učebna botaniky a teraristiky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2856</v>
      </c>
      <c r="F120" s="201" t="s">
        <v>2857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SUM(P121:P162)</f>
        <v>0</v>
      </c>
      <c r="Q120" s="195"/>
      <c r="R120" s="196">
        <f>SUM(R121:R162)</f>
        <v>0</v>
      </c>
      <c r="S120" s="195"/>
      <c r="T120" s="197">
        <f>SUM(T121:T162)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SUM(BK121:BK162)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2858</v>
      </c>
      <c r="G121" s="206" t="s">
        <v>197</v>
      </c>
      <c r="H121" s="207">
        <v>1</v>
      </c>
      <c r="I121" s="208"/>
      <c r="J121" s="209">
        <f aca="true" t="shared" si="0" ref="J121:J162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62">O121*H121</f>
        <v>0</v>
      </c>
      <c r="Q121" s="213">
        <v>0</v>
      </c>
      <c r="R121" s="213">
        <f aca="true" t="shared" si="2" ref="R121:R162">Q121*H121</f>
        <v>0</v>
      </c>
      <c r="S121" s="213">
        <v>0</v>
      </c>
      <c r="T121" s="214">
        <f aca="true" t="shared" si="3" ref="T121:T162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62">IF(N121="základní",J121,0)</f>
        <v>0</v>
      </c>
      <c r="BF121" s="216">
        <f aca="true" t="shared" si="5" ref="BF121:BF162">IF(N121="snížená",J121,0)</f>
        <v>0</v>
      </c>
      <c r="BG121" s="216">
        <f aca="true" t="shared" si="6" ref="BG121:BG162">IF(N121="zákl. přenesená",J121,0)</f>
        <v>0</v>
      </c>
      <c r="BH121" s="216">
        <f aca="true" t="shared" si="7" ref="BH121:BH162">IF(N121="sníž. přenesená",J121,0)</f>
        <v>0</v>
      </c>
      <c r="BI121" s="216">
        <f aca="true" t="shared" si="8" ref="BI121:BI162">IF(N121="nulová",J121,0)</f>
        <v>0</v>
      </c>
      <c r="BJ121" s="16" t="s">
        <v>86</v>
      </c>
      <c r="BK121" s="216">
        <f aca="true" t="shared" si="9" ref="BK121:BK162">ROUND(I121*H121,2)</f>
        <v>0</v>
      </c>
      <c r="BL121" s="16" t="s">
        <v>130</v>
      </c>
      <c r="BM121" s="215" t="s">
        <v>2859</v>
      </c>
    </row>
    <row r="122" spans="1:65" s="2" customFormat="1" ht="57">
      <c r="A122" s="33"/>
      <c r="B122" s="34"/>
      <c r="C122" s="229" t="s">
        <v>88</v>
      </c>
      <c r="D122" s="229" t="s">
        <v>237</v>
      </c>
      <c r="E122" s="230" t="s">
        <v>2462</v>
      </c>
      <c r="F122" s="231" t="s">
        <v>2860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2861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2448</v>
      </c>
      <c r="F123" s="205" t="s">
        <v>2862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2863</v>
      </c>
    </row>
    <row r="124" spans="1:65" s="2" customFormat="1" ht="22.8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2864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2865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2451</v>
      </c>
      <c r="F125" s="205" t="s">
        <v>2866</v>
      </c>
      <c r="G125" s="206" t="s">
        <v>197</v>
      </c>
      <c r="H125" s="207">
        <v>6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2867</v>
      </c>
    </row>
    <row r="126" spans="1:65" s="2" customFormat="1" ht="34.2">
      <c r="A126" s="33"/>
      <c r="B126" s="34"/>
      <c r="C126" s="229" t="s">
        <v>209</v>
      </c>
      <c r="D126" s="229" t="s">
        <v>237</v>
      </c>
      <c r="E126" s="230" t="s">
        <v>2468</v>
      </c>
      <c r="F126" s="231" t="s">
        <v>2868</v>
      </c>
      <c r="G126" s="232" t="s">
        <v>197</v>
      </c>
      <c r="H126" s="233">
        <v>6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2869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2454</v>
      </c>
      <c r="F127" s="205" t="s">
        <v>2870</v>
      </c>
      <c r="G127" s="206" t="s">
        <v>357</v>
      </c>
      <c r="H127" s="207">
        <v>80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2871</v>
      </c>
    </row>
    <row r="128" spans="1:65" s="2" customFormat="1" ht="11.4">
      <c r="A128" s="33"/>
      <c r="B128" s="34"/>
      <c r="C128" s="229" t="s">
        <v>218</v>
      </c>
      <c r="D128" s="229" t="s">
        <v>237</v>
      </c>
      <c r="E128" s="230" t="s">
        <v>2471</v>
      </c>
      <c r="F128" s="231" t="s">
        <v>2872</v>
      </c>
      <c r="G128" s="232" t="s">
        <v>357</v>
      </c>
      <c r="H128" s="233">
        <v>80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2873</v>
      </c>
    </row>
    <row r="129" spans="1:65" s="2" customFormat="1" ht="11.4">
      <c r="A129" s="33"/>
      <c r="B129" s="34"/>
      <c r="C129" s="203" t="s">
        <v>223</v>
      </c>
      <c r="D129" s="203" t="s">
        <v>183</v>
      </c>
      <c r="E129" s="204" t="s">
        <v>2457</v>
      </c>
      <c r="F129" s="205" t="s">
        <v>2874</v>
      </c>
      <c r="G129" s="206" t="s">
        <v>197</v>
      </c>
      <c r="H129" s="207">
        <v>2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2875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2474</v>
      </c>
      <c r="F130" s="231" t="s">
        <v>2876</v>
      </c>
      <c r="G130" s="232" t="s">
        <v>197</v>
      </c>
      <c r="H130" s="233">
        <v>2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2877</v>
      </c>
    </row>
    <row r="131" spans="1:65" s="2" customFormat="1" ht="11.4">
      <c r="A131" s="33"/>
      <c r="B131" s="34"/>
      <c r="C131" s="203" t="s">
        <v>116</v>
      </c>
      <c r="D131" s="203" t="s">
        <v>183</v>
      </c>
      <c r="E131" s="204" t="s">
        <v>2459</v>
      </c>
      <c r="F131" s="205" t="s">
        <v>2878</v>
      </c>
      <c r="G131" s="206" t="s">
        <v>197</v>
      </c>
      <c r="H131" s="207">
        <v>12</v>
      </c>
      <c r="I131" s="208"/>
      <c r="J131" s="209">
        <f t="shared" si="0"/>
        <v>0</v>
      </c>
      <c r="K131" s="210"/>
      <c r="L131" s="38"/>
      <c r="M131" s="211" t="s">
        <v>1</v>
      </c>
      <c r="N131" s="212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2879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2477</v>
      </c>
      <c r="F132" s="231" t="s">
        <v>2880</v>
      </c>
      <c r="G132" s="232" t="s">
        <v>197</v>
      </c>
      <c r="H132" s="233">
        <v>4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2881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2480</v>
      </c>
      <c r="F133" s="231" t="s">
        <v>2882</v>
      </c>
      <c r="G133" s="232" t="s">
        <v>197</v>
      </c>
      <c r="H133" s="233">
        <v>8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2883</v>
      </c>
    </row>
    <row r="134" spans="1:65" s="2" customFormat="1" ht="22.8">
      <c r="A134" s="33"/>
      <c r="B134" s="34"/>
      <c r="C134" s="203" t="s">
        <v>125</v>
      </c>
      <c r="D134" s="203" t="s">
        <v>183</v>
      </c>
      <c r="E134" s="204" t="s">
        <v>2655</v>
      </c>
      <c r="F134" s="205" t="s">
        <v>2884</v>
      </c>
      <c r="G134" s="206" t="s">
        <v>357</v>
      </c>
      <c r="H134" s="207">
        <v>82</v>
      </c>
      <c r="I134" s="208"/>
      <c r="J134" s="209">
        <f t="shared" si="0"/>
        <v>0</v>
      </c>
      <c r="K134" s="210"/>
      <c r="L134" s="38"/>
      <c r="M134" s="211" t="s">
        <v>1</v>
      </c>
      <c r="N134" s="212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130</v>
      </c>
      <c r="AT134" s="215" t="s">
        <v>183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2885</v>
      </c>
    </row>
    <row r="135" spans="1:65" s="2" customFormat="1" ht="11.4">
      <c r="A135" s="33"/>
      <c r="B135" s="34"/>
      <c r="C135" s="229" t="s">
        <v>8</v>
      </c>
      <c r="D135" s="229" t="s">
        <v>237</v>
      </c>
      <c r="E135" s="230" t="s">
        <v>2483</v>
      </c>
      <c r="F135" s="231" t="s">
        <v>2886</v>
      </c>
      <c r="G135" s="232" t="s">
        <v>357</v>
      </c>
      <c r="H135" s="233">
        <v>82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2887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2658</v>
      </c>
      <c r="F136" s="205" t="s">
        <v>2888</v>
      </c>
      <c r="G136" s="206" t="s">
        <v>197</v>
      </c>
      <c r="H136" s="207">
        <v>6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2889</v>
      </c>
    </row>
    <row r="137" spans="1:65" s="2" customFormat="1" ht="34.2">
      <c r="A137" s="33"/>
      <c r="B137" s="34"/>
      <c r="C137" s="229" t="s">
        <v>133</v>
      </c>
      <c r="D137" s="229" t="s">
        <v>237</v>
      </c>
      <c r="E137" s="230" t="s">
        <v>2486</v>
      </c>
      <c r="F137" s="231" t="s">
        <v>2890</v>
      </c>
      <c r="G137" s="232" t="s">
        <v>197</v>
      </c>
      <c r="H137" s="233">
        <v>6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70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2891</v>
      </c>
    </row>
    <row r="138" spans="1:65" s="2" customFormat="1" ht="11.4">
      <c r="A138" s="33"/>
      <c r="B138" s="34"/>
      <c r="C138" s="203" t="s">
        <v>136</v>
      </c>
      <c r="D138" s="203" t="s">
        <v>183</v>
      </c>
      <c r="E138" s="204" t="s">
        <v>2661</v>
      </c>
      <c r="F138" s="205" t="s">
        <v>2892</v>
      </c>
      <c r="G138" s="206" t="s">
        <v>197</v>
      </c>
      <c r="H138" s="207">
        <v>3</v>
      </c>
      <c r="I138" s="208"/>
      <c r="J138" s="209">
        <f t="shared" si="0"/>
        <v>0</v>
      </c>
      <c r="K138" s="210"/>
      <c r="L138" s="38"/>
      <c r="M138" s="211" t="s">
        <v>1</v>
      </c>
      <c r="N138" s="212" t="s">
        <v>43</v>
      </c>
      <c r="O138" s="70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130</v>
      </c>
      <c r="AT138" s="215" t="s">
        <v>183</v>
      </c>
      <c r="AU138" s="215" t="s">
        <v>88</v>
      </c>
      <c r="AY138" s="16" t="s">
        <v>181</v>
      </c>
      <c r="BE138" s="216">
        <f t="shared" si="4"/>
        <v>0</v>
      </c>
      <c r="BF138" s="216">
        <f t="shared" si="5"/>
        <v>0</v>
      </c>
      <c r="BG138" s="216">
        <f t="shared" si="6"/>
        <v>0</v>
      </c>
      <c r="BH138" s="216">
        <f t="shared" si="7"/>
        <v>0</v>
      </c>
      <c r="BI138" s="216">
        <f t="shared" si="8"/>
        <v>0</v>
      </c>
      <c r="BJ138" s="16" t="s">
        <v>86</v>
      </c>
      <c r="BK138" s="216">
        <f t="shared" si="9"/>
        <v>0</v>
      </c>
      <c r="BL138" s="16" t="s">
        <v>130</v>
      </c>
      <c r="BM138" s="215" t="s">
        <v>2893</v>
      </c>
    </row>
    <row r="139" spans="1:65" s="2" customFormat="1" ht="11.4">
      <c r="A139" s="33"/>
      <c r="B139" s="34"/>
      <c r="C139" s="229" t="s">
        <v>139</v>
      </c>
      <c r="D139" s="229" t="s">
        <v>237</v>
      </c>
      <c r="E139" s="230" t="s">
        <v>2489</v>
      </c>
      <c r="F139" s="231" t="s">
        <v>2894</v>
      </c>
      <c r="G139" s="232" t="s">
        <v>197</v>
      </c>
      <c r="H139" s="233">
        <v>1</v>
      </c>
      <c r="I139" s="234"/>
      <c r="J139" s="235">
        <f t="shared" si="0"/>
        <v>0</v>
      </c>
      <c r="K139" s="236"/>
      <c r="L139" s="237"/>
      <c r="M139" s="238" t="s">
        <v>1</v>
      </c>
      <c r="N139" s="239" t="s">
        <v>43</v>
      </c>
      <c r="O139" s="70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 t="shared" si="4"/>
        <v>0</v>
      </c>
      <c r="BF139" s="216">
        <f t="shared" si="5"/>
        <v>0</v>
      </c>
      <c r="BG139" s="216">
        <f t="shared" si="6"/>
        <v>0</v>
      </c>
      <c r="BH139" s="216">
        <f t="shared" si="7"/>
        <v>0</v>
      </c>
      <c r="BI139" s="216">
        <f t="shared" si="8"/>
        <v>0</v>
      </c>
      <c r="BJ139" s="16" t="s">
        <v>86</v>
      </c>
      <c r="BK139" s="216">
        <f t="shared" si="9"/>
        <v>0</v>
      </c>
      <c r="BL139" s="16" t="s">
        <v>130</v>
      </c>
      <c r="BM139" s="215" t="s">
        <v>2895</v>
      </c>
    </row>
    <row r="140" spans="1:65" s="2" customFormat="1" ht="11.4">
      <c r="A140" s="33"/>
      <c r="B140" s="34"/>
      <c r="C140" s="229" t="s">
        <v>142</v>
      </c>
      <c r="D140" s="229" t="s">
        <v>237</v>
      </c>
      <c r="E140" s="230" t="s">
        <v>2492</v>
      </c>
      <c r="F140" s="231" t="s">
        <v>2896</v>
      </c>
      <c r="G140" s="232" t="s">
        <v>197</v>
      </c>
      <c r="H140" s="233">
        <v>2</v>
      </c>
      <c r="I140" s="234"/>
      <c r="J140" s="235">
        <f t="shared" si="0"/>
        <v>0</v>
      </c>
      <c r="K140" s="236"/>
      <c r="L140" s="237"/>
      <c r="M140" s="238" t="s">
        <v>1</v>
      </c>
      <c r="N140" s="239" t="s">
        <v>43</v>
      </c>
      <c r="O140" s="70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 t="shared" si="4"/>
        <v>0</v>
      </c>
      <c r="BF140" s="216">
        <f t="shared" si="5"/>
        <v>0</v>
      </c>
      <c r="BG140" s="216">
        <f t="shared" si="6"/>
        <v>0</v>
      </c>
      <c r="BH140" s="216">
        <f t="shared" si="7"/>
        <v>0</v>
      </c>
      <c r="BI140" s="216">
        <f t="shared" si="8"/>
        <v>0</v>
      </c>
      <c r="BJ140" s="16" t="s">
        <v>86</v>
      </c>
      <c r="BK140" s="216">
        <f t="shared" si="9"/>
        <v>0</v>
      </c>
      <c r="BL140" s="16" t="s">
        <v>130</v>
      </c>
      <c r="BM140" s="215" t="s">
        <v>2897</v>
      </c>
    </row>
    <row r="141" spans="1:65" s="2" customFormat="1" ht="11.4">
      <c r="A141" s="33"/>
      <c r="B141" s="34"/>
      <c r="C141" s="203" t="s">
        <v>7</v>
      </c>
      <c r="D141" s="203" t="s">
        <v>183</v>
      </c>
      <c r="E141" s="204" t="s">
        <v>2664</v>
      </c>
      <c r="F141" s="205" t="s">
        <v>2898</v>
      </c>
      <c r="G141" s="206" t="s">
        <v>197</v>
      </c>
      <c r="H141" s="207">
        <v>9</v>
      </c>
      <c r="I141" s="208"/>
      <c r="J141" s="209">
        <f t="shared" si="0"/>
        <v>0</v>
      </c>
      <c r="K141" s="210"/>
      <c r="L141" s="38"/>
      <c r="M141" s="211" t="s">
        <v>1</v>
      </c>
      <c r="N141" s="212" t="s">
        <v>43</v>
      </c>
      <c r="O141" s="70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 t="shared" si="4"/>
        <v>0</v>
      </c>
      <c r="BF141" s="216">
        <f t="shared" si="5"/>
        <v>0</v>
      </c>
      <c r="BG141" s="216">
        <f t="shared" si="6"/>
        <v>0</v>
      </c>
      <c r="BH141" s="216">
        <f t="shared" si="7"/>
        <v>0</v>
      </c>
      <c r="BI141" s="216">
        <f t="shared" si="8"/>
        <v>0</v>
      </c>
      <c r="BJ141" s="16" t="s">
        <v>86</v>
      </c>
      <c r="BK141" s="216">
        <f t="shared" si="9"/>
        <v>0</v>
      </c>
      <c r="BL141" s="16" t="s">
        <v>130</v>
      </c>
      <c r="BM141" s="215" t="s">
        <v>2899</v>
      </c>
    </row>
    <row r="142" spans="1:65" s="2" customFormat="1" ht="22.8">
      <c r="A142" s="33"/>
      <c r="B142" s="34"/>
      <c r="C142" s="229" t="s">
        <v>301</v>
      </c>
      <c r="D142" s="229" t="s">
        <v>237</v>
      </c>
      <c r="E142" s="230" t="s">
        <v>2495</v>
      </c>
      <c r="F142" s="231" t="s">
        <v>2900</v>
      </c>
      <c r="G142" s="232" t="s">
        <v>197</v>
      </c>
      <c r="H142" s="233">
        <v>2</v>
      </c>
      <c r="I142" s="234"/>
      <c r="J142" s="235">
        <f t="shared" si="0"/>
        <v>0</v>
      </c>
      <c r="K142" s="236"/>
      <c r="L142" s="237"/>
      <c r="M142" s="238" t="s">
        <v>1</v>
      </c>
      <c r="N142" s="239" t="s">
        <v>43</v>
      </c>
      <c r="O142" s="70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333</v>
      </c>
      <c r="AT142" s="215" t="s">
        <v>237</v>
      </c>
      <c r="AU142" s="215" t="s">
        <v>88</v>
      </c>
      <c r="AY142" s="16" t="s">
        <v>181</v>
      </c>
      <c r="BE142" s="216">
        <f t="shared" si="4"/>
        <v>0</v>
      </c>
      <c r="BF142" s="216">
        <f t="shared" si="5"/>
        <v>0</v>
      </c>
      <c r="BG142" s="216">
        <f t="shared" si="6"/>
        <v>0</v>
      </c>
      <c r="BH142" s="216">
        <f t="shared" si="7"/>
        <v>0</v>
      </c>
      <c r="BI142" s="216">
        <f t="shared" si="8"/>
        <v>0</v>
      </c>
      <c r="BJ142" s="16" t="s">
        <v>86</v>
      </c>
      <c r="BK142" s="216">
        <f t="shared" si="9"/>
        <v>0</v>
      </c>
      <c r="BL142" s="16" t="s">
        <v>130</v>
      </c>
      <c r="BM142" s="215" t="s">
        <v>2901</v>
      </c>
    </row>
    <row r="143" spans="1:65" s="2" customFormat="1" ht="22.8">
      <c r="A143" s="33"/>
      <c r="B143" s="34"/>
      <c r="C143" s="229" t="s">
        <v>306</v>
      </c>
      <c r="D143" s="229" t="s">
        <v>237</v>
      </c>
      <c r="E143" s="230" t="s">
        <v>2498</v>
      </c>
      <c r="F143" s="231" t="s">
        <v>2902</v>
      </c>
      <c r="G143" s="232" t="s">
        <v>197</v>
      </c>
      <c r="H143" s="233">
        <v>1</v>
      </c>
      <c r="I143" s="234"/>
      <c r="J143" s="235">
        <f t="shared" si="0"/>
        <v>0</v>
      </c>
      <c r="K143" s="236"/>
      <c r="L143" s="237"/>
      <c r="M143" s="238" t="s">
        <v>1</v>
      </c>
      <c r="N143" s="239" t="s">
        <v>43</v>
      </c>
      <c r="O143" s="70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333</v>
      </c>
      <c r="AT143" s="215" t="s">
        <v>237</v>
      </c>
      <c r="AU143" s="215" t="s">
        <v>88</v>
      </c>
      <c r="AY143" s="16" t="s">
        <v>181</v>
      </c>
      <c r="BE143" s="216">
        <f t="shared" si="4"/>
        <v>0</v>
      </c>
      <c r="BF143" s="216">
        <f t="shared" si="5"/>
        <v>0</v>
      </c>
      <c r="BG143" s="216">
        <f t="shared" si="6"/>
        <v>0</v>
      </c>
      <c r="BH143" s="216">
        <f t="shared" si="7"/>
        <v>0</v>
      </c>
      <c r="BI143" s="216">
        <f t="shared" si="8"/>
        <v>0</v>
      </c>
      <c r="BJ143" s="16" t="s">
        <v>86</v>
      </c>
      <c r="BK143" s="216">
        <f t="shared" si="9"/>
        <v>0</v>
      </c>
      <c r="BL143" s="16" t="s">
        <v>130</v>
      </c>
      <c r="BM143" s="215" t="s">
        <v>2903</v>
      </c>
    </row>
    <row r="144" spans="1:65" s="2" customFormat="1" ht="11.4">
      <c r="A144" s="33"/>
      <c r="B144" s="34"/>
      <c r="C144" s="229" t="s">
        <v>310</v>
      </c>
      <c r="D144" s="229" t="s">
        <v>237</v>
      </c>
      <c r="E144" s="230" t="s">
        <v>2501</v>
      </c>
      <c r="F144" s="231" t="s">
        <v>2904</v>
      </c>
      <c r="G144" s="232" t="s">
        <v>197</v>
      </c>
      <c r="H144" s="233">
        <v>6</v>
      </c>
      <c r="I144" s="234"/>
      <c r="J144" s="235">
        <f t="shared" si="0"/>
        <v>0</v>
      </c>
      <c r="K144" s="236"/>
      <c r="L144" s="237"/>
      <c r="M144" s="238" t="s">
        <v>1</v>
      </c>
      <c r="N144" s="239" t="s">
        <v>43</v>
      </c>
      <c r="O144" s="70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333</v>
      </c>
      <c r="AT144" s="215" t="s">
        <v>237</v>
      </c>
      <c r="AU144" s="215" t="s">
        <v>88</v>
      </c>
      <c r="AY144" s="16" t="s">
        <v>181</v>
      </c>
      <c r="BE144" s="216">
        <f t="shared" si="4"/>
        <v>0</v>
      </c>
      <c r="BF144" s="216">
        <f t="shared" si="5"/>
        <v>0</v>
      </c>
      <c r="BG144" s="216">
        <f t="shared" si="6"/>
        <v>0</v>
      </c>
      <c r="BH144" s="216">
        <f t="shared" si="7"/>
        <v>0</v>
      </c>
      <c r="BI144" s="216">
        <f t="shared" si="8"/>
        <v>0</v>
      </c>
      <c r="BJ144" s="16" t="s">
        <v>86</v>
      </c>
      <c r="BK144" s="216">
        <f t="shared" si="9"/>
        <v>0</v>
      </c>
      <c r="BL144" s="16" t="s">
        <v>130</v>
      </c>
      <c r="BM144" s="215" t="s">
        <v>2905</v>
      </c>
    </row>
    <row r="145" spans="1:65" s="2" customFormat="1" ht="11.4">
      <c r="A145" s="33"/>
      <c r="B145" s="34"/>
      <c r="C145" s="203" t="s">
        <v>314</v>
      </c>
      <c r="D145" s="203" t="s">
        <v>183</v>
      </c>
      <c r="E145" s="204" t="s">
        <v>2667</v>
      </c>
      <c r="F145" s="205" t="s">
        <v>2906</v>
      </c>
      <c r="G145" s="206" t="s">
        <v>357</v>
      </c>
      <c r="H145" s="207">
        <v>25</v>
      </c>
      <c r="I145" s="208"/>
      <c r="J145" s="209">
        <f t="shared" si="0"/>
        <v>0</v>
      </c>
      <c r="K145" s="210"/>
      <c r="L145" s="38"/>
      <c r="M145" s="211" t="s">
        <v>1</v>
      </c>
      <c r="N145" s="212" t="s">
        <v>43</v>
      </c>
      <c r="O145" s="70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 t="shared" si="4"/>
        <v>0</v>
      </c>
      <c r="BF145" s="216">
        <f t="shared" si="5"/>
        <v>0</v>
      </c>
      <c r="BG145" s="216">
        <f t="shared" si="6"/>
        <v>0</v>
      </c>
      <c r="BH145" s="216">
        <f t="shared" si="7"/>
        <v>0</v>
      </c>
      <c r="BI145" s="216">
        <f t="shared" si="8"/>
        <v>0</v>
      </c>
      <c r="BJ145" s="16" t="s">
        <v>86</v>
      </c>
      <c r="BK145" s="216">
        <f t="shared" si="9"/>
        <v>0</v>
      </c>
      <c r="BL145" s="16" t="s">
        <v>130</v>
      </c>
      <c r="BM145" s="215" t="s">
        <v>2907</v>
      </c>
    </row>
    <row r="146" spans="1:65" s="2" customFormat="1" ht="11.4">
      <c r="A146" s="33"/>
      <c r="B146" s="34"/>
      <c r="C146" s="229" t="s">
        <v>318</v>
      </c>
      <c r="D146" s="229" t="s">
        <v>237</v>
      </c>
      <c r="E146" s="230" t="s">
        <v>2504</v>
      </c>
      <c r="F146" s="231" t="s">
        <v>2908</v>
      </c>
      <c r="G146" s="232" t="s">
        <v>357</v>
      </c>
      <c r="H146" s="233">
        <v>2</v>
      </c>
      <c r="I146" s="234"/>
      <c r="J146" s="235">
        <f t="shared" si="0"/>
        <v>0</v>
      </c>
      <c r="K146" s="236"/>
      <c r="L146" s="237"/>
      <c r="M146" s="238" t="s">
        <v>1</v>
      </c>
      <c r="N146" s="239" t="s">
        <v>43</v>
      </c>
      <c r="O146" s="70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333</v>
      </c>
      <c r="AT146" s="215" t="s">
        <v>237</v>
      </c>
      <c r="AU146" s="215" t="s">
        <v>88</v>
      </c>
      <c r="AY146" s="16" t="s">
        <v>181</v>
      </c>
      <c r="BE146" s="216">
        <f t="shared" si="4"/>
        <v>0</v>
      </c>
      <c r="BF146" s="216">
        <f t="shared" si="5"/>
        <v>0</v>
      </c>
      <c r="BG146" s="216">
        <f t="shared" si="6"/>
        <v>0</v>
      </c>
      <c r="BH146" s="216">
        <f t="shared" si="7"/>
        <v>0</v>
      </c>
      <c r="BI146" s="216">
        <f t="shared" si="8"/>
        <v>0</v>
      </c>
      <c r="BJ146" s="16" t="s">
        <v>86</v>
      </c>
      <c r="BK146" s="216">
        <f t="shared" si="9"/>
        <v>0</v>
      </c>
      <c r="BL146" s="16" t="s">
        <v>130</v>
      </c>
      <c r="BM146" s="215" t="s">
        <v>2909</v>
      </c>
    </row>
    <row r="147" spans="1:65" s="2" customFormat="1" ht="11.4">
      <c r="A147" s="33"/>
      <c r="B147" s="34"/>
      <c r="C147" s="229" t="s">
        <v>326</v>
      </c>
      <c r="D147" s="229" t="s">
        <v>237</v>
      </c>
      <c r="E147" s="230" t="s">
        <v>2507</v>
      </c>
      <c r="F147" s="231" t="s">
        <v>2910</v>
      </c>
      <c r="G147" s="232" t="s">
        <v>357</v>
      </c>
      <c r="H147" s="233">
        <v>10</v>
      </c>
      <c r="I147" s="234"/>
      <c r="J147" s="235">
        <f t="shared" si="0"/>
        <v>0</v>
      </c>
      <c r="K147" s="236"/>
      <c r="L147" s="237"/>
      <c r="M147" s="238" t="s">
        <v>1</v>
      </c>
      <c r="N147" s="239" t="s">
        <v>43</v>
      </c>
      <c r="O147" s="70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 t="shared" si="4"/>
        <v>0</v>
      </c>
      <c r="BF147" s="216">
        <f t="shared" si="5"/>
        <v>0</v>
      </c>
      <c r="BG147" s="216">
        <f t="shared" si="6"/>
        <v>0</v>
      </c>
      <c r="BH147" s="216">
        <f t="shared" si="7"/>
        <v>0</v>
      </c>
      <c r="BI147" s="216">
        <f t="shared" si="8"/>
        <v>0</v>
      </c>
      <c r="BJ147" s="16" t="s">
        <v>86</v>
      </c>
      <c r="BK147" s="216">
        <f t="shared" si="9"/>
        <v>0</v>
      </c>
      <c r="BL147" s="16" t="s">
        <v>130</v>
      </c>
      <c r="BM147" s="215" t="s">
        <v>2911</v>
      </c>
    </row>
    <row r="148" spans="1:65" s="2" customFormat="1" ht="11.4">
      <c r="A148" s="33"/>
      <c r="B148" s="34"/>
      <c r="C148" s="229" t="s">
        <v>330</v>
      </c>
      <c r="D148" s="229" t="s">
        <v>237</v>
      </c>
      <c r="E148" s="230" t="s">
        <v>2510</v>
      </c>
      <c r="F148" s="231" t="s">
        <v>2912</v>
      </c>
      <c r="G148" s="232" t="s">
        <v>357</v>
      </c>
      <c r="H148" s="233">
        <v>3</v>
      </c>
      <c r="I148" s="234"/>
      <c r="J148" s="235">
        <f t="shared" si="0"/>
        <v>0</v>
      </c>
      <c r="K148" s="236"/>
      <c r="L148" s="237"/>
      <c r="M148" s="238" t="s">
        <v>1</v>
      </c>
      <c r="N148" s="239" t="s">
        <v>43</v>
      </c>
      <c r="O148" s="70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333</v>
      </c>
      <c r="AT148" s="215" t="s">
        <v>237</v>
      </c>
      <c r="AU148" s="215" t="s">
        <v>88</v>
      </c>
      <c r="AY148" s="16" t="s">
        <v>181</v>
      </c>
      <c r="BE148" s="216">
        <f t="shared" si="4"/>
        <v>0</v>
      </c>
      <c r="BF148" s="216">
        <f t="shared" si="5"/>
        <v>0</v>
      </c>
      <c r="BG148" s="216">
        <f t="shared" si="6"/>
        <v>0</v>
      </c>
      <c r="BH148" s="216">
        <f t="shared" si="7"/>
        <v>0</v>
      </c>
      <c r="BI148" s="216">
        <f t="shared" si="8"/>
        <v>0</v>
      </c>
      <c r="BJ148" s="16" t="s">
        <v>86</v>
      </c>
      <c r="BK148" s="216">
        <f t="shared" si="9"/>
        <v>0</v>
      </c>
      <c r="BL148" s="16" t="s">
        <v>130</v>
      </c>
      <c r="BM148" s="215" t="s">
        <v>2913</v>
      </c>
    </row>
    <row r="149" spans="1:65" s="2" customFormat="1" ht="11.4">
      <c r="A149" s="33"/>
      <c r="B149" s="34"/>
      <c r="C149" s="229" t="s">
        <v>336</v>
      </c>
      <c r="D149" s="229" t="s">
        <v>237</v>
      </c>
      <c r="E149" s="230" t="s">
        <v>2513</v>
      </c>
      <c r="F149" s="231" t="s">
        <v>2914</v>
      </c>
      <c r="G149" s="232" t="s">
        <v>357</v>
      </c>
      <c r="H149" s="233">
        <v>10</v>
      </c>
      <c r="I149" s="234"/>
      <c r="J149" s="235">
        <f t="shared" si="0"/>
        <v>0</v>
      </c>
      <c r="K149" s="236"/>
      <c r="L149" s="237"/>
      <c r="M149" s="238" t="s">
        <v>1</v>
      </c>
      <c r="N149" s="239" t="s">
        <v>43</v>
      </c>
      <c r="O149" s="70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333</v>
      </c>
      <c r="AT149" s="215" t="s">
        <v>237</v>
      </c>
      <c r="AU149" s="215" t="s">
        <v>88</v>
      </c>
      <c r="AY149" s="16" t="s">
        <v>181</v>
      </c>
      <c r="BE149" s="216">
        <f t="shared" si="4"/>
        <v>0</v>
      </c>
      <c r="BF149" s="216">
        <f t="shared" si="5"/>
        <v>0</v>
      </c>
      <c r="BG149" s="216">
        <f t="shared" si="6"/>
        <v>0</v>
      </c>
      <c r="BH149" s="216">
        <f t="shared" si="7"/>
        <v>0</v>
      </c>
      <c r="BI149" s="216">
        <f t="shared" si="8"/>
        <v>0</v>
      </c>
      <c r="BJ149" s="16" t="s">
        <v>86</v>
      </c>
      <c r="BK149" s="216">
        <f t="shared" si="9"/>
        <v>0</v>
      </c>
      <c r="BL149" s="16" t="s">
        <v>130</v>
      </c>
      <c r="BM149" s="215" t="s">
        <v>2915</v>
      </c>
    </row>
    <row r="150" spans="1:65" s="2" customFormat="1" ht="11.4">
      <c r="A150" s="33"/>
      <c r="B150" s="34"/>
      <c r="C150" s="203" t="s">
        <v>343</v>
      </c>
      <c r="D150" s="203" t="s">
        <v>183</v>
      </c>
      <c r="E150" s="204" t="s">
        <v>2916</v>
      </c>
      <c r="F150" s="205" t="s">
        <v>2917</v>
      </c>
      <c r="G150" s="206" t="s">
        <v>357</v>
      </c>
      <c r="H150" s="207">
        <v>96</v>
      </c>
      <c r="I150" s="208"/>
      <c r="J150" s="209">
        <f t="shared" si="0"/>
        <v>0</v>
      </c>
      <c r="K150" s="210"/>
      <c r="L150" s="38"/>
      <c r="M150" s="211" t="s">
        <v>1</v>
      </c>
      <c r="N150" s="212" t="s">
        <v>43</v>
      </c>
      <c r="O150" s="70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 t="shared" si="4"/>
        <v>0</v>
      </c>
      <c r="BF150" s="216">
        <f t="shared" si="5"/>
        <v>0</v>
      </c>
      <c r="BG150" s="216">
        <f t="shared" si="6"/>
        <v>0</v>
      </c>
      <c r="BH150" s="216">
        <f t="shared" si="7"/>
        <v>0</v>
      </c>
      <c r="BI150" s="216">
        <f t="shared" si="8"/>
        <v>0</v>
      </c>
      <c r="BJ150" s="16" t="s">
        <v>86</v>
      </c>
      <c r="BK150" s="216">
        <f t="shared" si="9"/>
        <v>0</v>
      </c>
      <c r="BL150" s="16" t="s">
        <v>130</v>
      </c>
      <c r="BM150" s="215" t="s">
        <v>2918</v>
      </c>
    </row>
    <row r="151" spans="1:65" s="2" customFormat="1" ht="11.4">
      <c r="A151" s="33"/>
      <c r="B151" s="34"/>
      <c r="C151" s="229" t="s">
        <v>349</v>
      </c>
      <c r="D151" s="229" t="s">
        <v>237</v>
      </c>
      <c r="E151" s="230" t="s">
        <v>2516</v>
      </c>
      <c r="F151" s="231" t="s">
        <v>2919</v>
      </c>
      <c r="G151" s="232" t="s">
        <v>357</v>
      </c>
      <c r="H151" s="233">
        <v>5</v>
      </c>
      <c r="I151" s="234"/>
      <c r="J151" s="235">
        <f t="shared" si="0"/>
        <v>0</v>
      </c>
      <c r="K151" s="236"/>
      <c r="L151" s="237"/>
      <c r="M151" s="238" t="s">
        <v>1</v>
      </c>
      <c r="N151" s="239" t="s">
        <v>43</v>
      </c>
      <c r="O151" s="70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333</v>
      </c>
      <c r="AT151" s="215" t="s">
        <v>237</v>
      </c>
      <c r="AU151" s="215" t="s">
        <v>88</v>
      </c>
      <c r="AY151" s="16" t="s">
        <v>181</v>
      </c>
      <c r="BE151" s="216">
        <f t="shared" si="4"/>
        <v>0</v>
      </c>
      <c r="BF151" s="216">
        <f t="shared" si="5"/>
        <v>0</v>
      </c>
      <c r="BG151" s="216">
        <f t="shared" si="6"/>
        <v>0</v>
      </c>
      <c r="BH151" s="216">
        <f t="shared" si="7"/>
        <v>0</v>
      </c>
      <c r="BI151" s="216">
        <f t="shared" si="8"/>
        <v>0</v>
      </c>
      <c r="BJ151" s="16" t="s">
        <v>86</v>
      </c>
      <c r="BK151" s="216">
        <f t="shared" si="9"/>
        <v>0</v>
      </c>
      <c r="BL151" s="16" t="s">
        <v>130</v>
      </c>
      <c r="BM151" s="215" t="s">
        <v>2920</v>
      </c>
    </row>
    <row r="152" spans="1:65" s="2" customFormat="1" ht="11.4">
      <c r="A152" s="33"/>
      <c r="B152" s="34"/>
      <c r="C152" s="229" t="s">
        <v>333</v>
      </c>
      <c r="D152" s="229" t="s">
        <v>237</v>
      </c>
      <c r="E152" s="230" t="s">
        <v>2519</v>
      </c>
      <c r="F152" s="231" t="s">
        <v>2921</v>
      </c>
      <c r="G152" s="232" t="s">
        <v>357</v>
      </c>
      <c r="H152" s="233">
        <v>15</v>
      </c>
      <c r="I152" s="234"/>
      <c r="J152" s="235">
        <f t="shared" si="0"/>
        <v>0</v>
      </c>
      <c r="K152" s="236"/>
      <c r="L152" s="237"/>
      <c r="M152" s="238" t="s">
        <v>1</v>
      </c>
      <c r="N152" s="239" t="s">
        <v>43</v>
      </c>
      <c r="O152" s="70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 t="shared" si="4"/>
        <v>0</v>
      </c>
      <c r="BF152" s="216">
        <f t="shared" si="5"/>
        <v>0</v>
      </c>
      <c r="BG152" s="216">
        <f t="shared" si="6"/>
        <v>0</v>
      </c>
      <c r="BH152" s="216">
        <f t="shared" si="7"/>
        <v>0</v>
      </c>
      <c r="BI152" s="216">
        <f t="shared" si="8"/>
        <v>0</v>
      </c>
      <c r="BJ152" s="16" t="s">
        <v>86</v>
      </c>
      <c r="BK152" s="216">
        <f t="shared" si="9"/>
        <v>0</v>
      </c>
      <c r="BL152" s="16" t="s">
        <v>130</v>
      </c>
      <c r="BM152" s="215" t="s">
        <v>2922</v>
      </c>
    </row>
    <row r="153" spans="1:65" s="2" customFormat="1" ht="11.4">
      <c r="A153" s="33"/>
      <c r="B153" s="34"/>
      <c r="C153" s="229" t="s">
        <v>365</v>
      </c>
      <c r="D153" s="229" t="s">
        <v>237</v>
      </c>
      <c r="E153" s="230" t="s">
        <v>2522</v>
      </c>
      <c r="F153" s="231" t="s">
        <v>2923</v>
      </c>
      <c r="G153" s="232" t="s">
        <v>357</v>
      </c>
      <c r="H153" s="233">
        <v>35</v>
      </c>
      <c r="I153" s="234"/>
      <c r="J153" s="235">
        <f t="shared" si="0"/>
        <v>0</v>
      </c>
      <c r="K153" s="236"/>
      <c r="L153" s="237"/>
      <c r="M153" s="238" t="s">
        <v>1</v>
      </c>
      <c r="N153" s="239" t="s">
        <v>43</v>
      </c>
      <c r="O153" s="70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333</v>
      </c>
      <c r="AT153" s="215" t="s">
        <v>237</v>
      </c>
      <c r="AU153" s="215" t="s">
        <v>88</v>
      </c>
      <c r="AY153" s="16" t="s">
        <v>181</v>
      </c>
      <c r="BE153" s="216">
        <f t="shared" si="4"/>
        <v>0</v>
      </c>
      <c r="BF153" s="216">
        <f t="shared" si="5"/>
        <v>0</v>
      </c>
      <c r="BG153" s="216">
        <f t="shared" si="6"/>
        <v>0</v>
      </c>
      <c r="BH153" s="216">
        <f t="shared" si="7"/>
        <v>0</v>
      </c>
      <c r="BI153" s="216">
        <f t="shared" si="8"/>
        <v>0</v>
      </c>
      <c r="BJ153" s="16" t="s">
        <v>86</v>
      </c>
      <c r="BK153" s="216">
        <f t="shared" si="9"/>
        <v>0</v>
      </c>
      <c r="BL153" s="16" t="s">
        <v>130</v>
      </c>
      <c r="BM153" s="215" t="s">
        <v>2924</v>
      </c>
    </row>
    <row r="154" spans="1:65" s="2" customFormat="1" ht="11.4">
      <c r="A154" s="33"/>
      <c r="B154" s="34"/>
      <c r="C154" s="229" t="s">
        <v>373</v>
      </c>
      <c r="D154" s="229" t="s">
        <v>237</v>
      </c>
      <c r="E154" s="230" t="s">
        <v>2525</v>
      </c>
      <c r="F154" s="231" t="s">
        <v>2925</v>
      </c>
      <c r="G154" s="232" t="s">
        <v>357</v>
      </c>
      <c r="H154" s="233">
        <v>12</v>
      </c>
      <c r="I154" s="234"/>
      <c r="J154" s="235">
        <f t="shared" si="0"/>
        <v>0</v>
      </c>
      <c r="K154" s="236"/>
      <c r="L154" s="237"/>
      <c r="M154" s="238" t="s">
        <v>1</v>
      </c>
      <c r="N154" s="239" t="s">
        <v>43</v>
      </c>
      <c r="O154" s="70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333</v>
      </c>
      <c r="AT154" s="215" t="s">
        <v>237</v>
      </c>
      <c r="AU154" s="215" t="s">
        <v>88</v>
      </c>
      <c r="AY154" s="16" t="s">
        <v>181</v>
      </c>
      <c r="BE154" s="216">
        <f t="shared" si="4"/>
        <v>0</v>
      </c>
      <c r="BF154" s="216">
        <f t="shared" si="5"/>
        <v>0</v>
      </c>
      <c r="BG154" s="216">
        <f t="shared" si="6"/>
        <v>0</v>
      </c>
      <c r="BH154" s="216">
        <f t="shared" si="7"/>
        <v>0</v>
      </c>
      <c r="BI154" s="216">
        <f t="shared" si="8"/>
        <v>0</v>
      </c>
      <c r="BJ154" s="16" t="s">
        <v>86</v>
      </c>
      <c r="BK154" s="216">
        <f t="shared" si="9"/>
        <v>0</v>
      </c>
      <c r="BL154" s="16" t="s">
        <v>130</v>
      </c>
      <c r="BM154" s="215" t="s">
        <v>2926</v>
      </c>
    </row>
    <row r="155" spans="1:65" s="2" customFormat="1" ht="11.4">
      <c r="A155" s="33"/>
      <c r="B155" s="34"/>
      <c r="C155" s="229" t="s">
        <v>377</v>
      </c>
      <c r="D155" s="229" t="s">
        <v>237</v>
      </c>
      <c r="E155" s="230" t="s">
        <v>2528</v>
      </c>
      <c r="F155" s="231" t="s">
        <v>2927</v>
      </c>
      <c r="G155" s="232" t="s">
        <v>357</v>
      </c>
      <c r="H155" s="233">
        <v>10</v>
      </c>
      <c r="I155" s="234"/>
      <c r="J155" s="235">
        <f t="shared" si="0"/>
        <v>0</v>
      </c>
      <c r="K155" s="236"/>
      <c r="L155" s="237"/>
      <c r="M155" s="238" t="s">
        <v>1</v>
      </c>
      <c r="N155" s="239" t="s">
        <v>43</v>
      </c>
      <c r="O155" s="70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333</v>
      </c>
      <c r="AT155" s="215" t="s">
        <v>237</v>
      </c>
      <c r="AU155" s="215" t="s">
        <v>88</v>
      </c>
      <c r="AY155" s="16" t="s">
        <v>181</v>
      </c>
      <c r="BE155" s="216">
        <f t="shared" si="4"/>
        <v>0</v>
      </c>
      <c r="BF155" s="216">
        <f t="shared" si="5"/>
        <v>0</v>
      </c>
      <c r="BG155" s="216">
        <f t="shared" si="6"/>
        <v>0</v>
      </c>
      <c r="BH155" s="216">
        <f t="shared" si="7"/>
        <v>0</v>
      </c>
      <c r="BI155" s="216">
        <f t="shared" si="8"/>
        <v>0</v>
      </c>
      <c r="BJ155" s="16" t="s">
        <v>86</v>
      </c>
      <c r="BK155" s="216">
        <f t="shared" si="9"/>
        <v>0</v>
      </c>
      <c r="BL155" s="16" t="s">
        <v>130</v>
      </c>
      <c r="BM155" s="215" t="s">
        <v>2928</v>
      </c>
    </row>
    <row r="156" spans="1:65" s="2" customFormat="1" ht="11.4">
      <c r="A156" s="33"/>
      <c r="B156" s="34"/>
      <c r="C156" s="229" t="s">
        <v>381</v>
      </c>
      <c r="D156" s="229" t="s">
        <v>237</v>
      </c>
      <c r="E156" s="230" t="s">
        <v>2531</v>
      </c>
      <c r="F156" s="231" t="s">
        <v>2929</v>
      </c>
      <c r="G156" s="232" t="s">
        <v>357</v>
      </c>
      <c r="H156" s="233">
        <v>12</v>
      </c>
      <c r="I156" s="234"/>
      <c r="J156" s="235">
        <f t="shared" si="0"/>
        <v>0</v>
      </c>
      <c r="K156" s="236"/>
      <c r="L156" s="237"/>
      <c r="M156" s="238" t="s">
        <v>1</v>
      </c>
      <c r="N156" s="239" t="s">
        <v>43</v>
      </c>
      <c r="O156" s="70"/>
      <c r="P156" s="213">
        <f t="shared" si="1"/>
        <v>0</v>
      </c>
      <c r="Q156" s="213">
        <v>0</v>
      </c>
      <c r="R156" s="213">
        <f t="shared" si="2"/>
        <v>0</v>
      </c>
      <c r="S156" s="213">
        <v>0</v>
      </c>
      <c r="T156" s="214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 t="shared" si="4"/>
        <v>0</v>
      </c>
      <c r="BF156" s="216">
        <f t="shared" si="5"/>
        <v>0</v>
      </c>
      <c r="BG156" s="216">
        <f t="shared" si="6"/>
        <v>0</v>
      </c>
      <c r="BH156" s="216">
        <f t="shared" si="7"/>
        <v>0</v>
      </c>
      <c r="BI156" s="216">
        <f t="shared" si="8"/>
        <v>0</v>
      </c>
      <c r="BJ156" s="16" t="s">
        <v>86</v>
      </c>
      <c r="BK156" s="216">
        <f t="shared" si="9"/>
        <v>0</v>
      </c>
      <c r="BL156" s="16" t="s">
        <v>130</v>
      </c>
      <c r="BM156" s="215" t="s">
        <v>2930</v>
      </c>
    </row>
    <row r="157" spans="1:65" s="2" customFormat="1" ht="11.4">
      <c r="A157" s="33"/>
      <c r="B157" s="34"/>
      <c r="C157" s="229" t="s">
        <v>387</v>
      </c>
      <c r="D157" s="229" t="s">
        <v>237</v>
      </c>
      <c r="E157" s="230" t="s">
        <v>2534</v>
      </c>
      <c r="F157" s="231" t="s">
        <v>2931</v>
      </c>
      <c r="G157" s="232" t="s">
        <v>357</v>
      </c>
      <c r="H157" s="233">
        <v>7</v>
      </c>
      <c r="I157" s="234"/>
      <c r="J157" s="235">
        <f t="shared" si="0"/>
        <v>0</v>
      </c>
      <c r="K157" s="236"/>
      <c r="L157" s="237"/>
      <c r="M157" s="238" t="s">
        <v>1</v>
      </c>
      <c r="N157" s="239" t="s">
        <v>43</v>
      </c>
      <c r="O157" s="70"/>
      <c r="P157" s="213">
        <f t="shared" si="1"/>
        <v>0</v>
      </c>
      <c r="Q157" s="213">
        <v>0</v>
      </c>
      <c r="R157" s="213">
        <f t="shared" si="2"/>
        <v>0</v>
      </c>
      <c r="S157" s="213">
        <v>0</v>
      </c>
      <c r="T157" s="214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333</v>
      </c>
      <c r="AT157" s="215" t="s">
        <v>237</v>
      </c>
      <c r="AU157" s="215" t="s">
        <v>88</v>
      </c>
      <c r="AY157" s="16" t="s">
        <v>181</v>
      </c>
      <c r="BE157" s="216">
        <f t="shared" si="4"/>
        <v>0</v>
      </c>
      <c r="BF157" s="216">
        <f t="shared" si="5"/>
        <v>0</v>
      </c>
      <c r="BG157" s="216">
        <f t="shared" si="6"/>
        <v>0</v>
      </c>
      <c r="BH157" s="216">
        <f t="shared" si="7"/>
        <v>0</v>
      </c>
      <c r="BI157" s="216">
        <f t="shared" si="8"/>
        <v>0</v>
      </c>
      <c r="BJ157" s="16" t="s">
        <v>86</v>
      </c>
      <c r="BK157" s="216">
        <f t="shared" si="9"/>
        <v>0</v>
      </c>
      <c r="BL157" s="16" t="s">
        <v>130</v>
      </c>
      <c r="BM157" s="215" t="s">
        <v>2932</v>
      </c>
    </row>
    <row r="158" spans="1:65" s="2" customFormat="1" ht="11.4">
      <c r="A158" s="33"/>
      <c r="B158" s="34"/>
      <c r="C158" s="203" t="s">
        <v>391</v>
      </c>
      <c r="D158" s="203" t="s">
        <v>183</v>
      </c>
      <c r="E158" s="204" t="s">
        <v>2933</v>
      </c>
      <c r="F158" s="205" t="s">
        <v>2934</v>
      </c>
      <c r="G158" s="206" t="s">
        <v>186</v>
      </c>
      <c r="H158" s="207">
        <v>6</v>
      </c>
      <c r="I158" s="208"/>
      <c r="J158" s="209">
        <f t="shared" si="0"/>
        <v>0</v>
      </c>
      <c r="K158" s="210"/>
      <c r="L158" s="38"/>
      <c r="M158" s="211" t="s">
        <v>1</v>
      </c>
      <c r="N158" s="212" t="s">
        <v>43</v>
      </c>
      <c r="O158" s="70"/>
      <c r="P158" s="213">
        <f t="shared" si="1"/>
        <v>0</v>
      </c>
      <c r="Q158" s="213">
        <v>0</v>
      </c>
      <c r="R158" s="213">
        <f t="shared" si="2"/>
        <v>0</v>
      </c>
      <c r="S158" s="213">
        <v>0</v>
      </c>
      <c r="T158" s="214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130</v>
      </c>
      <c r="AT158" s="215" t="s">
        <v>183</v>
      </c>
      <c r="AU158" s="215" t="s">
        <v>88</v>
      </c>
      <c r="AY158" s="16" t="s">
        <v>181</v>
      </c>
      <c r="BE158" s="216">
        <f t="shared" si="4"/>
        <v>0</v>
      </c>
      <c r="BF158" s="216">
        <f t="shared" si="5"/>
        <v>0</v>
      </c>
      <c r="BG158" s="216">
        <f t="shared" si="6"/>
        <v>0</v>
      </c>
      <c r="BH158" s="216">
        <f t="shared" si="7"/>
        <v>0</v>
      </c>
      <c r="BI158" s="216">
        <f t="shared" si="8"/>
        <v>0</v>
      </c>
      <c r="BJ158" s="16" t="s">
        <v>86</v>
      </c>
      <c r="BK158" s="216">
        <f t="shared" si="9"/>
        <v>0</v>
      </c>
      <c r="BL158" s="16" t="s">
        <v>130</v>
      </c>
      <c r="BM158" s="215" t="s">
        <v>2935</v>
      </c>
    </row>
    <row r="159" spans="1:65" s="2" customFormat="1" ht="22.8">
      <c r="A159" s="33"/>
      <c r="B159" s="34"/>
      <c r="C159" s="229" t="s">
        <v>397</v>
      </c>
      <c r="D159" s="229" t="s">
        <v>237</v>
      </c>
      <c r="E159" s="230" t="s">
        <v>2537</v>
      </c>
      <c r="F159" s="231" t="s">
        <v>2936</v>
      </c>
      <c r="G159" s="232" t="s">
        <v>186</v>
      </c>
      <c r="H159" s="233">
        <v>1</v>
      </c>
      <c r="I159" s="234"/>
      <c r="J159" s="235">
        <f t="shared" si="0"/>
        <v>0</v>
      </c>
      <c r="K159" s="236"/>
      <c r="L159" s="237"/>
      <c r="M159" s="238" t="s">
        <v>1</v>
      </c>
      <c r="N159" s="239" t="s">
        <v>43</v>
      </c>
      <c r="O159" s="70"/>
      <c r="P159" s="213">
        <f t="shared" si="1"/>
        <v>0</v>
      </c>
      <c r="Q159" s="213">
        <v>0</v>
      </c>
      <c r="R159" s="213">
        <f t="shared" si="2"/>
        <v>0</v>
      </c>
      <c r="S159" s="213">
        <v>0</v>
      </c>
      <c r="T159" s="214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 t="shared" si="4"/>
        <v>0</v>
      </c>
      <c r="BF159" s="216">
        <f t="shared" si="5"/>
        <v>0</v>
      </c>
      <c r="BG159" s="216">
        <f t="shared" si="6"/>
        <v>0</v>
      </c>
      <c r="BH159" s="216">
        <f t="shared" si="7"/>
        <v>0</v>
      </c>
      <c r="BI159" s="216">
        <f t="shared" si="8"/>
        <v>0</v>
      </c>
      <c r="BJ159" s="16" t="s">
        <v>86</v>
      </c>
      <c r="BK159" s="216">
        <f t="shared" si="9"/>
        <v>0</v>
      </c>
      <c r="BL159" s="16" t="s">
        <v>130</v>
      </c>
      <c r="BM159" s="215" t="s">
        <v>2937</v>
      </c>
    </row>
    <row r="160" spans="1:65" s="2" customFormat="1" ht="22.8">
      <c r="A160" s="33"/>
      <c r="B160" s="34"/>
      <c r="C160" s="229" t="s">
        <v>402</v>
      </c>
      <c r="D160" s="229" t="s">
        <v>237</v>
      </c>
      <c r="E160" s="230" t="s">
        <v>2540</v>
      </c>
      <c r="F160" s="231" t="s">
        <v>2938</v>
      </c>
      <c r="G160" s="232" t="s">
        <v>186</v>
      </c>
      <c r="H160" s="233">
        <v>5</v>
      </c>
      <c r="I160" s="234"/>
      <c r="J160" s="235">
        <f t="shared" si="0"/>
        <v>0</v>
      </c>
      <c r="K160" s="236"/>
      <c r="L160" s="237"/>
      <c r="M160" s="238" t="s">
        <v>1</v>
      </c>
      <c r="N160" s="239" t="s">
        <v>43</v>
      </c>
      <c r="O160" s="70"/>
      <c r="P160" s="213">
        <f t="shared" si="1"/>
        <v>0</v>
      </c>
      <c r="Q160" s="213">
        <v>0</v>
      </c>
      <c r="R160" s="213">
        <f t="shared" si="2"/>
        <v>0</v>
      </c>
      <c r="S160" s="213">
        <v>0</v>
      </c>
      <c r="T160" s="214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 t="shared" si="4"/>
        <v>0</v>
      </c>
      <c r="BF160" s="216">
        <f t="shared" si="5"/>
        <v>0</v>
      </c>
      <c r="BG160" s="216">
        <f t="shared" si="6"/>
        <v>0</v>
      </c>
      <c r="BH160" s="216">
        <f t="shared" si="7"/>
        <v>0</v>
      </c>
      <c r="BI160" s="216">
        <f t="shared" si="8"/>
        <v>0</v>
      </c>
      <c r="BJ160" s="16" t="s">
        <v>86</v>
      </c>
      <c r="BK160" s="216">
        <f t="shared" si="9"/>
        <v>0</v>
      </c>
      <c r="BL160" s="16" t="s">
        <v>130</v>
      </c>
      <c r="BM160" s="215" t="s">
        <v>2939</v>
      </c>
    </row>
    <row r="161" spans="1:65" s="2" customFormat="1" ht="11.4">
      <c r="A161" s="33"/>
      <c r="B161" s="34"/>
      <c r="C161" s="203" t="s">
        <v>407</v>
      </c>
      <c r="D161" s="203" t="s">
        <v>183</v>
      </c>
      <c r="E161" s="204" t="s">
        <v>2940</v>
      </c>
      <c r="F161" s="205" t="s">
        <v>2941</v>
      </c>
      <c r="G161" s="206" t="s">
        <v>186</v>
      </c>
      <c r="H161" s="207">
        <v>25</v>
      </c>
      <c r="I161" s="208"/>
      <c r="J161" s="209">
        <f t="shared" si="0"/>
        <v>0</v>
      </c>
      <c r="K161" s="210"/>
      <c r="L161" s="38"/>
      <c r="M161" s="211" t="s">
        <v>1</v>
      </c>
      <c r="N161" s="212" t="s">
        <v>43</v>
      </c>
      <c r="O161" s="70"/>
      <c r="P161" s="213">
        <f t="shared" si="1"/>
        <v>0</v>
      </c>
      <c r="Q161" s="213">
        <v>0</v>
      </c>
      <c r="R161" s="213">
        <f t="shared" si="2"/>
        <v>0</v>
      </c>
      <c r="S161" s="213">
        <v>0</v>
      </c>
      <c r="T161" s="214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130</v>
      </c>
      <c r="AT161" s="215" t="s">
        <v>183</v>
      </c>
      <c r="AU161" s="215" t="s">
        <v>88</v>
      </c>
      <c r="AY161" s="16" t="s">
        <v>181</v>
      </c>
      <c r="BE161" s="216">
        <f t="shared" si="4"/>
        <v>0</v>
      </c>
      <c r="BF161" s="216">
        <f t="shared" si="5"/>
        <v>0</v>
      </c>
      <c r="BG161" s="216">
        <f t="shared" si="6"/>
        <v>0</v>
      </c>
      <c r="BH161" s="216">
        <f t="shared" si="7"/>
        <v>0</v>
      </c>
      <c r="BI161" s="216">
        <f t="shared" si="8"/>
        <v>0</v>
      </c>
      <c r="BJ161" s="16" t="s">
        <v>86</v>
      </c>
      <c r="BK161" s="216">
        <f t="shared" si="9"/>
        <v>0</v>
      </c>
      <c r="BL161" s="16" t="s">
        <v>130</v>
      </c>
      <c r="BM161" s="215" t="s">
        <v>2942</v>
      </c>
    </row>
    <row r="162" spans="1:65" s="2" customFormat="1" ht="11.4">
      <c r="A162" s="33"/>
      <c r="B162" s="34"/>
      <c r="C162" s="229" t="s">
        <v>413</v>
      </c>
      <c r="D162" s="229" t="s">
        <v>237</v>
      </c>
      <c r="E162" s="230" t="s">
        <v>2543</v>
      </c>
      <c r="F162" s="231" t="s">
        <v>2943</v>
      </c>
      <c r="G162" s="232" t="s">
        <v>186</v>
      </c>
      <c r="H162" s="233">
        <v>25</v>
      </c>
      <c r="I162" s="234"/>
      <c r="J162" s="235">
        <f t="shared" si="0"/>
        <v>0</v>
      </c>
      <c r="K162" s="236"/>
      <c r="L162" s="237"/>
      <c r="M162" s="257" t="s">
        <v>1</v>
      </c>
      <c r="N162" s="258" t="s">
        <v>43</v>
      </c>
      <c r="O162" s="254"/>
      <c r="P162" s="255">
        <f t="shared" si="1"/>
        <v>0</v>
      </c>
      <c r="Q162" s="255">
        <v>0</v>
      </c>
      <c r="R162" s="255">
        <f t="shared" si="2"/>
        <v>0</v>
      </c>
      <c r="S162" s="255">
        <v>0</v>
      </c>
      <c r="T162" s="25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4"/>
        <v>0</v>
      </c>
      <c r="BF162" s="216">
        <f t="shared" si="5"/>
        <v>0</v>
      </c>
      <c r="BG162" s="216">
        <f t="shared" si="6"/>
        <v>0</v>
      </c>
      <c r="BH162" s="216">
        <f t="shared" si="7"/>
        <v>0</v>
      </c>
      <c r="BI162" s="216">
        <f t="shared" si="8"/>
        <v>0</v>
      </c>
      <c r="BJ162" s="16" t="s">
        <v>86</v>
      </c>
      <c r="BK162" s="216">
        <f t="shared" si="9"/>
        <v>0</v>
      </c>
      <c r="BL162" s="16" t="s">
        <v>130</v>
      </c>
      <c r="BM162" s="215" t="s">
        <v>2944</v>
      </c>
    </row>
    <row r="163" spans="1:31" s="2" customFormat="1" ht="12">
      <c r="A163" s="33"/>
      <c r="B163" s="53"/>
      <c r="C163" s="54"/>
      <c r="D163" s="54"/>
      <c r="E163" s="54"/>
      <c r="F163" s="54"/>
      <c r="G163" s="54"/>
      <c r="H163" s="54"/>
      <c r="I163" s="151"/>
      <c r="J163" s="54"/>
      <c r="K163" s="54"/>
      <c r="L163" s="38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sheetProtection algorithmName="SHA-512" hashValue="Y+NmZK2AzRGWdn5E1QWtEWepDO/XJkCB6enR9cC94MArZIiAufB6qnm/Igpbu0I3MMA7IpAX40Q8Jn5I7qQ34g==" saltValue="f6rBMK2mHIBjJLpzw1ELXBez8eSZGvoty1lomOL/c8GXibC+EPzclDEI4MCFH7eY5L+16JyQNe/Wij9UFbAM3g==" spinCount="100000" sheet="1" objects="1" scenarios="1" formatColumns="0" formatRows="0" autoFilter="0"/>
  <autoFilter ref="C117:K16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>
      <selection activeCell="F13" sqref="F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127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4.6" customHeight="1">
      <c r="A9" s="33"/>
      <c r="B9" s="38"/>
      <c r="C9" s="33"/>
      <c r="D9" s="33"/>
      <c r="E9" s="302" t="s">
        <v>2945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ROUND((SUM(BE118:BE137)),2)</f>
        <v>0</v>
      </c>
      <c r="G33" s="33"/>
      <c r="H33" s="33"/>
      <c r="I33" s="130">
        <v>0.21</v>
      </c>
      <c r="J33" s="129">
        <f>ROUND(((SUM(BE118:BE137))*I33),2)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ROUND((SUM(BF118:BF137)),2)</f>
        <v>0</v>
      </c>
      <c r="G34" s="33"/>
      <c r="H34" s="33"/>
      <c r="I34" s="130">
        <v>0.15</v>
      </c>
      <c r="J34" s="129">
        <f>ROUND(((SUM(BF118:BF137))*I34),2)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ROUND((SUM(BG118:BG137)),2)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ROUND((SUM(BH118:BH137)),2)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ROUND((SUM(BI118:BI137)),2)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3.4" customHeight="1">
      <c r="A87" s="33"/>
      <c r="B87" s="34"/>
      <c r="C87" s="35"/>
      <c r="D87" s="35"/>
      <c r="E87" s="263" t="str">
        <f>E9</f>
        <v>14 - VZT - Zařízení 2 - Učebna zoologie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2855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14 - VZT - Zařízení 2 - Učebna zoologie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2856</v>
      </c>
      <c r="F120" s="201" t="s">
        <v>2857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SUM(P121:P137)</f>
        <v>0</v>
      </c>
      <c r="Q120" s="195"/>
      <c r="R120" s="196">
        <f>SUM(R121:R137)</f>
        <v>0</v>
      </c>
      <c r="S120" s="195"/>
      <c r="T120" s="197">
        <f>SUM(T121:T137)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SUM(BK121:BK137)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2858</v>
      </c>
      <c r="G121" s="206" t="s">
        <v>197</v>
      </c>
      <c r="H121" s="207">
        <v>1</v>
      </c>
      <c r="I121" s="208"/>
      <c r="J121" s="209">
        <f aca="true" t="shared" si="0" ref="J121:J137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37">O121*H121</f>
        <v>0</v>
      </c>
      <c r="Q121" s="213">
        <v>0</v>
      </c>
      <c r="R121" s="213">
        <f aca="true" t="shared" si="2" ref="R121:R137">Q121*H121</f>
        <v>0</v>
      </c>
      <c r="S121" s="213">
        <v>0</v>
      </c>
      <c r="T121" s="214">
        <f aca="true" t="shared" si="3" ref="T121:T137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37">IF(N121="základní",J121,0)</f>
        <v>0</v>
      </c>
      <c r="BF121" s="216">
        <f aca="true" t="shared" si="5" ref="BF121:BF137">IF(N121="snížená",J121,0)</f>
        <v>0</v>
      </c>
      <c r="BG121" s="216">
        <f aca="true" t="shared" si="6" ref="BG121:BG137">IF(N121="zákl. přenesená",J121,0)</f>
        <v>0</v>
      </c>
      <c r="BH121" s="216">
        <f aca="true" t="shared" si="7" ref="BH121:BH137">IF(N121="sníž. přenesená",J121,0)</f>
        <v>0</v>
      </c>
      <c r="BI121" s="216">
        <f aca="true" t="shared" si="8" ref="BI121:BI137">IF(N121="nulová",J121,0)</f>
        <v>0</v>
      </c>
      <c r="BJ121" s="16" t="s">
        <v>86</v>
      </c>
      <c r="BK121" s="216">
        <f aca="true" t="shared" si="9" ref="BK121:BK137">ROUND(I121*H121,2)</f>
        <v>0</v>
      </c>
      <c r="BL121" s="16" t="s">
        <v>130</v>
      </c>
      <c r="BM121" s="215" t="s">
        <v>2946</v>
      </c>
    </row>
    <row r="122" spans="1:65" s="2" customFormat="1" ht="57">
      <c r="A122" s="33"/>
      <c r="B122" s="34"/>
      <c r="C122" s="229" t="s">
        <v>88</v>
      </c>
      <c r="D122" s="229" t="s">
        <v>237</v>
      </c>
      <c r="E122" s="230" t="s">
        <v>2462</v>
      </c>
      <c r="F122" s="231" t="s">
        <v>2947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2948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2448</v>
      </c>
      <c r="F123" s="205" t="s">
        <v>2866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2949</v>
      </c>
    </row>
    <row r="124" spans="1:65" s="2" customFormat="1" ht="34.2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2868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2950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2451</v>
      </c>
      <c r="F125" s="205" t="s">
        <v>2870</v>
      </c>
      <c r="G125" s="206" t="s">
        <v>357</v>
      </c>
      <c r="H125" s="207">
        <v>10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2951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2468</v>
      </c>
      <c r="F126" s="231" t="s">
        <v>2872</v>
      </c>
      <c r="G126" s="232" t="s">
        <v>357</v>
      </c>
      <c r="H126" s="233">
        <v>10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2952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2454</v>
      </c>
      <c r="F127" s="205" t="s">
        <v>2953</v>
      </c>
      <c r="G127" s="206" t="s">
        <v>197</v>
      </c>
      <c r="H127" s="207">
        <v>2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2954</v>
      </c>
    </row>
    <row r="128" spans="1:65" s="2" customFormat="1" ht="22.8">
      <c r="A128" s="33"/>
      <c r="B128" s="34"/>
      <c r="C128" s="229" t="s">
        <v>218</v>
      </c>
      <c r="D128" s="229" t="s">
        <v>237</v>
      </c>
      <c r="E128" s="230" t="s">
        <v>2471</v>
      </c>
      <c r="F128" s="231" t="s">
        <v>2955</v>
      </c>
      <c r="G128" s="232" t="s">
        <v>197</v>
      </c>
      <c r="H128" s="233">
        <v>2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2956</v>
      </c>
    </row>
    <row r="129" spans="1:65" s="2" customFormat="1" ht="11.4">
      <c r="A129" s="33"/>
      <c r="B129" s="34"/>
      <c r="C129" s="203" t="s">
        <v>223</v>
      </c>
      <c r="D129" s="203" t="s">
        <v>183</v>
      </c>
      <c r="E129" s="204" t="s">
        <v>2457</v>
      </c>
      <c r="F129" s="205" t="s">
        <v>2917</v>
      </c>
      <c r="G129" s="206" t="s">
        <v>357</v>
      </c>
      <c r="H129" s="207">
        <v>9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2957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2474</v>
      </c>
      <c r="F130" s="231" t="s">
        <v>2958</v>
      </c>
      <c r="G130" s="232" t="s">
        <v>357</v>
      </c>
      <c r="H130" s="233">
        <v>5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2959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2477</v>
      </c>
      <c r="F131" s="231" t="s">
        <v>2960</v>
      </c>
      <c r="G131" s="232" t="s">
        <v>357</v>
      </c>
      <c r="H131" s="233">
        <v>3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2961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2480</v>
      </c>
      <c r="F132" s="231" t="s">
        <v>2962</v>
      </c>
      <c r="G132" s="232" t="s">
        <v>357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2963</v>
      </c>
    </row>
    <row r="133" spans="1:65" s="2" customFormat="1" ht="11.4">
      <c r="A133" s="33"/>
      <c r="B133" s="34"/>
      <c r="C133" s="203" t="s">
        <v>122</v>
      </c>
      <c r="D133" s="203" t="s">
        <v>183</v>
      </c>
      <c r="E133" s="204" t="s">
        <v>2459</v>
      </c>
      <c r="F133" s="205" t="s">
        <v>2934</v>
      </c>
      <c r="G133" s="206" t="s">
        <v>186</v>
      </c>
      <c r="H133" s="207">
        <v>2</v>
      </c>
      <c r="I133" s="208"/>
      <c r="J133" s="209">
        <f t="shared" si="0"/>
        <v>0</v>
      </c>
      <c r="K133" s="210"/>
      <c r="L133" s="38"/>
      <c r="M133" s="211" t="s">
        <v>1</v>
      </c>
      <c r="N133" s="212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2964</v>
      </c>
    </row>
    <row r="134" spans="1:65" s="2" customFormat="1" ht="22.8">
      <c r="A134" s="33"/>
      <c r="B134" s="34"/>
      <c r="C134" s="229" t="s">
        <v>125</v>
      </c>
      <c r="D134" s="229" t="s">
        <v>237</v>
      </c>
      <c r="E134" s="230" t="s">
        <v>2483</v>
      </c>
      <c r="F134" s="231" t="s">
        <v>2965</v>
      </c>
      <c r="G134" s="232" t="s">
        <v>186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2966</v>
      </c>
    </row>
    <row r="135" spans="1:65" s="2" customFormat="1" ht="22.8">
      <c r="A135" s="33"/>
      <c r="B135" s="34"/>
      <c r="C135" s="229" t="s">
        <v>8</v>
      </c>
      <c r="D135" s="229" t="s">
        <v>237</v>
      </c>
      <c r="E135" s="230" t="s">
        <v>2486</v>
      </c>
      <c r="F135" s="231" t="s">
        <v>2936</v>
      </c>
      <c r="G135" s="232" t="s">
        <v>186</v>
      </c>
      <c r="H135" s="233">
        <v>1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2967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2655</v>
      </c>
      <c r="F136" s="205" t="s">
        <v>2941</v>
      </c>
      <c r="G136" s="206" t="s">
        <v>186</v>
      </c>
      <c r="H136" s="207">
        <v>2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2968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2489</v>
      </c>
      <c r="F137" s="231" t="s">
        <v>2943</v>
      </c>
      <c r="G137" s="232" t="s">
        <v>186</v>
      </c>
      <c r="H137" s="233">
        <v>2</v>
      </c>
      <c r="I137" s="234"/>
      <c r="J137" s="235">
        <f t="shared" si="0"/>
        <v>0</v>
      </c>
      <c r="K137" s="236"/>
      <c r="L137" s="237"/>
      <c r="M137" s="257" t="s">
        <v>1</v>
      </c>
      <c r="N137" s="258" t="s">
        <v>43</v>
      </c>
      <c r="O137" s="254"/>
      <c r="P137" s="255">
        <f t="shared" si="1"/>
        <v>0</v>
      </c>
      <c r="Q137" s="255">
        <v>0</v>
      </c>
      <c r="R137" s="255">
        <f t="shared" si="2"/>
        <v>0</v>
      </c>
      <c r="S137" s="255">
        <v>0</v>
      </c>
      <c r="T137" s="2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2969</v>
      </c>
    </row>
    <row r="138" spans="1:31" s="2" customFormat="1" ht="12">
      <c r="A138" s="33"/>
      <c r="B138" s="53"/>
      <c r="C138" s="54"/>
      <c r="D138" s="54"/>
      <c r="E138" s="54"/>
      <c r="F138" s="54"/>
      <c r="G138" s="54"/>
      <c r="H138" s="54"/>
      <c r="I138" s="151"/>
      <c r="J138" s="54"/>
      <c r="K138" s="54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+fukbc2b8kNQ1vzj0CcRJEC/B0KaDEX7j2Tp8rrwlAJ85aXf0i/SbZNffks/L5N5i54nQuZindTh/v7zcjDPuw==" saltValue="BcKy5fhGsIFg+nBo+FIgIxEW2rFyXRT2zwPJTq1G3i30SvT/Mr+AKlotAj3QVukYxI0JLQbk1bD0FxtctGmoug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>
      <selection activeCell="G12" sqref="G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129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4.6" customHeight="1">
      <c r="A9" s="33"/>
      <c r="B9" s="38"/>
      <c r="C9" s="33"/>
      <c r="D9" s="33"/>
      <c r="E9" s="302" t="s">
        <v>2970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ROUND((SUM(BE118:BE137)),2)</f>
        <v>0</v>
      </c>
      <c r="G33" s="33"/>
      <c r="H33" s="33"/>
      <c r="I33" s="130">
        <v>0.21</v>
      </c>
      <c r="J33" s="129">
        <f>ROUND(((SUM(BE118:BE137))*I33),2)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ROUND((SUM(BF118:BF137)),2)</f>
        <v>0</v>
      </c>
      <c r="G34" s="33"/>
      <c r="H34" s="33"/>
      <c r="I34" s="130">
        <v>0.15</v>
      </c>
      <c r="J34" s="129">
        <f>ROUND(((SUM(BF118:BF137))*I34),2)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ROUND((SUM(BG118:BG137)),2)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ROUND((SUM(BH118:BH137)),2)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ROUND((SUM(BI118:BI137)),2)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15 - VZT - Zařízení 3 - Učebna přírodních věd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2855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15 - VZT - Zařízení 3 - Učebna přírodních věd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2856</v>
      </c>
      <c r="F120" s="201" t="s">
        <v>2857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SUM(P121:P137)</f>
        <v>0</v>
      </c>
      <c r="Q120" s="195"/>
      <c r="R120" s="196">
        <f>SUM(R121:R137)</f>
        <v>0</v>
      </c>
      <c r="S120" s="195"/>
      <c r="T120" s="197">
        <f>SUM(T121:T137)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SUM(BK121:BK137)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2858</v>
      </c>
      <c r="G121" s="206" t="s">
        <v>197</v>
      </c>
      <c r="H121" s="207">
        <v>1</v>
      </c>
      <c r="I121" s="208"/>
      <c r="J121" s="209">
        <f aca="true" t="shared" si="0" ref="J121:J137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37">O121*H121</f>
        <v>0</v>
      </c>
      <c r="Q121" s="213">
        <v>0</v>
      </c>
      <c r="R121" s="213">
        <f aca="true" t="shared" si="2" ref="R121:R137">Q121*H121</f>
        <v>0</v>
      </c>
      <c r="S121" s="213">
        <v>0</v>
      </c>
      <c r="T121" s="214">
        <f aca="true" t="shared" si="3" ref="T121:T137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37">IF(N121="základní",J121,0)</f>
        <v>0</v>
      </c>
      <c r="BF121" s="216">
        <f aca="true" t="shared" si="5" ref="BF121:BF137">IF(N121="snížená",J121,0)</f>
        <v>0</v>
      </c>
      <c r="BG121" s="216">
        <f aca="true" t="shared" si="6" ref="BG121:BG137">IF(N121="zákl. přenesená",J121,0)</f>
        <v>0</v>
      </c>
      <c r="BH121" s="216">
        <f aca="true" t="shared" si="7" ref="BH121:BH137">IF(N121="sníž. přenesená",J121,0)</f>
        <v>0</v>
      </c>
      <c r="BI121" s="216">
        <f aca="true" t="shared" si="8" ref="BI121:BI137">IF(N121="nulová",J121,0)</f>
        <v>0</v>
      </c>
      <c r="BJ121" s="16" t="s">
        <v>86</v>
      </c>
      <c r="BK121" s="216">
        <f aca="true" t="shared" si="9" ref="BK121:BK137">ROUND(I121*H121,2)</f>
        <v>0</v>
      </c>
      <c r="BL121" s="16" t="s">
        <v>130</v>
      </c>
      <c r="BM121" s="215" t="s">
        <v>2971</v>
      </c>
    </row>
    <row r="122" spans="1:65" s="2" customFormat="1" ht="68.4">
      <c r="A122" s="33"/>
      <c r="B122" s="34"/>
      <c r="C122" s="229" t="s">
        <v>88</v>
      </c>
      <c r="D122" s="229" t="s">
        <v>237</v>
      </c>
      <c r="E122" s="230" t="s">
        <v>2462</v>
      </c>
      <c r="F122" s="231" t="s">
        <v>2972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2973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2448</v>
      </c>
      <c r="F123" s="205" t="s">
        <v>2866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2974</v>
      </c>
    </row>
    <row r="124" spans="1:65" s="2" customFormat="1" ht="34.2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2868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2975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2451</v>
      </c>
      <c r="F125" s="205" t="s">
        <v>2870</v>
      </c>
      <c r="G125" s="206" t="s">
        <v>357</v>
      </c>
      <c r="H125" s="207">
        <v>10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2976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2468</v>
      </c>
      <c r="F126" s="231" t="s">
        <v>2872</v>
      </c>
      <c r="G126" s="232" t="s">
        <v>357</v>
      </c>
      <c r="H126" s="233">
        <v>10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2977</v>
      </c>
    </row>
    <row r="127" spans="1:65" s="2" customFormat="1" ht="11.4">
      <c r="A127" s="33"/>
      <c r="B127" s="34"/>
      <c r="C127" s="203" t="s">
        <v>213</v>
      </c>
      <c r="D127" s="203" t="s">
        <v>183</v>
      </c>
      <c r="E127" s="204" t="s">
        <v>2454</v>
      </c>
      <c r="F127" s="205" t="s">
        <v>2953</v>
      </c>
      <c r="G127" s="206" t="s">
        <v>197</v>
      </c>
      <c r="H127" s="207">
        <v>2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2978</v>
      </c>
    </row>
    <row r="128" spans="1:65" s="2" customFormat="1" ht="22.8">
      <c r="A128" s="33"/>
      <c r="B128" s="34"/>
      <c r="C128" s="229" t="s">
        <v>218</v>
      </c>
      <c r="D128" s="229" t="s">
        <v>237</v>
      </c>
      <c r="E128" s="230" t="s">
        <v>2471</v>
      </c>
      <c r="F128" s="231" t="s">
        <v>2955</v>
      </c>
      <c r="G128" s="232" t="s">
        <v>197</v>
      </c>
      <c r="H128" s="233">
        <v>2</v>
      </c>
      <c r="I128" s="234"/>
      <c r="J128" s="235">
        <f t="shared" si="0"/>
        <v>0</v>
      </c>
      <c r="K128" s="236"/>
      <c r="L128" s="237"/>
      <c r="M128" s="238" t="s">
        <v>1</v>
      </c>
      <c r="N128" s="239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333</v>
      </c>
      <c r="AT128" s="215" t="s">
        <v>237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2979</v>
      </c>
    </row>
    <row r="129" spans="1:65" s="2" customFormat="1" ht="11.4">
      <c r="A129" s="33"/>
      <c r="B129" s="34"/>
      <c r="C129" s="203" t="s">
        <v>223</v>
      </c>
      <c r="D129" s="203" t="s">
        <v>183</v>
      </c>
      <c r="E129" s="204" t="s">
        <v>2457</v>
      </c>
      <c r="F129" s="205" t="s">
        <v>2917</v>
      </c>
      <c r="G129" s="206" t="s">
        <v>357</v>
      </c>
      <c r="H129" s="207">
        <v>9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2980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2474</v>
      </c>
      <c r="F130" s="231" t="s">
        <v>2958</v>
      </c>
      <c r="G130" s="232" t="s">
        <v>357</v>
      </c>
      <c r="H130" s="233">
        <v>5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2981</v>
      </c>
    </row>
    <row r="131" spans="1:65" s="2" customFormat="1" ht="11.4">
      <c r="A131" s="33"/>
      <c r="B131" s="34"/>
      <c r="C131" s="229" t="s">
        <v>116</v>
      </c>
      <c r="D131" s="229" t="s">
        <v>237</v>
      </c>
      <c r="E131" s="230" t="s">
        <v>2477</v>
      </c>
      <c r="F131" s="231" t="s">
        <v>2960</v>
      </c>
      <c r="G131" s="232" t="s">
        <v>357</v>
      </c>
      <c r="H131" s="233">
        <v>3</v>
      </c>
      <c r="I131" s="234"/>
      <c r="J131" s="235">
        <f t="shared" si="0"/>
        <v>0</v>
      </c>
      <c r="K131" s="236"/>
      <c r="L131" s="237"/>
      <c r="M131" s="238" t="s">
        <v>1</v>
      </c>
      <c r="N131" s="239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333</v>
      </c>
      <c r="AT131" s="215" t="s">
        <v>237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2982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2480</v>
      </c>
      <c r="F132" s="231" t="s">
        <v>2962</v>
      </c>
      <c r="G132" s="232" t="s">
        <v>357</v>
      </c>
      <c r="H132" s="233">
        <v>1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2983</v>
      </c>
    </row>
    <row r="133" spans="1:65" s="2" customFormat="1" ht="11.4">
      <c r="A133" s="33"/>
      <c r="B133" s="34"/>
      <c r="C133" s="203" t="s">
        <v>122</v>
      </c>
      <c r="D133" s="203" t="s">
        <v>183</v>
      </c>
      <c r="E133" s="204" t="s">
        <v>2459</v>
      </c>
      <c r="F133" s="205" t="s">
        <v>2934</v>
      </c>
      <c r="G133" s="206" t="s">
        <v>186</v>
      </c>
      <c r="H133" s="207">
        <v>2</v>
      </c>
      <c r="I133" s="208"/>
      <c r="J133" s="209">
        <f t="shared" si="0"/>
        <v>0</v>
      </c>
      <c r="K133" s="210"/>
      <c r="L133" s="38"/>
      <c r="M133" s="211" t="s">
        <v>1</v>
      </c>
      <c r="N133" s="212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2984</v>
      </c>
    </row>
    <row r="134" spans="1:65" s="2" customFormat="1" ht="22.8">
      <c r="A134" s="33"/>
      <c r="B134" s="34"/>
      <c r="C134" s="229" t="s">
        <v>125</v>
      </c>
      <c r="D134" s="229" t="s">
        <v>237</v>
      </c>
      <c r="E134" s="230" t="s">
        <v>2483</v>
      </c>
      <c r="F134" s="231" t="s">
        <v>2965</v>
      </c>
      <c r="G134" s="232" t="s">
        <v>186</v>
      </c>
      <c r="H134" s="233">
        <v>1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2985</v>
      </c>
    </row>
    <row r="135" spans="1:65" s="2" customFormat="1" ht="22.8">
      <c r="A135" s="33"/>
      <c r="B135" s="34"/>
      <c r="C135" s="229" t="s">
        <v>8</v>
      </c>
      <c r="D135" s="229" t="s">
        <v>237</v>
      </c>
      <c r="E135" s="230" t="s">
        <v>2486</v>
      </c>
      <c r="F135" s="231" t="s">
        <v>2936</v>
      </c>
      <c r="G135" s="232" t="s">
        <v>186</v>
      </c>
      <c r="H135" s="233">
        <v>1</v>
      </c>
      <c r="I135" s="234"/>
      <c r="J135" s="235">
        <f t="shared" si="0"/>
        <v>0</v>
      </c>
      <c r="K135" s="236"/>
      <c r="L135" s="237"/>
      <c r="M135" s="238" t="s">
        <v>1</v>
      </c>
      <c r="N135" s="239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2986</v>
      </c>
    </row>
    <row r="136" spans="1:65" s="2" customFormat="1" ht="11.4">
      <c r="A136" s="33"/>
      <c r="B136" s="34"/>
      <c r="C136" s="203" t="s">
        <v>130</v>
      </c>
      <c r="D136" s="203" t="s">
        <v>183</v>
      </c>
      <c r="E136" s="204" t="s">
        <v>2655</v>
      </c>
      <c r="F136" s="205" t="s">
        <v>2941</v>
      </c>
      <c r="G136" s="206" t="s">
        <v>186</v>
      </c>
      <c r="H136" s="207">
        <v>2</v>
      </c>
      <c r="I136" s="208"/>
      <c r="J136" s="209">
        <f t="shared" si="0"/>
        <v>0</v>
      </c>
      <c r="K136" s="210"/>
      <c r="L136" s="38"/>
      <c r="M136" s="211" t="s">
        <v>1</v>
      </c>
      <c r="N136" s="212" t="s">
        <v>43</v>
      </c>
      <c r="O136" s="70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2987</v>
      </c>
    </row>
    <row r="137" spans="1:65" s="2" customFormat="1" ht="11.4">
      <c r="A137" s="33"/>
      <c r="B137" s="34"/>
      <c r="C137" s="229" t="s">
        <v>133</v>
      </c>
      <c r="D137" s="229" t="s">
        <v>237</v>
      </c>
      <c r="E137" s="230" t="s">
        <v>2489</v>
      </c>
      <c r="F137" s="231" t="s">
        <v>2943</v>
      </c>
      <c r="G137" s="232" t="s">
        <v>186</v>
      </c>
      <c r="H137" s="233">
        <v>2</v>
      </c>
      <c r="I137" s="234"/>
      <c r="J137" s="235">
        <f t="shared" si="0"/>
        <v>0</v>
      </c>
      <c r="K137" s="236"/>
      <c r="L137" s="237"/>
      <c r="M137" s="257" t="s">
        <v>1</v>
      </c>
      <c r="N137" s="258" t="s">
        <v>43</v>
      </c>
      <c r="O137" s="254"/>
      <c r="P137" s="255">
        <f t="shared" si="1"/>
        <v>0</v>
      </c>
      <c r="Q137" s="255">
        <v>0</v>
      </c>
      <c r="R137" s="255">
        <f t="shared" si="2"/>
        <v>0</v>
      </c>
      <c r="S137" s="255">
        <v>0</v>
      </c>
      <c r="T137" s="2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333</v>
      </c>
      <c r="AT137" s="215" t="s">
        <v>237</v>
      </c>
      <c r="AU137" s="215" t="s">
        <v>88</v>
      </c>
      <c r="AY137" s="16" t="s">
        <v>181</v>
      </c>
      <c r="BE137" s="216">
        <f t="shared" si="4"/>
        <v>0</v>
      </c>
      <c r="BF137" s="216">
        <f t="shared" si="5"/>
        <v>0</v>
      </c>
      <c r="BG137" s="216">
        <f t="shared" si="6"/>
        <v>0</v>
      </c>
      <c r="BH137" s="216">
        <f t="shared" si="7"/>
        <v>0</v>
      </c>
      <c r="BI137" s="216">
        <f t="shared" si="8"/>
        <v>0</v>
      </c>
      <c r="BJ137" s="16" t="s">
        <v>86</v>
      </c>
      <c r="BK137" s="216">
        <f t="shared" si="9"/>
        <v>0</v>
      </c>
      <c r="BL137" s="16" t="s">
        <v>130</v>
      </c>
      <c r="BM137" s="215" t="s">
        <v>2988</v>
      </c>
    </row>
    <row r="138" spans="1:31" s="2" customFormat="1" ht="12">
      <c r="A138" s="33"/>
      <c r="B138" s="53"/>
      <c r="C138" s="54"/>
      <c r="D138" s="54"/>
      <c r="E138" s="54"/>
      <c r="F138" s="54"/>
      <c r="G138" s="54"/>
      <c r="H138" s="54"/>
      <c r="I138" s="151"/>
      <c r="J138" s="54"/>
      <c r="K138" s="54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U6Dt4TXfXK+ydo1NSlZ+yK1VeQB9OUrorCF6UDBZ5wqHQyN+k02huk1cs80Zdxc2Z8XlhKiTMXU0QgGsnh937A==" saltValue="5pU3PVJZSw4BigUYlj6Pg8/53WPbO8n8pM3uxj0tfb5rf4aT+7rrK0lWLy+VaTr0oTQXmVpU+v9Ayg1aLi64yQ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>
      <selection activeCell="F16" sqref="F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132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4" customHeight="1">
      <c r="A9" s="33"/>
      <c r="B9" s="38"/>
      <c r="C9" s="33"/>
      <c r="D9" s="33"/>
      <c r="E9" s="302" t="s">
        <v>2989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ROUND((SUM(BE118:BE136)),2)</f>
        <v>0</v>
      </c>
      <c r="G33" s="33"/>
      <c r="H33" s="33"/>
      <c r="I33" s="130">
        <v>0.21</v>
      </c>
      <c r="J33" s="129">
        <f>ROUND(((SUM(BE118:BE136))*I33),2)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ROUND((SUM(BF118:BF136)),2)</f>
        <v>0</v>
      </c>
      <c r="G34" s="33"/>
      <c r="H34" s="33"/>
      <c r="I34" s="130">
        <v>0.15</v>
      </c>
      <c r="J34" s="129">
        <f>ROUND(((SUM(BF118:BF136))*I34),2)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ROUND((SUM(BG118:BG136)),2)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ROUND((SUM(BH118:BH136)),2)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ROUND((SUM(BI118:BI136)),2)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16 - VZT - Zařízení 4 - Sociální zázemí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2855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8" customHeight="1">
      <c r="A110" s="33"/>
      <c r="B110" s="34"/>
      <c r="C110" s="35"/>
      <c r="D110" s="35"/>
      <c r="E110" s="263" t="str">
        <f>E9</f>
        <v>16 - VZT - Zařízení 4 - Sociální zázemí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2856</v>
      </c>
      <c r="F120" s="201" t="s">
        <v>2857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SUM(P121:P136)</f>
        <v>0</v>
      </c>
      <c r="Q120" s="195"/>
      <c r="R120" s="196">
        <f>SUM(R121:R136)</f>
        <v>0</v>
      </c>
      <c r="S120" s="195"/>
      <c r="T120" s="197">
        <f>SUM(T121:T136)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SUM(BK121:BK136)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2990</v>
      </c>
      <c r="G121" s="206" t="s">
        <v>197</v>
      </c>
      <c r="H121" s="207">
        <v>1</v>
      </c>
      <c r="I121" s="208"/>
      <c r="J121" s="209">
        <f aca="true" t="shared" si="0" ref="J121:J136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36">O121*H121</f>
        <v>0</v>
      </c>
      <c r="Q121" s="213">
        <v>0</v>
      </c>
      <c r="R121" s="213">
        <f aca="true" t="shared" si="2" ref="R121:R136">Q121*H121</f>
        <v>0</v>
      </c>
      <c r="S121" s="213">
        <v>0</v>
      </c>
      <c r="T121" s="214">
        <f aca="true" t="shared" si="3" ref="T121:T136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36">IF(N121="základní",J121,0)</f>
        <v>0</v>
      </c>
      <c r="BF121" s="216">
        <f aca="true" t="shared" si="5" ref="BF121:BF136">IF(N121="snížená",J121,0)</f>
        <v>0</v>
      </c>
      <c r="BG121" s="216">
        <f aca="true" t="shared" si="6" ref="BG121:BG136">IF(N121="zákl. přenesená",J121,0)</f>
        <v>0</v>
      </c>
      <c r="BH121" s="216">
        <f aca="true" t="shared" si="7" ref="BH121:BH136">IF(N121="sníž. přenesená",J121,0)</f>
        <v>0</v>
      </c>
      <c r="BI121" s="216">
        <f aca="true" t="shared" si="8" ref="BI121:BI136">IF(N121="nulová",J121,0)</f>
        <v>0</v>
      </c>
      <c r="BJ121" s="16" t="s">
        <v>86</v>
      </c>
      <c r="BK121" s="216">
        <f aca="true" t="shared" si="9" ref="BK121:BK136">ROUND(I121*H121,2)</f>
        <v>0</v>
      </c>
      <c r="BL121" s="16" t="s">
        <v>130</v>
      </c>
      <c r="BM121" s="215" t="s">
        <v>2991</v>
      </c>
    </row>
    <row r="122" spans="1:65" s="2" customFormat="1" ht="11.4">
      <c r="A122" s="33"/>
      <c r="B122" s="34"/>
      <c r="C122" s="229" t="s">
        <v>88</v>
      </c>
      <c r="D122" s="229" t="s">
        <v>237</v>
      </c>
      <c r="E122" s="230" t="s">
        <v>2462</v>
      </c>
      <c r="F122" s="231" t="s">
        <v>2992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2993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2448</v>
      </c>
      <c r="F123" s="205" t="s">
        <v>2994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2995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2996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2997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2451</v>
      </c>
      <c r="F125" s="205" t="s">
        <v>2998</v>
      </c>
      <c r="G125" s="206" t="s">
        <v>197</v>
      </c>
      <c r="H125" s="207">
        <v>16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2999</v>
      </c>
    </row>
    <row r="126" spans="1:65" s="2" customFormat="1" ht="22.8">
      <c r="A126" s="33"/>
      <c r="B126" s="34"/>
      <c r="C126" s="229" t="s">
        <v>209</v>
      </c>
      <c r="D126" s="229" t="s">
        <v>237</v>
      </c>
      <c r="E126" s="230" t="s">
        <v>2468</v>
      </c>
      <c r="F126" s="231" t="s">
        <v>3000</v>
      </c>
      <c r="G126" s="232" t="s">
        <v>197</v>
      </c>
      <c r="H126" s="233">
        <v>7</v>
      </c>
      <c r="I126" s="234"/>
      <c r="J126" s="235">
        <f t="shared" si="0"/>
        <v>0</v>
      </c>
      <c r="K126" s="236"/>
      <c r="L126" s="237"/>
      <c r="M126" s="238" t="s">
        <v>1</v>
      </c>
      <c r="N126" s="239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3001</v>
      </c>
    </row>
    <row r="127" spans="1:65" s="2" customFormat="1" ht="22.8">
      <c r="A127" s="33"/>
      <c r="B127" s="34"/>
      <c r="C127" s="229" t="s">
        <v>213</v>
      </c>
      <c r="D127" s="229" t="s">
        <v>237</v>
      </c>
      <c r="E127" s="230" t="s">
        <v>2471</v>
      </c>
      <c r="F127" s="231" t="s">
        <v>3002</v>
      </c>
      <c r="G127" s="232" t="s">
        <v>197</v>
      </c>
      <c r="H127" s="233">
        <v>1</v>
      </c>
      <c r="I127" s="234"/>
      <c r="J127" s="235">
        <f t="shared" si="0"/>
        <v>0</v>
      </c>
      <c r="K127" s="236"/>
      <c r="L127" s="237"/>
      <c r="M127" s="238" t="s">
        <v>1</v>
      </c>
      <c r="N127" s="239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333</v>
      </c>
      <c r="AT127" s="215" t="s">
        <v>237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3003</v>
      </c>
    </row>
    <row r="128" spans="1:65" s="2" customFormat="1" ht="11.4">
      <c r="A128" s="33"/>
      <c r="B128" s="34"/>
      <c r="C128" s="203" t="s">
        <v>218</v>
      </c>
      <c r="D128" s="203" t="s">
        <v>183</v>
      </c>
      <c r="E128" s="204" t="s">
        <v>2454</v>
      </c>
      <c r="F128" s="205" t="s">
        <v>2906</v>
      </c>
      <c r="G128" s="206" t="s">
        <v>357</v>
      </c>
      <c r="H128" s="207">
        <v>18</v>
      </c>
      <c r="I128" s="208"/>
      <c r="J128" s="209">
        <f t="shared" si="0"/>
        <v>0</v>
      </c>
      <c r="K128" s="210"/>
      <c r="L128" s="38"/>
      <c r="M128" s="211" t="s">
        <v>1</v>
      </c>
      <c r="N128" s="212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3004</v>
      </c>
    </row>
    <row r="129" spans="1:65" s="2" customFormat="1" ht="11.4">
      <c r="A129" s="33"/>
      <c r="B129" s="34"/>
      <c r="C129" s="229" t="s">
        <v>223</v>
      </c>
      <c r="D129" s="229" t="s">
        <v>237</v>
      </c>
      <c r="E129" s="230" t="s">
        <v>2474</v>
      </c>
      <c r="F129" s="231" t="s">
        <v>3005</v>
      </c>
      <c r="G129" s="232" t="s">
        <v>357</v>
      </c>
      <c r="H129" s="233">
        <v>15</v>
      </c>
      <c r="I129" s="234"/>
      <c r="J129" s="235">
        <f t="shared" si="0"/>
        <v>0</v>
      </c>
      <c r="K129" s="236"/>
      <c r="L129" s="237"/>
      <c r="M129" s="238" t="s">
        <v>1</v>
      </c>
      <c r="N129" s="239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3006</v>
      </c>
    </row>
    <row r="130" spans="1:65" s="2" customFormat="1" ht="11.4">
      <c r="A130" s="33"/>
      <c r="B130" s="34"/>
      <c r="C130" s="229" t="s">
        <v>113</v>
      </c>
      <c r="D130" s="229" t="s">
        <v>237</v>
      </c>
      <c r="E130" s="230" t="s">
        <v>2477</v>
      </c>
      <c r="F130" s="231" t="s">
        <v>3007</v>
      </c>
      <c r="G130" s="232" t="s">
        <v>357</v>
      </c>
      <c r="H130" s="233">
        <v>3</v>
      </c>
      <c r="I130" s="234"/>
      <c r="J130" s="235">
        <f t="shared" si="0"/>
        <v>0</v>
      </c>
      <c r="K130" s="236"/>
      <c r="L130" s="237"/>
      <c r="M130" s="238" t="s">
        <v>1</v>
      </c>
      <c r="N130" s="239" t="s">
        <v>43</v>
      </c>
      <c r="O130" s="70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3008</v>
      </c>
    </row>
    <row r="131" spans="1:65" s="2" customFormat="1" ht="11.4">
      <c r="A131" s="33"/>
      <c r="B131" s="34"/>
      <c r="C131" s="203" t="s">
        <v>116</v>
      </c>
      <c r="D131" s="203" t="s">
        <v>183</v>
      </c>
      <c r="E131" s="204" t="s">
        <v>2457</v>
      </c>
      <c r="F131" s="205" t="s">
        <v>2917</v>
      </c>
      <c r="G131" s="206" t="s">
        <v>357</v>
      </c>
      <c r="H131" s="207">
        <v>18</v>
      </c>
      <c r="I131" s="208"/>
      <c r="J131" s="209">
        <f t="shared" si="0"/>
        <v>0</v>
      </c>
      <c r="K131" s="210"/>
      <c r="L131" s="38"/>
      <c r="M131" s="211" t="s">
        <v>1</v>
      </c>
      <c r="N131" s="212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130</v>
      </c>
      <c r="BM131" s="215" t="s">
        <v>3009</v>
      </c>
    </row>
    <row r="132" spans="1:65" s="2" customFormat="1" ht="11.4">
      <c r="A132" s="33"/>
      <c r="B132" s="34"/>
      <c r="C132" s="229" t="s">
        <v>119</v>
      </c>
      <c r="D132" s="229" t="s">
        <v>237</v>
      </c>
      <c r="E132" s="230" t="s">
        <v>2480</v>
      </c>
      <c r="F132" s="231" t="s">
        <v>3010</v>
      </c>
      <c r="G132" s="232" t="s">
        <v>357</v>
      </c>
      <c r="H132" s="233">
        <v>10</v>
      </c>
      <c r="I132" s="234"/>
      <c r="J132" s="235">
        <f t="shared" si="0"/>
        <v>0</v>
      </c>
      <c r="K132" s="236"/>
      <c r="L132" s="237"/>
      <c r="M132" s="238" t="s">
        <v>1</v>
      </c>
      <c r="N132" s="239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130</v>
      </c>
      <c r="BM132" s="215" t="s">
        <v>3011</v>
      </c>
    </row>
    <row r="133" spans="1:65" s="2" customFormat="1" ht="11.4">
      <c r="A133" s="33"/>
      <c r="B133" s="34"/>
      <c r="C133" s="229" t="s">
        <v>122</v>
      </c>
      <c r="D133" s="229" t="s">
        <v>237</v>
      </c>
      <c r="E133" s="230" t="s">
        <v>2483</v>
      </c>
      <c r="F133" s="231" t="s">
        <v>3012</v>
      </c>
      <c r="G133" s="232" t="s">
        <v>357</v>
      </c>
      <c r="H133" s="233">
        <v>5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333</v>
      </c>
      <c r="AT133" s="215" t="s">
        <v>237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130</v>
      </c>
      <c r="BM133" s="215" t="s">
        <v>3013</v>
      </c>
    </row>
    <row r="134" spans="1:65" s="2" customFormat="1" ht="11.4">
      <c r="A134" s="33"/>
      <c r="B134" s="34"/>
      <c r="C134" s="229" t="s">
        <v>125</v>
      </c>
      <c r="D134" s="229" t="s">
        <v>237</v>
      </c>
      <c r="E134" s="230" t="s">
        <v>2486</v>
      </c>
      <c r="F134" s="231" t="s">
        <v>3014</v>
      </c>
      <c r="G134" s="232" t="s">
        <v>357</v>
      </c>
      <c r="H134" s="233">
        <v>3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333</v>
      </c>
      <c r="AT134" s="215" t="s">
        <v>237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130</v>
      </c>
      <c r="BM134" s="215" t="s">
        <v>3015</v>
      </c>
    </row>
    <row r="135" spans="1:65" s="2" customFormat="1" ht="11.4">
      <c r="A135" s="33"/>
      <c r="B135" s="34"/>
      <c r="C135" s="203" t="s">
        <v>8</v>
      </c>
      <c r="D135" s="203" t="s">
        <v>183</v>
      </c>
      <c r="E135" s="204" t="s">
        <v>2459</v>
      </c>
      <c r="F135" s="205" t="s">
        <v>2941</v>
      </c>
      <c r="G135" s="206" t="s">
        <v>186</v>
      </c>
      <c r="H135" s="207">
        <v>3</v>
      </c>
      <c r="I135" s="208"/>
      <c r="J135" s="209">
        <f t="shared" si="0"/>
        <v>0</v>
      </c>
      <c r="K135" s="210"/>
      <c r="L135" s="38"/>
      <c r="M135" s="211" t="s">
        <v>1</v>
      </c>
      <c r="N135" s="212" t="s">
        <v>43</v>
      </c>
      <c r="O135" s="70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130</v>
      </c>
      <c r="BM135" s="215" t="s">
        <v>3016</v>
      </c>
    </row>
    <row r="136" spans="1:65" s="2" customFormat="1" ht="11.4">
      <c r="A136" s="33"/>
      <c r="B136" s="34"/>
      <c r="C136" s="229" t="s">
        <v>130</v>
      </c>
      <c r="D136" s="229" t="s">
        <v>237</v>
      </c>
      <c r="E136" s="230" t="s">
        <v>2489</v>
      </c>
      <c r="F136" s="231" t="s">
        <v>2943</v>
      </c>
      <c r="G136" s="232" t="s">
        <v>186</v>
      </c>
      <c r="H136" s="233">
        <v>3</v>
      </c>
      <c r="I136" s="234"/>
      <c r="J136" s="235">
        <f t="shared" si="0"/>
        <v>0</v>
      </c>
      <c r="K136" s="236"/>
      <c r="L136" s="237"/>
      <c r="M136" s="257" t="s">
        <v>1</v>
      </c>
      <c r="N136" s="258" t="s">
        <v>43</v>
      </c>
      <c r="O136" s="254"/>
      <c r="P136" s="255">
        <f t="shared" si="1"/>
        <v>0</v>
      </c>
      <c r="Q136" s="255">
        <v>0</v>
      </c>
      <c r="R136" s="255">
        <f t="shared" si="2"/>
        <v>0</v>
      </c>
      <c r="S136" s="255">
        <v>0</v>
      </c>
      <c r="T136" s="2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333</v>
      </c>
      <c r="AT136" s="215" t="s">
        <v>237</v>
      </c>
      <c r="AU136" s="215" t="s">
        <v>88</v>
      </c>
      <c r="AY136" s="16" t="s">
        <v>181</v>
      </c>
      <c r="BE136" s="216">
        <f t="shared" si="4"/>
        <v>0</v>
      </c>
      <c r="BF136" s="216">
        <f t="shared" si="5"/>
        <v>0</v>
      </c>
      <c r="BG136" s="216">
        <f t="shared" si="6"/>
        <v>0</v>
      </c>
      <c r="BH136" s="216">
        <f t="shared" si="7"/>
        <v>0</v>
      </c>
      <c r="BI136" s="216">
        <f t="shared" si="8"/>
        <v>0</v>
      </c>
      <c r="BJ136" s="16" t="s">
        <v>86</v>
      </c>
      <c r="BK136" s="216">
        <f t="shared" si="9"/>
        <v>0</v>
      </c>
      <c r="BL136" s="16" t="s">
        <v>130</v>
      </c>
      <c r="BM136" s="215" t="s">
        <v>3017</v>
      </c>
    </row>
    <row r="137" spans="1:31" s="2" customFormat="1" ht="12">
      <c r="A137" s="33"/>
      <c r="B137" s="53"/>
      <c r="C137" s="54"/>
      <c r="D137" s="54"/>
      <c r="E137" s="54"/>
      <c r="F137" s="54"/>
      <c r="G137" s="54"/>
      <c r="H137" s="54"/>
      <c r="I137" s="151"/>
      <c r="J137" s="54"/>
      <c r="K137" s="54"/>
      <c r="L137" s="38"/>
      <c r="M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</sheetData>
  <sheetProtection algorithmName="SHA-512" hashValue="HfTK6OPfxWuuwSKBQrLydvc3aBSDxVQ6FrrcvYUCkUICWydUny3MNy6FSCPMqE1GNfaUtNl6BloDX5W/8cHsPA==" saltValue="7mv77k4rbpuHos0WxGMMEq+H6lqmX3/A/BajLMBGt6bFR2FthPbeVcNa3AbeUQJZxfzZkybRheZ50OXmeP2Rlg==" spinCount="100000" sheet="1" objects="1" scenarios="1" formatColumns="0" formatRows="0" autoFilter="0"/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135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3018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ROUND((SUM(BE118:BE126)),2)</f>
        <v>0</v>
      </c>
      <c r="G33" s="33"/>
      <c r="H33" s="33"/>
      <c r="I33" s="130">
        <v>0.21</v>
      </c>
      <c r="J33" s="129">
        <f>ROUND(((SUM(BE118:BE126))*I33),2)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ROUND((SUM(BF118:BF126)),2)</f>
        <v>0</v>
      </c>
      <c r="G34" s="33"/>
      <c r="H34" s="33"/>
      <c r="I34" s="130">
        <v>0.15</v>
      </c>
      <c r="J34" s="129">
        <f>ROUND(((SUM(BF118:BF126))*I34),2)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ROUND((SUM(BG118:BG126)),2)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ROUND((SUM(BH118:BH126)),2)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ROUND((SUM(BI118:BI126)),2)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3.4" customHeight="1">
      <c r="A87" s="33"/>
      <c r="B87" s="34"/>
      <c r="C87" s="35"/>
      <c r="D87" s="35"/>
      <c r="E87" s="263" t="str">
        <f>E9</f>
        <v>17 - VZT - Zařízení 5 - Přípravna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2855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17 - VZT - Zařízení 5 - Přípravna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2856</v>
      </c>
      <c r="F120" s="201" t="s">
        <v>2857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SUM(P121:P126)</f>
        <v>0</v>
      </c>
      <c r="Q120" s="195"/>
      <c r="R120" s="196">
        <f>SUM(R121:R126)</f>
        <v>0</v>
      </c>
      <c r="S120" s="195"/>
      <c r="T120" s="197">
        <f>SUM(T121:T126)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SUM(BK121:BK126)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2990</v>
      </c>
      <c r="G121" s="206" t="s">
        <v>197</v>
      </c>
      <c r="H121" s="207">
        <v>1</v>
      </c>
      <c r="I121" s="208"/>
      <c r="J121" s="209">
        <f aca="true" t="shared" si="0" ref="J121:J126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26">O121*H121</f>
        <v>0</v>
      </c>
      <c r="Q121" s="213">
        <v>0</v>
      </c>
      <c r="R121" s="213">
        <f aca="true" t="shared" si="2" ref="R121:R126">Q121*H121</f>
        <v>0</v>
      </c>
      <c r="S121" s="213">
        <v>0</v>
      </c>
      <c r="T121" s="214">
        <f aca="true" t="shared" si="3" ref="T121:T126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26">IF(N121="základní",J121,0)</f>
        <v>0</v>
      </c>
      <c r="BF121" s="216">
        <f aca="true" t="shared" si="5" ref="BF121:BF126">IF(N121="snížená",J121,0)</f>
        <v>0</v>
      </c>
      <c r="BG121" s="216">
        <f aca="true" t="shared" si="6" ref="BG121:BG126">IF(N121="zákl. přenesená",J121,0)</f>
        <v>0</v>
      </c>
      <c r="BH121" s="216">
        <f aca="true" t="shared" si="7" ref="BH121:BH126">IF(N121="sníž. přenesená",J121,0)</f>
        <v>0</v>
      </c>
      <c r="BI121" s="216">
        <f aca="true" t="shared" si="8" ref="BI121:BI126">IF(N121="nulová",J121,0)</f>
        <v>0</v>
      </c>
      <c r="BJ121" s="16" t="s">
        <v>86</v>
      </c>
      <c r="BK121" s="216">
        <f aca="true" t="shared" si="9" ref="BK121:BK126">ROUND(I121*H121,2)</f>
        <v>0</v>
      </c>
      <c r="BL121" s="16" t="s">
        <v>130</v>
      </c>
      <c r="BM121" s="215" t="s">
        <v>3019</v>
      </c>
    </row>
    <row r="122" spans="1:65" s="2" customFormat="1" ht="11.4">
      <c r="A122" s="33"/>
      <c r="B122" s="34"/>
      <c r="C122" s="229" t="s">
        <v>88</v>
      </c>
      <c r="D122" s="229" t="s">
        <v>237</v>
      </c>
      <c r="E122" s="230" t="s">
        <v>2462</v>
      </c>
      <c r="F122" s="231" t="s">
        <v>3020</v>
      </c>
      <c r="G122" s="232" t="s">
        <v>197</v>
      </c>
      <c r="H122" s="233">
        <v>1</v>
      </c>
      <c r="I122" s="234"/>
      <c r="J122" s="235">
        <f t="shared" si="0"/>
        <v>0</v>
      </c>
      <c r="K122" s="236"/>
      <c r="L122" s="237"/>
      <c r="M122" s="238" t="s">
        <v>1</v>
      </c>
      <c r="N122" s="239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333</v>
      </c>
      <c r="AT122" s="215" t="s">
        <v>237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3021</v>
      </c>
    </row>
    <row r="123" spans="1:65" s="2" customFormat="1" ht="11.4">
      <c r="A123" s="33"/>
      <c r="B123" s="34"/>
      <c r="C123" s="203" t="s">
        <v>194</v>
      </c>
      <c r="D123" s="203" t="s">
        <v>183</v>
      </c>
      <c r="E123" s="204" t="s">
        <v>2448</v>
      </c>
      <c r="F123" s="205" t="s">
        <v>3022</v>
      </c>
      <c r="G123" s="206" t="s">
        <v>197</v>
      </c>
      <c r="H123" s="207">
        <v>1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3023</v>
      </c>
    </row>
    <row r="124" spans="1:65" s="2" customFormat="1" ht="11.4">
      <c r="A124" s="33"/>
      <c r="B124" s="34"/>
      <c r="C124" s="229" t="s">
        <v>187</v>
      </c>
      <c r="D124" s="229" t="s">
        <v>237</v>
      </c>
      <c r="E124" s="230" t="s">
        <v>2465</v>
      </c>
      <c r="F124" s="231" t="s">
        <v>3024</v>
      </c>
      <c r="G124" s="232" t="s">
        <v>197</v>
      </c>
      <c r="H124" s="233">
        <v>1</v>
      </c>
      <c r="I124" s="234"/>
      <c r="J124" s="235">
        <f t="shared" si="0"/>
        <v>0</v>
      </c>
      <c r="K124" s="236"/>
      <c r="L124" s="237"/>
      <c r="M124" s="238" t="s">
        <v>1</v>
      </c>
      <c r="N124" s="239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333</v>
      </c>
      <c r="AT124" s="215" t="s">
        <v>237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3025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2451</v>
      </c>
      <c r="F125" s="205" t="s">
        <v>2917</v>
      </c>
      <c r="G125" s="206" t="s">
        <v>357</v>
      </c>
      <c r="H125" s="207">
        <v>0.5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3026</v>
      </c>
    </row>
    <row r="126" spans="1:65" s="2" customFormat="1" ht="11.4">
      <c r="A126" s="33"/>
      <c r="B126" s="34"/>
      <c r="C126" s="229" t="s">
        <v>209</v>
      </c>
      <c r="D126" s="229" t="s">
        <v>237</v>
      </c>
      <c r="E126" s="230" t="s">
        <v>2468</v>
      </c>
      <c r="F126" s="231" t="s">
        <v>3014</v>
      </c>
      <c r="G126" s="232" t="s">
        <v>357</v>
      </c>
      <c r="H126" s="233">
        <v>0.5</v>
      </c>
      <c r="I126" s="234"/>
      <c r="J126" s="235">
        <f t="shared" si="0"/>
        <v>0</v>
      </c>
      <c r="K126" s="236"/>
      <c r="L126" s="237"/>
      <c r="M126" s="257" t="s">
        <v>1</v>
      </c>
      <c r="N126" s="258" t="s">
        <v>43</v>
      </c>
      <c r="O126" s="254"/>
      <c r="P126" s="255">
        <f t="shared" si="1"/>
        <v>0</v>
      </c>
      <c r="Q126" s="255">
        <v>0</v>
      </c>
      <c r="R126" s="255">
        <f t="shared" si="2"/>
        <v>0</v>
      </c>
      <c r="S126" s="255">
        <v>0</v>
      </c>
      <c r="T126" s="2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333</v>
      </c>
      <c r="AT126" s="215" t="s">
        <v>237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3027</v>
      </c>
    </row>
    <row r="127" spans="1:31" s="2" customFormat="1" ht="12">
      <c r="A127" s="33"/>
      <c r="B127" s="53"/>
      <c r="C127" s="54"/>
      <c r="D127" s="54"/>
      <c r="E127" s="54"/>
      <c r="F127" s="54"/>
      <c r="G127" s="54"/>
      <c r="H127" s="54"/>
      <c r="I127" s="151"/>
      <c r="J127" s="54"/>
      <c r="K127" s="54"/>
      <c r="L127" s="38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sheetProtection algorithmName="SHA-512" hashValue="rVL42kp4rLyVQi85Ib4S1ihjhNBPPibHVVJX2VlFs2kRMLvFQHc4wERPMtZKkKFxgRcA5lga9NVnpOmmsLyToA==" saltValue="3qKAUfMZUB4UYGuvPmQy2KHyfjgVRau3N/W3rcxWjho4rA/4BJ7X+Re6fMz2U3TF3C0dQZH16/0Mfc6H8i28BQ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>
      <selection activeCell="J9" sqref="J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138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8" customHeight="1">
      <c r="A9" s="33"/>
      <c r="B9" s="38"/>
      <c r="C9" s="33"/>
      <c r="D9" s="33"/>
      <c r="E9" s="302" t="s">
        <v>3028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ROUND((SUM(BE118:BE126)),2)</f>
        <v>0</v>
      </c>
      <c r="G33" s="33"/>
      <c r="H33" s="33"/>
      <c r="I33" s="130">
        <v>0.21</v>
      </c>
      <c r="J33" s="129">
        <f>ROUND(((SUM(BE118:BE126))*I33),2)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ROUND((SUM(BF118:BF126)),2)</f>
        <v>0</v>
      </c>
      <c r="G34" s="33"/>
      <c r="H34" s="33"/>
      <c r="I34" s="130">
        <v>0.15</v>
      </c>
      <c r="J34" s="129">
        <f>ROUND(((SUM(BF118:BF126))*I34),2)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ROUND((SUM(BG118:BG126)),2)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ROUND((SUM(BH118:BH126)),2)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ROUND((SUM(BI118:BI126)),2)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18 - VZT - Ostatní dodávky a práce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2855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1" customHeight="1">
      <c r="A110" s="33"/>
      <c r="B110" s="34"/>
      <c r="C110" s="35"/>
      <c r="D110" s="35"/>
      <c r="E110" s="263" t="str">
        <f>E9</f>
        <v>18 - VZT - Ostatní dodávky a práce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2856</v>
      </c>
      <c r="F120" s="201" t="s">
        <v>2857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SUM(P121:P126)</f>
        <v>0</v>
      </c>
      <c r="Q120" s="195"/>
      <c r="R120" s="196">
        <f>SUM(R121:R126)</f>
        <v>0</v>
      </c>
      <c r="S120" s="195"/>
      <c r="T120" s="197">
        <f>SUM(T121:T126)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SUM(BK121:BK126)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2445</v>
      </c>
      <c r="F121" s="205" t="s">
        <v>3029</v>
      </c>
      <c r="G121" s="206" t="s">
        <v>1123</v>
      </c>
      <c r="H121" s="207">
        <v>54</v>
      </c>
      <c r="I121" s="208"/>
      <c r="J121" s="209">
        <f aca="true" t="shared" si="0" ref="J121:J126"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 aca="true" t="shared" si="1" ref="P121:P126">O121*H121</f>
        <v>0</v>
      </c>
      <c r="Q121" s="213">
        <v>0</v>
      </c>
      <c r="R121" s="213">
        <f aca="true" t="shared" si="2" ref="R121:R126">Q121*H121</f>
        <v>0</v>
      </c>
      <c r="S121" s="213">
        <v>0</v>
      </c>
      <c r="T121" s="214">
        <f aca="true" t="shared" si="3" ref="T121:T126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 aca="true" t="shared" si="4" ref="BE121:BE126">IF(N121="základní",J121,0)</f>
        <v>0</v>
      </c>
      <c r="BF121" s="216">
        <f aca="true" t="shared" si="5" ref="BF121:BF126">IF(N121="snížená",J121,0)</f>
        <v>0</v>
      </c>
      <c r="BG121" s="216">
        <f aca="true" t="shared" si="6" ref="BG121:BG126">IF(N121="zákl. přenesená",J121,0)</f>
        <v>0</v>
      </c>
      <c r="BH121" s="216">
        <f aca="true" t="shared" si="7" ref="BH121:BH126">IF(N121="sníž. přenesená",J121,0)</f>
        <v>0</v>
      </c>
      <c r="BI121" s="216">
        <f aca="true" t="shared" si="8" ref="BI121:BI126">IF(N121="nulová",J121,0)</f>
        <v>0</v>
      </c>
      <c r="BJ121" s="16" t="s">
        <v>86</v>
      </c>
      <c r="BK121" s="216">
        <f aca="true" t="shared" si="9" ref="BK121:BK126">ROUND(I121*H121,2)</f>
        <v>0</v>
      </c>
      <c r="BL121" s="16" t="s">
        <v>130</v>
      </c>
      <c r="BM121" s="215" t="s">
        <v>3030</v>
      </c>
    </row>
    <row r="122" spans="1:65" s="2" customFormat="1" ht="11.4">
      <c r="A122" s="33"/>
      <c r="B122" s="34"/>
      <c r="C122" s="203" t="s">
        <v>88</v>
      </c>
      <c r="D122" s="203" t="s">
        <v>183</v>
      </c>
      <c r="E122" s="204" t="s">
        <v>2448</v>
      </c>
      <c r="F122" s="205" t="s">
        <v>2455</v>
      </c>
      <c r="G122" s="206" t="s">
        <v>3031</v>
      </c>
      <c r="H122" s="207">
        <v>350</v>
      </c>
      <c r="I122" s="208"/>
      <c r="J122" s="209">
        <f t="shared" si="0"/>
        <v>0</v>
      </c>
      <c r="K122" s="210"/>
      <c r="L122" s="38"/>
      <c r="M122" s="211" t="s">
        <v>1</v>
      </c>
      <c r="N122" s="212" t="s">
        <v>43</v>
      </c>
      <c r="O122" s="70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16" t="s">
        <v>86</v>
      </c>
      <c r="BK122" s="216">
        <f t="shared" si="9"/>
        <v>0</v>
      </c>
      <c r="BL122" s="16" t="s">
        <v>130</v>
      </c>
      <c r="BM122" s="215" t="s">
        <v>3032</v>
      </c>
    </row>
    <row r="123" spans="1:65" s="2" customFormat="1" ht="22.8">
      <c r="A123" s="33"/>
      <c r="B123" s="34"/>
      <c r="C123" s="203" t="s">
        <v>194</v>
      </c>
      <c r="D123" s="203" t="s">
        <v>183</v>
      </c>
      <c r="E123" s="204" t="s">
        <v>2451</v>
      </c>
      <c r="F123" s="205" t="s">
        <v>3033</v>
      </c>
      <c r="G123" s="206" t="s">
        <v>2400</v>
      </c>
      <c r="H123" s="207">
        <v>6</v>
      </c>
      <c r="I123" s="208"/>
      <c r="J123" s="209">
        <f t="shared" si="0"/>
        <v>0</v>
      </c>
      <c r="K123" s="210"/>
      <c r="L123" s="38"/>
      <c r="M123" s="211" t="s">
        <v>1</v>
      </c>
      <c r="N123" s="212" t="s">
        <v>43</v>
      </c>
      <c r="O123" s="70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16" t="s">
        <v>86</v>
      </c>
      <c r="BK123" s="216">
        <f t="shared" si="9"/>
        <v>0</v>
      </c>
      <c r="BL123" s="16" t="s">
        <v>130</v>
      </c>
      <c r="BM123" s="215" t="s">
        <v>3034</v>
      </c>
    </row>
    <row r="124" spans="1:65" s="2" customFormat="1" ht="11.4">
      <c r="A124" s="33"/>
      <c r="B124" s="34"/>
      <c r="C124" s="203" t="s">
        <v>187</v>
      </c>
      <c r="D124" s="203" t="s">
        <v>183</v>
      </c>
      <c r="E124" s="204" t="s">
        <v>2454</v>
      </c>
      <c r="F124" s="205" t="s">
        <v>3035</v>
      </c>
      <c r="G124" s="206" t="s">
        <v>2400</v>
      </c>
      <c r="H124" s="207">
        <v>8</v>
      </c>
      <c r="I124" s="208"/>
      <c r="J124" s="209">
        <f t="shared" si="0"/>
        <v>0</v>
      </c>
      <c r="K124" s="210"/>
      <c r="L124" s="38"/>
      <c r="M124" s="211" t="s">
        <v>1</v>
      </c>
      <c r="N124" s="212" t="s">
        <v>43</v>
      </c>
      <c r="O124" s="70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6" t="s">
        <v>86</v>
      </c>
      <c r="BK124" s="216">
        <f t="shared" si="9"/>
        <v>0</v>
      </c>
      <c r="BL124" s="16" t="s">
        <v>130</v>
      </c>
      <c r="BM124" s="215" t="s">
        <v>3036</v>
      </c>
    </row>
    <row r="125" spans="1:65" s="2" customFormat="1" ht="11.4">
      <c r="A125" s="33"/>
      <c r="B125" s="34"/>
      <c r="C125" s="203" t="s">
        <v>203</v>
      </c>
      <c r="D125" s="203" t="s">
        <v>183</v>
      </c>
      <c r="E125" s="204" t="s">
        <v>2457</v>
      </c>
      <c r="F125" s="205" t="s">
        <v>3037</v>
      </c>
      <c r="G125" s="206" t="s">
        <v>2400</v>
      </c>
      <c r="H125" s="207">
        <v>10</v>
      </c>
      <c r="I125" s="208"/>
      <c r="J125" s="209">
        <f t="shared" si="0"/>
        <v>0</v>
      </c>
      <c r="K125" s="210"/>
      <c r="L125" s="38"/>
      <c r="M125" s="211" t="s">
        <v>1</v>
      </c>
      <c r="N125" s="212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3038</v>
      </c>
    </row>
    <row r="126" spans="1:65" s="2" customFormat="1" ht="11.4">
      <c r="A126" s="33"/>
      <c r="B126" s="34"/>
      <c r="C126" s="203" t="s">
        <v>209</v>
      </c>
      <c r="D126" s="203" t="s">
        <v>183</v>
      </c>
      <c r="E126" s="204" t="s">
        <v>2459</v>
      </c>
      <c r="F126" s="205" t="s">
        <v>3039</v>
      </c>
      <c r="G126" s="206" t="s">
        <v>2400</v>
      </c>
      <c r="H126" s="207">
        <v>4</v>
      </c>
      <c r="I126" s="208"/>
      <c r="J126" s="209">
        <f t="shared" si="0"/>
        <v>0</v>
      </c>
      <c r="K126" s="210"/>
      <c r="L126" s="38"/>
      <c r="M126" s="252" t="s">
        <v>1</v>
      </c>
      <c r="N126" s="253" t="s">
        <v>43</v>
      </c>
      <c r="O126" s="254"/>
      <c r="P126" s="255">
        <f t="shared" si="1"/>
        <v>0</v>
      </c>
      <c r="Q126" s="255">
        <v>0</v>
      </c>
      <c r="R126" s="255">
        <f t="shared" si="2"/>
        <v>0</v>
      </c>
      <c r="S126" s="255">
        <v>0</v>
      </c>
      <c r="T126" s="2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3040</v>
      </c>
    </row>
    <row r="127" spans="1:31" s="2" customFormat="1" ht="12">
      <c r="A127" s="33"/>
      <c r="B127" s="53"/>
      <c r="C127" s="54"/>
      <c r="D127" s="54"/>
      <c r="E127" s="54"/>
      <c r="F127" s="54"/>
      <c r="G127" s="54"/>
      <c r="H127" s="54"/>
      <c r="I127" s="151"/>
      <c r="J127" s="54"/>
      <c r="K127" s="54"/>
      <c r="L127" s="38"/>
      <c r="M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</sheetData>
  <sheetProtection algorithmName="SHA-512" hashValue="a9RAhJ6kjVkENtyHPfe891T6p7Eqs8bYaPYt8l9svjecSzKSlTSuLUVlQEdG666W1cwRKFcp/1eJcs5HbkbPzQ==" saltValue="+WtLdXwKSpyi63w5F9xu5lnnrmmhHubfEbGAlEMzWlOWt6RZN1Ot8CekKC2VqvmTQ1njI2+IUm52G1FsiSea3A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>
      <selection activeCell="F13" sqref="F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87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147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ROUND((SUM(BE129:BE288)),2)</f>
        <v>0</v>
      </c>
      <c r="G33" s="33"/>
      <c r="H33" s="33"/>
      <c r="I33" s="130">
        <v>0.21</v>
      </c>
      <c r="J33" s="129">
        <f>ROUND(((SUM(BE129:BE288))*I33),2)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ROUND((SUM(BF129:BF288)),2)</f>
        <v>0</v>
      </c>
      <c r="G34" s="33"/>
      <c r="H34" s="33"/>
      <c r="I34" s="130">
        <v>0.15</v>
      </c>
      <c r="J34" s="129">
        <f>ROUND(((SUM(BF129:BF288))*I34),2)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ROUND((SUM(BG129:BG288)),2)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ROUND((SUM(BH129:BH288)),2)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ROUND((SUM(BI129:BI288)),2)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5.2" customHeight="1">
      <c r="A87" s="33"/>
      <c r="B87" s="34"/>
      <c r="C87" s="35"/>
      <c r="D87" s="35"/>
      <c r="E87" s="263" t="str">
        <f>E9</f>
        <v>01 - Bourací a přípravné práce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J130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J131</f>
        <v>0</v>
      </c>
      <c r="K98" s="168"/>
      <c r="L98" s="173"/>
    </row>
    <row r="99" spans="2:12" s="10" customFormat="1" ht="13.2">
      <c r="B99" s="167"/>
      <c r="C99" s="168"/>
      <c r="D99" s="169" t="s">
        <v>155</v>
      </c>
      <c r="E99" s="170"/>
      <c r="F99" s="170"/>
      <c r="G99" s="170"/>
      <c r="H99" s="170"/>
      <c r="I99" s="171"/>
      <c r="J99" s="172">
        <f>J150</f>
        <v>0</v>
      </c>
      <c r="K99" s="168"/>
      <c r="L99" s="173"/>
    </row>
    <row r="100" spans="2:12" s="10" customFormat="1" ht="13.2">
      <c r="B100" s="167"/>
      <c r="C100" s="168"/>
      <c r="D100" s="169" t="s">
        <v>156</v>
      </c>
      <c r="E100" s="170"/>
      <c r="F100" s="170"/>
      <c r="G100" s="170"/>
      <c r="H100" s="170"/>
      <c r="I100" s="171"/>
      <c r="J100" s="172">
        <f>J157</f>
        <v>0</v>
      </c>
      <c r="K100" s="168"/>
      <c r="L100" s="173"/>
    </row>
    <row r="101" spans="2:12" s="10" customFormat="1" ht="13.2">
      <c r="B101" s="167"/>
      <c r="C101" s="168"/>
      <c r="D101" s="169" t="s">
        <v>157</v>
      </c>
      <c r="E101" s="170"/>
      <c r="F101" s="170"/>
      <c r="G101" s="170"/>
      <c r="H101" s="170"/>
      <c r="I101" s="171"/>
      <c r="J101" s="172">
        <f>J160</f>
        <v>0</v>
      </c>
      <c r="K101" s="168"/>
      <c r="L101" s="173"/>
    </row>
    <row r="102" spans="2:12" s="10" customFormat="1" ht="13.2">
      <c r="B102" s="167"/>
      <c r="C102" s="168"/>
      <c r="D102" s="169" t="s">
        <v>158</v>
      </c>
      <c r="E102" s="170"/>
      <c r="F102" s="170"/>
      <c r="G102" s="170"/>
      <c r="H102" s="170"/>
      <c r="I102" s="171"/>
      <c r="J102" s="172">
        <f>J201</f>
        <v>0</v>
      </c>
      <c r="K102" s="168"/>
      <c r="L102" s="173"/>
    </row>
    <row r="103" spans="2:12" s="9" customFormat="1" ht="15">
      <c r="B103" s="160"/>
      <c r="C103" s="161"/>
      <c r="D103" s="162" t="s">
        <v>159</v>
      </c>
      <c r="E103" s="163"/>
      <c r="F103" s="163"/>
      <c r="G103" s="163"/>
      <c r="H103" s="163"/>
      <c r="I103" s="164"/>
      <c r="J103" s="165">
        <f>J211</f>
        <v>0</v>
      </c>
      <c r="K103" s="161"/>
      <c r="L103" s="166"/>
    </row>
    <row r="104" spans="2:12" s="10" customFormat="1" ht="13.2">
      <c r="B104" s="167"/>
      <c r="C104" s="168"/>
      <c r="D104" s="169" t="s">
        <v>160</v>
      </c>
      <c r="E104" s="170"/>
      <c r="F104" s="170"/>
      <c r="G104" s="170"/>
      <c r="H104" s="170"/>
      <c r="I104" s="171"/>
      <c r="J104" s="172">
        <f>J212</f>
        <v>0</v>
      </c>
      <c r="K104" s="168"/>
      <c r="L104" s="173"/>
    </row>
    <row r="105" spans="2:12" s="10" customFormat="1" ht="13.2">
      <c r="B105" s="167"/>
      <c r="C105" s="168"/>
      <c r="D105" s="169" t="s">
        <v>161</v>
      </c>
      <c r="E105" s="170"/>
      <c r="F105" s="170"/>
      <c r="G105" s="170"/>
      <c r="H105" s="170"/>
      <c r="I105" s="171"/>
      <c r="J105" s="172">
        <f>J218</f>
        <v>0</v>
      </c>
      <c r="K105" s="168"/>
      <c r="L105" s="173"/>
    </row>
    <row r="106" spans="2:12" s="10" customFormat="1" ht="13.2">
      <c r="B106" s="167"/>
      <c r="C106" s="168"/>
      <c r="D106" s="169" t="s">
        <v>162</v>
      </c>
      <c r="E106" s="170"/>
      <c r="F106" s="170"/>
      <c r="G106" s="170"/>
      <c r="H106" s="170"/>
      <c r="I106" s="171"/>
      <c r="J106" s="172">
        <f>J220</f>
        <v>0</v>
      </c>
      <c r="K106" s="168"/>
      <c r="L106" s="173"/>
    </row>
    <row r="107" spans="2:12" s="10" customFormat="1" ht="13.2">
      <c r="B107" s="167"/>
      <c r="C107" s="168"/>
      <c r="D107" s="169" t="s">
        <v>163</v>
      </c>
      <c r="E107" s="170"/>
      <c r="F107" s="170"/>
      <c r="G107" s="170"/>
      <c r="H107" s="170"/>
      <c r="I107" s="171"/>
      <c r="J107" s="172">
        <f>J250</f>
        <v>0</v>
      </c>
      <c r="K107" s="168"/>
      <c r="L107" s="173"/>
    </row>
    <row r="108" spans="2:12" s="10" customFormat="1" ht="13.2">
      <c r="B108" s="167"/>
      <c r="C108" s="168"/>
      <c r="D108" s="169" t="s">
        <v>164</v>
      </c>
      <c r="E108" s="170"/>
      <c r="F108" s="170"/>
      <c r="G108" s="170"/>
      <c r="H108" s="170"/>
      <c r="I108" s="171"/>
      <c r="J108" s="172">
        <f>J264</f>
        <v>0</v>
      </c>
      <c r="K108" s="168"/>
      <c r="L108" s="173"/>
    </row>
    <row r="109" spans="2:12" s="10" customFormat="1" ht="13.2">
      <c r="B109" s="167"/>
      <c r="C109" s="168"/>
      <c r="D109" s="169" t="s">
        <v>165</v>
      </c>
      <c r="E109" s="170"/>
      <c r="F109" s="170"/>
      <c r="G109" s="170"/>
      <c r="H109" s="170"/>
      <c r="I109" s="171"/>
      <c r="J109" s="172">
        <f>J276</f>
        <v>0</v>
      </c>
      <c r="K109" s="168"/>
      <c r="L109" s="173"/>
    </row>
    <row r="110" spans="1:31" s="2" customFormat="1" ht="12">
      <c r="A110" s="33"/>
      <c r="B110" s="34"/>
      <c r="C110" s="35"/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53"/>
      <c r="C111" s="54"/>
      <c r="D111" s="54"/>
      <c r="E111" s="54"/>
      <c r="F111" s="54"/>
      <c r="G111" s="54"/>
      <c r="H111" s="54"/>
      <c r="I111" s="151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12">
      <c r="A115" s="33"/>
      <c r="B115" s="55"/>
      <c r="C115" s="56"/>
      <c r="D115" s="56"/>
      <c r="E115" s="56"/>
      <c r="F115" s="56"/>
      <c r="G115" s="56"/>
      <c r="H115" s="56"/>
      <c r="I115" s="154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7.4">
      <c r="A116" s="33"/>
      <c r="B116" s="34"/>
      <c r="C116" s="22" t="s">
        <v>166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3.2">
      <c r="A118" s="33"/>
      <c r="B118" s="34"/>
      <c r="C118" s="28" t="s">
        <v>16</v>
      </c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3.2">
      <c r="A119" s="33"/>
      <c r="B119" s="34"/>
      <c r="C119" s="35"/>
      <c r="D119" s="35"/>
      <c r="E119" s="307" t="str">
        <f>E7</f>
        <v>Přírodovědné centrum při DDM Sova v Chebu</v>
      </c>
      <c r="F119" s="308"/>
      <c r="G119" s="308"/>
      <c r="H119" s="308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3.2">
      <c r="A120" s="33"/>
      <c r="B120" s="34"/>
      <c r="C120" s="28" t="s">
        <v>146</v>
      </c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1" customHeight="1">
      <c r="A121" s="33"/>
      <c r="B121" s="34"/>
      <c r="C121" s="35"/>
      <c r="D121" s="35"/>
      <c r="E121" s="263" t="str">
        <f>E9</f>
        <v>01 - Bourací a přípravné práce</v>
      </c>
      <c r="F121" s="309"/>
      <c r="G121" s="309"/>
      <c r="H121" s="309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>
      <c r="A122" s="33"/>
      <c r="B122" s="34"/>
      <c r="C122" s="35"/>
      <c r="D122" s="35"/>
      <c r="E122" s="35"/>
      <c r="F122" s="35"/>
      <c r="G122" s="35"/>
      <c r="H122" s="35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3.2">
      <c r="A123" s="33"/>
      <c r="B123" s="34"/>
      <c r="C123" s="28" t="s">
        <v>20</v>
      </c>
      <c r="D123" s="35"/>
      <c r="E123" s="35"/>
      <c r="F123" s="26" t="str">
        <f>F12</f>
        <v>Goethova 1108/26, 350 02 Cheb</v>
      </c>
      <c r="G123" s="35"/>
      <c r="H123" s="35"/>
      <c r="I123" s="116" t="s">
        <v>22</v>
      </c>
      <c r="J123" s="65" t="str">
        <f>IF(J12="","",J12)</f>
        <v>18. 2. 2021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>
      <c r="A124" s="33"/>
      <c r="B124" s="34"/>
      <c r="C124" s="35"/>
      <c r="D124" s="35"/>
      <c r="E124" s="35"/>
      <c r="F124" s="35"/>
      <c r="G124" s="35"/>
      <c r="H124" s="35"/>
      <c r="I124" s="114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6.4">
      <c r="A125" s="33"/>
      <c r="B125" s="34"/>
      <c r="C125" s="28" t="s">
        <v>24</v>
      </c>
      <c r="D125" s="35"/>
      <c r="E125" s="35"/>
      <c r="F125" s="26" t="str">
        <f>E15</f>
        <v>Město Cheb</v>
      </c>
      <c r="G125" s="35"/>
      <c r="H125" s="35"/>
      <c r="I125" s="116" t="s">
        <v>31</v>
      </c>
      <c r="J125" s="31" t="str">
        <f>E21</f>
        <v>MgA. Hana Fischerová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6.4">
      <c r="A126" s="33"/>
      <c r="B126" s="34"/>
      <c r="C126" s="28" t="s">
        <v>29</v>
      </c>
      <c r="D126" s="35"/>
      <c r="E126" s="35"/>
      <c r="F126" s="26" t="str">
        <f>IF(E18="","",E18)</f>
        <v>Vyplň údaj</v>
      </c>
      <c r="G126" s="35"/>
      <c r="H126" s="35"/>
      <c r="I126" s="116" t="s">
        <v>36</v>
      </c>
      <c r="J126" s="31" t="str">
        <f>E24</f>
        <v>MgA. Hana Fischerová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>
      <c r="A127" s="33"/>
      <c r="B127" s="34"/>
      <c r="C127" s="35"/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2.8">
      <c r="A128" s="174"/>
      <c r="B128" s="175"/>
      <c r="C128" s="176" t="s">
        <v>167</v>
      </c>
      <c r="D128" s="177" t="s">
        <v>63</v>
      </c>
      <c r="E128" s="177" t="s">
        <v>59</v>
      </c>
      <c r="F128" s="177" t="s">
        <v>60</v>
      </c>
      <c r="G128" s="177" t="s">
        <v>168</v>
      </c>
      <c r="H128" s="177" t="s">
        <v>169</v>
      </c>
      <c r="I128" s="178" t="s">
        <v>170</v>
      </c>
      <c r="J128" s="179" t="s">
        <v>150</v>
      </c>
      <c r="K128" s="180" t="s">
        <v>171</v>
      </c>
      <c r="L128" s="181"/>
      <c r="M128" s="74" t="s">
        <v>1</v>
      </c>
      <c r="N128" s="75" t="s">
        <v>42</v>
      </c>
      <c r="O128" s="75" t="s">
        <v>172</v>
      </c>
      <c r="P128" s="75" t="s">
        <v>173</v>
      </c>
      <c r="Q128" s="75" t="s">
        <v>174</v>
      </c>
      <c r="R128" s="75" t="s">
        <v>175</v>
      </c>
      <c r="S128" s="75" t="s">
        <v>176</v>
      </c>
      <c r="T128" s="76" t="s">
        <v>177</v>
      </c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</row>
    <row r="129" spans="1:63" s="2" customFormat="1" ht="15.6">
      <c r="A129" s="33"/>
      <c r="B129" s="34"/>
      <c r="C129" s="81" t="s">
        <v>178</v>
      </c>
      <c r="D129" s="35"/>
      <c r="E129" s="35"/>
      <c r="F129" s="35"/>
      <c r="G129" s="35"/>
      <c r="H129" s="35"/>
      <c r="I129" s="114"/>
      <c r="J129" s="182">
        <f>BK129</f>
        <v>0</v>
      </c>
      <c r="K129" s="35"/>
      <c r="L129" s="38"/>
      <c r="M129" s="77"/>
      <c r="N129" s="183"/>
      <c r="O129" s="78"/>
      <c r="P129" s="184">
        <f>P130+P211</f>
        <v>0</v>
      </c>
      <c r="Q129" s="78"/>
      <c r="R129" s="184">
        <f>R130+R211</f>
        <v>0.05097</v>
      </c>
      <c r="S129" s="78"/>
      <c r="T129" s="185">
        <f>T130+T211</f>
        <v>475.91042334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77</v>
      </c>
      <c r="AU129" s="16" t="s">
        <v>152</v>
      </c>
      <c r="BK129" s="186">
        <f>BK130+BK211</f>
        <v>0</v>
      </c>
    </row>
    <row r="130" spans="2:63" s="12" customFormat="1" ht="15">
      <c r="B130" s="187"/>
      <c r="C130" s="188"/>
      <c r="D130" s="189" t="s">
        <v>77</v>
      </c>
      <c r="E130" s="190" t="s">
        <v>179</v>
      </c>
      <c r="F130" s="190" t="s">
        <v>180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P131+P150+P157+P160+P201</f>
        <v>0</v>
      </c>
      <c r="Q130" s="195"/>
      <c r="R130" s="196">
        <f>R131+R150+R157+R160+R201</f>
        <v>0.01977</v>
      </c>
      <c r="S130" s="195"/>
      <c r="T130" s="197">
        <f>T131+T150+T157+T160+T201</f>
        <v>443.84301600000003</v>
      </c>
      <c r="AR130" s="198" t="s">
        <v>86</v>
      </c>
      <c r="AT130" s="199" t="s">
        <v>77</v>
      </c>
      <c r="AU130" s="199" t="s">
        <v>78</v>
      </c>
      <c r="AY130" s="198" t="s">
        <v>181</v>
      </c>
      <c r="BK130" s="200">
        <f>BK131+BK150+BK157+BK160+BK201</f>
        <v>0</v>
      </c>
    </row>
    <row r="131" spans="2:63" s="12" customFormat="1" ht="13.2">
      <c r="B131" s="187"/>
      <c r="C131" s="188"/>
      <c r="D131" s="189" t="s">
        <v>77</v>
      </c>
      <c r="E131" s="201" t="s">
        <v>86</v>
      </c>
      <c r="F131" s="201" t="s">
        <v>182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SUM(P132:P149)</f>
        <v>0</v>
      </c>
      <c r="Q131" s="195"/>
      <c r="R131" s="196">
        <f>SUM(R132:R149)</f>
        <v>0.003</v>
      </c>
      <c r="S131" s="195"/>
      <c r="T131" s="197">
        <f>SUM(T132:T149)</f>
        <v>0</v>
      </c>
      <c r="AR131" s="198" t="s">
        <v>86</v>
      </c>
      <c r="AT131" s="199" t="s">
        <v>77</v>
      </c>
      <c r="AU131" s="199" t="s">
        <v>86</v>
      </c>
      <c r="AY131" s="198" t="s">
        <v>181</v>
      </c>
      <c r="BK131" s="200">
        <f>SUM(BK132:BK149)</f>
        <v>0</v>
      </c>
    </row>
    <row r="132" spans="1:65" s="2" customFormat="1" ht="22.8">
      <c r="A132" s="33"/>
      <c r="B132" s="34"/>
      <c r="C132" s="203" t="s">
        <v>86</v>
      </c>
      <c r="D132" s="203" t="s">
        <v>183</v>
      </c>
      <c r="E132" s="204" t="s">
        <v>184</v>
      </c>
      <c r="F132" s="205" t="s">
        <v>185</v>
      </c>
      <c r="G132" s="206" t="s">
        <v>186</v>
      </c>
      <c r="H132" s="207">
        <v>100</v>
      </c>
      <c r="I132" s="208"/>
      <c r="J132" s="209">
        <f>ROUND(I132*H132,2)</f>
        <v>0</v>
      </c>
      <c r="K132" s="210"/>
      <c r="L132" s="38"/>
      <c r="M132" s="211" t="s">
        <v>1</v>
      </c>
      <c r="N132" s="212" t="s">
        <v>43</v>
      </c>
      <c r="O132" s="70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187</v>
      </c>
      <c r="AT132" s="215" t="s">
        <v>183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187</v>
      </c>
      <c r="BM132" s="215" t="s">
        <v>188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190</v>
      </c>
      <c r="G133" s="218"/>
      <c r="H133" s="222">
        <v>100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86</v>
      </c>
      <c r="AY133" s="228" t="s">
        <v>181</v>
      </c>
    </row>
    <row r="134" spans="1:65" s="2" customFormat="1" ht="11.4">
      <c r="A134" s="33"/>
      <c r="B134" s="34"/>
      <c r="C134" s="203" t="s">
        <v>88</v>
      </c>
      <c r="D134" s="203" t="s">
        <v>183</v>
      </c>
      <c r="E134" s="204" t="s">
        <v>191</v>
      </c>
      <c r="F134" s="205" t="s">
        <v>192</v>
      </c>
      <c r="G134" s="206" t="s">
        <v>186</v>
      </c>
      <c r="H134" s="207">
        <v>100</v>
      </c>
      <c r="I134" s="208"/>
      <c r="J134" s="209">
        <f>ROUND(I134*H134,2)</f>
        <v>0</v>
      </c>
      <c r="K134" s="210"/>
      <c r="L134" s="38"/>
      <c r="M134" s="211" t="s">
        <v>1</v>
      </c>
      <c r="N134" s="212" t="s">
        <v>43</v>
      </c>
      <c r="O134" s="70"/>
      <c r="P134" s="213">
        <f>O134*H134</f>
        <v>0</v>
      </c>
      <c r="Q134" s="213">
        <v>3E-05</v>
      </c>
      <c r="R134" s="213">
        <f>Q134*H134</f>
        <v>0.003</v>
      </c>
      <c r="S134" s="213">
        <v>0</v>
      </c>
      <c r="T134" s="21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187</v>
      </c>
      <c r="AT134" s="215" t="s">
        <v>183</v>
      </c>
      <c r="AU134" s="215" t="s">
        <v>88</v>
      </c>
      <c r="AY134" s="16" t="s">
        <v>181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86</v>
      </c>
      <c r="BK134" s="216">
        <f>ROUND(I134*H134,2)</f>
        <v>0</v>
      </c>
      <c r="BL134" s="16" t="s">
        <v>187</v>
      </c>
      <c r="BM134" s="215" t="s">
        <v>193</v>
      </c>
    </row>
    <row r="135" spans="2:51" s="13" customFormat="1" ht="12">
      <c r="B135" s="217"/>
      <c r="C135" s="218"/>
      <c r="D135" s="219" t="s">
        <v>189</v>
      </c>
      <c r="E135" s="220" t="s">
        <v>1</v>
      </c>
      <c r="F135" s="221" t="s">
        <v>190</v>
      </c>
      <c r="G135" s="218"/>
      <c r="H135" s="222">
        <v>100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189</v>
      </c>
      <c r="AU135" s="228" t="s">
        <v>88</v>
      </c>
      <c r="AV135" s="13" t="s">
        <v>88</v>
      </c>
      <c r="AW135" s="13" t="s">
        <v>35</v>
      </c>
      <c r="AX135" s="13" t="s">
        <v>86</v>
      </c>
      <c r="AY135" s="228" t="s">
        <v>181</v>
      </c>
    </row>
    <row r="136" spans="1:65" s="2" customFormat="1" ht="22.8">
      <c r="A136" s="33"/>
      <c r="B136" s="34"/>
      <c r="C136" s="203" t="s">
        <v>194</v>
      </c>
      <c r="D136" s="203" t="s">
        <v>183</v>
      </c>
      <c r="E136" s="204" t="s">
        <v>195</v>
      </c>
      <c r="F136" s="205" t="s">
        <v>196</v>
      </c>
      <c r="G136" s="206" t="s">
        <v>197</v>
      </c>
      <c r="H136" s="207">
        <v>1</v>
      </c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43</v>
      </c>
      <c r="O136" s="70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187</v>
      </c>
      <c r="AT136" s="215" t="s">
        <v>183</v>
      </c>
      <c r="AU136" s="215" t="s">
        <v>88</v>
      </c>
      <c r="AY136" s="16" t="s">
        <v>181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86</v>
      </c>
      <c r="BK136" s="216">
        <f>ROUND(I136*H136,2)</f>
        <v>0</v>
      </c>
      <c r="BL136" s="16" t="s">
        <v>187</v>
      </c>
      <c r="BM136" s="215" t="s">
        <v>198</v>
      </c>
    </row>
    <row r="137" spans="2:51" s="13" customFormat="1" ht="12">
      <c r="B137" s="217"/>
      <c r="C137" s="218"/>
      <c r="D137" s="219" t="s">
        <v>189</v>
      </c>
      <c r="E137" s="220" t="s">
        <v>1</v>
      </c>
      <c r="F137" s="221" t="s">
        <v>86</v>
      </c>
      <c r="G137" s="218"/>
      <c r="H137" s="222">
        <v>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189</v>
      </c>
      <c r="AU137" s="228" t="s">
        <v>88</v>
      </c>
      <c r="AV137" s="13" t="s">
        <v>88</v>
      </c>
      <c r="AW137" s="13" t="s">
        <v>35</v>
      </c>
      <c r="AX137" s="13" t="s">
        <v>86</v>
      </c>
      <c r="AY137" s="228" t="s">
        <v>181</v>
      </c>
    </row>
    <row r="138" spans="1:65" s="2" customFormat="1" ht="22.8">
      <c r="A138" s="33"/>
      <c r="B138" s="34"/>
      <c r="C138" s="203" t="s">
        <v>187</v>
      </c>
      <c r="D138" s="203" t="s">
        <v>183</v>
      </c>
      <c r="E138" s="204" t="s">
        <v>199</v>
      </c>
      <c r="F138" s="205" t="s">
        <v>200</v>
      </c>
      <c r="G138" s="206" t="s">
        <v>186</v>
      </c>
      <c r="H138" s="207">
        <v>1250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43</v>
      </c>
      <c r="O138" s="70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187</v>
      </c>
      <c r="AT138" s="215" t="s">
        <v>183</v>
      </c>
      <c r="AU138" s="215" t="s">
        <v>88</v>
      </c>
      <c r="AY138" s="16" t="s">
        <v>181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86</v>
      </c>
      <c r="BK138" s="216">
        <f>ROUND(I138*H138,2)</f>
        <v>0</v>
      </c>
      <c r="BL138" s="16" t="s">
        <v>187</v>
      </c>
      <c r="BM138" s="215" t="s">
        <v>201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202</v>
      </c>
      <c r="G139" s="218"/>
      <c r="H139" s="222">
        <v>1250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86</v>
      </c>
      <c r="AY139" s="228" t="s">
        <v>181</v>
      </c>
    </row>
    <row r="140" spans="1:65" s="2" customFormat="1" ht="22.8">
      <c r="A140" s="33"/>
      <c r="B140" s="34"/>
      <c r="C140" s="203" t="s">
        <v>203</v>
      </c>
      <c r="D140" s="203" t="s">
        <v>183</v>
      </c>
      <c r="E140" s="204" t="s">
        <v>204</v>
      </c>
      <c r="F140" s="205" t="s">
        <v>205</v>
      </c>
      <c r="G140" s="206" t="s">
        <v>206</v>
      </c>
      <c r="H140" s="207">
        <v>11.7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43</v>
      </c>
      <c r="O140" s="70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187</v>
      </c>
      <c r="AT140" s="215" t="s">
        <v>183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187</v>
      </c>
      <c r="BM140" s="215" t="s">
        <v>207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208</v>
      </c>
      <c r="G141" s="218"/>
      <c r="H141" s="222">
        <v>11.7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86</v>
      </c>
      <c r="AY141" s="228" t="s">
        <v>181</v>
      </c>
    </row>
    <row r="142" spans="1:65" s="2" customFormat="1" ht="22.8">
      <c r="A142" s="33"/>
      <c r="B142" s="34"/>
      <c r="C142" s="203" t="s">
        <v>209</v>
      </c>
      <c r="D142" s="203" t="s">
        <v>183</v>
      </c>
      <c r="E142" s="204" t="s">
        <v>210</v>
      </c>
      <c r="F142" s="205" t="s">
        <v>211</v>
      </c>
      <c r="G142" s="206" t="s">
        <v>206</v>
      </c>
      <c r="H142" s="207">
        <v>11.7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187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187</v>
      </c>
      <c r="BM142" s="215" t="s">
        <v>212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208</v>
      </c>
      <c r="G143" s="218"/>
      <c r="H143" s="222">
        <v>11.7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22.8">
      <c r="A144" s="33"/>
      <c r="B144" s="34"/>
      <c r="C144" s="203" t="s">
        <v>213</v>
      </c>
      <c r="D144" s="203" t="s">
        <v>183</v>
      </c>
      <c r="E144" s="204" t="s">
        <v>214</v>
      </c>
      <c r="F144" s="205" t="s">
        <v>215</v>
      </c>
      <c r="G144" s="206" t="s">
        <v>206</v>
      </c>
      <c r="H144" s="207">
        <v>11.7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187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187</v>
      </c>
      <c r="BM144" s="215" t="s">
        <v>216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217</v>
      </c>
      <c r="G145" s="218"/>
      <c r="H145" s="222">
        <v>11.7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34.2">
      <c r="A146" s="33"/>
      <c r="B146" s="34"/>
      <c r="C146" s="203" t="s">
        <v>218</v>
      </c>
      <c r="D146" s="203" t="s">
        <v>183</v>
      </c>
      <c r="E146" s="204" t="s">
        <v>219</v>
      </c>
      <c r="F146" s="205" t="s">
        <v>220</v>
      </c>
      <c r="G146" s="206" t="s">
        <v>206</v>
      </c>
      <c r="H146" s="207">
        <v>117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187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187</v>
      </c>
      <c r="BM146" s="215" t="s">
        <v>221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222</v>
      </c>
      <c r="G147" s="218"/>
      <c r="H147" s="222">
        <v>117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22.8">
      <c r="A148" s="33"/>
      <c r="B148" s="34"/>
      <c r="C148" s="203" t="s">
        <v>223</v>
      </c>
      <c r="D148" s="203" t="s">
        <v>183</v>
      </c>
      <c r="E148" s="204" t="s">
        <v>224</v>
      </c>
      <c r="F148" s="205" t="s">
        <v>225</v>
      </c>
      <c r="G148" s="206" t="s">
        <v>226</v>
      </c>
      <c r="H148" s="207">
        <v>23.4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187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187</v>
      </c>
      <c r="BM148" s="215" t="s">
        <v>227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228</v>
      </c>
      <c r="G149" s="218"/>
      <c r="H149" s="222">
        <v>23.4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2:63" s="12" customFormat="1" ht="13.2">
      <c r="B150" s="187"/>
      <c r="C150" s="188"/>
      <c r="D150" s="189" t="s">
        <v>77</v>
      </c>
      <c r="E150" s="201" t="s">
        <v>88</v>
      </c>
      <c r="F150" s="201" t="s">
        <v>229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SUM(P151:P156)</f>
        <v>0</v>
      </c>
      <c r="Q150" s="195"/>
      <c r="R150" s="196">
        <f>SUM(R151:R156)</f>
        <v>0.01677</v>
      </c>
      <c r="S150" s="195"/>
      <c r="T150" s="197">
        <f>SUM(T151:T156)</f>
        <v>0</v>
      </c>
      <c r="AR150" s="198" t="s">
        <v>86</v>
      </c>
      <c r="AT150" s="199" t="s">
        <v>77</v>
      </c>
      <c r="AU150" s="199" t="s">
        <v>86</v>
      </c>
      <c r="AY150" s="198" t="s">
        <v>181</v>
      </c>
      <c r="BK150" s="200">
        <f>SUM(BK151:BK156)</f>
        <v>0</v>
      </c>
    </row>
    <row r="151" spans="1:65" s="2" customFormat="1" ht="22.8">
      <c r="A151" s="33"/>
      <c r="B151" s="34"/>
      <c r="C151" s="203" t="s">
        <v>113</v>
      </c>
      <c r="D151" s="203" t="s">
        <v>183</v>
      </c>
      <c r="E151" s="204" t="s">
        <v>230</v>
      </c>
      <c r="F151" s="205" t="s">
        <v>231</v>
      </c>
      <c r="G151" s="206" t="s">
        <v>206</v>
      </c>
      <c r="H151" s="207">
        <v>11.7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187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232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208</v>
      </c>
      <c r="G152" s="218"/>
      <c r="H152" s="222">
        <v>11.7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86</v>
      </c>
      <c r="AY152" s="228" t="s">
        <v>181</v>
      </c>
    </row>
    <row r="153" spans="1:65" s="2" customFormat="1" ht="11.4">
      <c r="A153" s="33"/>
      <c r="B153" s="34"/>
      <c r="C153" s="203" t="s">
        <v>116</v>
      </c>
      <c r="D153" s="203" t="s">
        <v>183</v>
      </c>
      <c r="E153" s="204" t="s">
        <v>233</v>
      </c>
      <c r="F153" s="205" t="s">
        <v>234</v>
      </c>
      <c r="G153" s="206" t="s">
        <v>186</v>
      </c>
      <c r="H153" s="207">
        <v>78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43</v>
      </c>
      <c r="O153" s="70"/>
      <c r="P153" s="213">
        <f>O153*H153</f>
        <v>0</v>
      </c>
      <c r="Q153" s="213">
        <v>0.0001</v>
      </c>
      <c r="R153" s="213">
        <f>Q153*H153</f>
        <v>0.0078000000000000005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187</v>
      </c>
      <c r="AT153" s="215" t="s">
        <v>183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187</v>
      </c>
      <c r="BM153" s="215" t="s">
        <v>235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236</v>
      </c>
      <c r="G154" s="218"/>
      <c r="H154" s="222">
        <v>78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86</v>
      </c>
      <c r="AY154" s="228" t="s">
        <v>181</v>
      </c>
    </row>
    <row r="155" spans="1:65" s="2" customFormat="1" ht="22.8">
      <c r="A155" s="33"/>
      <c r="B155" s="34"/>
      <c r="C155" s="229" t="s">
        <v>119</v>
      </c>
      <c r="D155" s="229" t="s">
        <v>237</v>
      </c>
      <c r="E155" s="230" t="s">
        <v>238</v>
      </c>
      <c r="F155" s="231" t="s">
        <v>239</v>
      </c>
      <c r="G155" s="232" t="s">
        <v>186</v>
      </c>
      <c r="H155" s="233">
        <v>89.7</v>
      </c>
      <c r="I155" s="234"/>
      <c r="J155" s="235">
        <f>ROUND(I155*H155,2)</f>
        <v>0</v>
      </c>
      <c r="K155" s="236"/>
      <c r="L155" s="237"/>
      <c r="M155" s="238" t="s">
        <v>1</v>
      </c>
      <c r="N155" s="239" t="s">
        <v>43</v>
      </c>
      <c r="O155" s="70"/>
      <c r="P155" s="213">
        <f>O155*H155</f>
        <v>0</v>
      </c>
      <c r="Q155" s="213">
        <v>0.0001</v>
      </c>
      <c r="R155" s="213">
        <f>Q155*H155</f>
        <v>0.00897</v>
      </c>
      <c r="S155" s="213">
        <v>0</v>
      </c>
      <c r="T155" s="21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218</v>
      </c>
      <c r="AT155" s="215" t="s">
        <v>237</v>
      </c>
      <c r="AU155" s="215" t="s">
        <v>88</v>
      </c>
      <c r="AY155" s="16" t="s">
        <v>181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86</v>
      </c>
      <c r="BK155" s="216">
        <f>ROUND(I155*H155,2)</f>
        <v>0</v>
      </c>
      <c r="BL155" s="16" t="s">
        <v>187</v>
      </c>
      <c r="BM155" s="215" t="s">
        <v>240</v>
      </c>
    </row>
    <row r="156" spans="2:51" s="13" customFormat="1" ht="12">
      <c r="B156" s="217"/>
      <c r="C156" s="218"/>
      <c r="D156" s="219" t="s">
        <v>189</v>
      </c>
      <c r="E156" s="218"/>
      <c r="F156" s="221" t="s">
        <v>241</v>
      </c>
      <c r="G156" s="218"/>
      <c r="H156" s="222">
        <v>89.7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4</v>
      </c>
      <c r="AX156" s="13" t="s">
        <v>86</v>
      </c>
      <c r="AY156" s="228" t="s">
        <v>181</v>
      </c>
    </row>
    <row r="157" spans="2:63" s="12" customFormat="1" ht="13.2">
      <c r="B157" s="187"/>
      <c r="C157" s="188"/>
      <c r="D157" s="189" t="s">
        <v>77</v>
      </c>
      <c r="E157" s="201" t="s">
        <v>218</v>
      </c>
      <c r="F157" s="201" t="s">
        <v>242</v>
      </c>
      <c r="G157" s="188"/>
      <c r="H157" s="188"/>
      <c r="I157" s="191"/>
      <c r="J157" s="202">
        <f>BK157</f>
        <v>0</v>
      </c>
      <c r="K157" s="188"/>
      <c r="L157" s="193"/>
      <c r="M157" s="194"/>
      <c r="N157" s="195"/>
      <c r="O157" s="195"/>
      <c r="P157" s="196">
        <f>SUM(P158:P159)</f>
        <v>0</v>
      </c>
      <c r="Q157" s="195"/>
      <c r="R157" s="196">
        <f>SUM(R158:R159)</f>
        <v>0</v>
      </c>
      <c r="S157" s="195"/>
      <c r="T157" s="197">
        <f>SUM(T158:T159)</f>
        <v>0</v>
      </c>
      <c r="AR157" s="198" t="s">
        <v>86</v>
      </c>
      <c r="AT157" s="199" t="s">
        <v>77</v>
      </c>
      <c r="AU157" s="199" t="s">
        <v>86</v>
      </c>
      <c r="AY157" s="198" t="s">
        <v>181</v>
      </c>
      <c r="BK157" s="200">
        <f>SUM(BK158:BK159)</f>
        <v>0</v>
      </c>
    </row>
    <row r="158" spans="1:65" s="2" customFormat="1" ht="11.4">
      <c r="A158" s="33"/>
      <c r="B158" s="34"/>
      <c r="C158" s="203" t="s">
        <v>122</v>
      </c>
      <c r="D158" s="203" t="s">
        <v>183</v>
      </c>
      <c r="E158" s="204" t="s">
        <v>243</v>
      </c>
      <c r="F158" s="205" t="s">
        <v>244</v>
      </c>
      <c r="G158" s="206" t="s">
        <v>245</v>
      </c>
      <c r="H158" s="207">
        <v>1</v>
      </c>
      <c r="I158" s="208"/>
      <c r="J158" s="209">
        <f>ROUND(I158*H158,2)</f>
        <v>0</v>
      </c>
      <c r="K158" s="210"/>
      <c r="L158" s="38"/>
      <c r="M158" s="211" t="s">
        <v>1</v>
      </c>
      <c r="N158" s="212" t="s">
        <v>43</v>
      </c>
      <c r="O158" s="70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187</v>
      </c>
      <c r="AT158" s="215" t="s">
        <v>183</v>
      </c>
      <c r="AU158" s="215" t="s">
        <v>88</v>
      </c>
      <c r="AY158" s="16" t="s">
        <v>181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86</v>
      </c>
      <c r="BK158" s="216">
        <f>ROUND(I158*H158,2)</f>
        <v>0</v>
      </c>
      <c r="BL158" s="16" t="s">
        <v>187</v>
      </c>
      <c r="BM158" s="215" t="s">
        <v>246</v>
      </c>
    </row>
    <row r="159" spans="1:65" s="2" customFormat="1" ht="11.4">
      <c r="A159" s="33"/>
      <c r="B159" s="34"/>
      <c r="C159" s="203" t="s">
        <v>125</v>
      </c>
      <c r="D159" s="203" t="s">
        <v>183</v>
      </c>
      <c r="E159" s="204" t="s">
        <v>247</v>
      </c>
      <c r="F159" s="205" t="s">
        <v>248</v>
      </c>
      <c r="G159" s="206" t="s">
        <v>245</v>
      </c>
      <c r="H159" s="207">
        <v>1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187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187</v>
      </c>
      <c r="BM159" s="215" t="s">
        <v>249</v>
      </c>
    </row>
    <row r="160" spans="2:63" s="12" customFormat="1" ht="13.2">
      <c r="B160" s="187"/>
      <c r="C160" s="188"/>
      <c r="D160" s="189" t="s">
        <v>77</v>
      </c>
      <c r="E160" s="201" t="s">
        <v>223</v>
      </c>
      <c r="F160" s="201" t="s">
        <v>250</v>
      </c>
      <c r="G160" s="188"/>
      <c r="H160" s="188"/>
      <c r="I160" s="191"/>
      <c r="J160" s="202">
        <f>BK160</f>
        <v>0</v>
      </c>
      <c r="K160" s="188"/>
      <c r="L160" s="193"/>
      <c r="M160" s="194"/>
      <c r="N160" s="195"/>
      <c r="O160" s="195"/>
      <c r="P160" s="196">
        <f>SUM(P161:P200)</f>
        <v>0</v>
      </c>
      <c r="Q160" s="195"/>
      <c r="R160" s="196">
        <f>SUM(R161:R200)</f>
        <v>0</v>
      </c>
      <c r="S160" s="195"/>
      <c r="T160" s="197">
        <f>SUM(T161:T200)</f>
        <v>443.84301600000003</v>
      </c>
      <c r="AR160" s="198" t="s">
        <v>86</v>
      </c>
      <c r="AT160" s="199" t="s">
        <v>77</v>
      </c>
      <c r="AU160" s="199" t="s">
        <v>86</v>
      </c>
      <c r="AY160" s="198" t="s">
        <v>181</v>
      </c>
      <c r="BK160" s="200">
        <f>SUM(BK161:BK200)</f>
        <v>0</v>
      </c>
    </row>
    <row r="161" spans="1:65" s="2" customFormat="1" ht="22.8">
      <c r="A161" s="33"/>
      <c r="B161" s="34"/>
      <c r="C161" s="203" t="s">
        <v>8</v>
      </c>
      <c r="D161" s="203" t="s">
        <v>183</v>
      </c>
      <c r="E161" s="204" t="s">
        <v>251</v>
      </c>
      <c r="F161" s="205" t="s">
        <v>252</v>
      </c>
      <c r="G161" s="206" t="s">
        <v>186</v>
      </c>
      <c r="H161" s="207">
        <v>32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43</v>
      </c>
      <c r="O161" s="70"/>
      <c r="P161" s="213">
        <f>O161*H161</f>
        <v>0</v>
      </c>
      <c r="Q161" s="213">
        <v>0</v>
      </c>
      <c r="R161" s="213">
        <f>Q161*H161</f>
        <v>0</v>
      </c>
      <c r="S161" s="213">
        <v>0.031</v>
      </c>
      <c r="T161" s="214">
        <f>S161*H161</f>
        <v>0.992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187</v>
      </c>
      <c r="AT161" s="215" t="s">
        <v>183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187</v>
      </c>
      <c r="BM161" s="215" t="s">
        <v>253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254</v>
      </c>
      <c r="G162" s="218"/>
      <c r="H162" s="222">
        <v>15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78</v>
      </c>
      <c r="AY162" s="228" t="s">
        <v>181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255</v>
      </c>
      <c r="G163" s="218"/>
      <c r="H163" s="222">
        <v>6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78</v>
      </c>
      <c r="AY163" s="228" t="s">
        <v>181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256</v>
      </c>
      <c r="G164" s="218"/>
      <c r="H164" s="222">
        <v>9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78</v>
      </c>
      <c r="AY164" s="228" t="s">
        <v>181</v>
      </c>
    </row>
    <row r="165" spans="2:51" s="13" customFormat="1" ht="12">
      <c r="B165" s="217"/>
      <c r="C165" s="218"/>
      <c r="D165" s="219" t="s">
        <v>189</v>
      </c>
      <c r="E165" s="220" t="s">
        <v>1</v>
      </c>
      <c r="F165" s="221" t="s">
        <v>88</v>
      </c>
      <c r="G165" s="218"/>
      <c r="H165" s="222">
        <v>2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189</v>
      </c>
      <c r="AU165" s="228" t="s">
        <v>88</v>
      </c>
      <c r="AV165" s="13" t="s">
        <v>88</v>
      </c>
      <c r="AW165" s="13" t="s">
        <v>35</v>
      </c>
      <c r="AX165" s="13" t="s">
        <v>78</v>
      </c>
      <c r="AY165" s="228" t="s">
        <v>181</v>
      </c>
    </row>
    <row r="166" spans="2:51" s="14" customFormat="1" ht="12">
      <c r="B166" s="240"/>
      <c r="C166" s="241"/>
      <c r="D166" s="219" t="s">
        <v>189</v>
      </c>
      <c r="E166" s="242" t="s">
        <v>1</v>
      </c>
      <c r="F166" s="243" t="s">
        <v>257</v>
      </c>
      <c r="G166" s="241"/>
      <c r="H166" s="244">
        <v>32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189</v>
      </c>
      <c r="AU166" s="250" t="s">
        <v>88</v>
      </c>
      <c r="AV166" s="14" t="s">
        <v>187</v>
      </c>
      <c r="AW166" s="14" t="s">
        <v>35</v>
      </c>
      <c r="AX166" s="14" t="s">
        <v>86</v>
      </c>
      <c r="AY166" s="250" t="s">
        <v>181</v>
      </c>
    </row>
    <row r="167" spans="1:65" s="2" customFormat="1" ht="22.8">
      <c r="A167" s="33"/>
      <c r="B167" s="34"/>
      <c r="C167" s="203" t="s">
        <v>130</v>
      </c>
      <c r="D167" s="203" t="s">
        <v>183</v>
      </c>
      <c r="E167" s="204" t="s">
        <v>258</v>
      </c>
      <c r="F167" s="205" t="s">
        <v>259</v>
      </c>
      <c r="G167" s="206" t="s">
        <v>226</v>
      </c>
      <c r="H167" s="207">
        <v>0.856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43</v>
      </c>
      <c r="O167" s="70"/>
      <c r="P167" s="213">
        <f>O167*H167</f>
        <v>0</v>
      </c>
      <c r="Q167" s="213">
        <v>0</v>
      </c>
      <c r="R167" s="213">
        <f>Q167*H167</f>
        <v>0</v>
      </c>
      <c r="S167" s="213">
        <v>1.261</v>
      </c>
      <c r="T167" s="214">
        <f>S167*H167</f>
        <v>1.079416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187</v>
      </c>
      <c r="AT167" s="215" t="s">
        <v>183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187</v>
      </c>
      <c r="BM167" s="215" t="s">
        <v>260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261</v>
      </c>
      <c r="G168" s="218"/>
      <c r="H168" s="222">
        <v>0.856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133</v>
      </c>
      <c r="D169" s="203" t="s">
        <v>183</v>
      </c>
      <c r="E169" s="204" t="s">
        <v>262</v>
      </c>
      <c r="F169" s="205" t="s">
        <v>263</v>
      </c>
      <c r="G169" s="206" t="s">
        <v>206</v>
      </c>
      <c r="H169" s="207">
        <v>82.272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1.8</v>
      </c>
      <c r="T169" s="214">
        <f>S169*H169</f>
        <v>148.08960000000002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187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187</v>
      </c>
      <c r="BM169" s="215" t="s">
        <v>264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265</v>
      </c>
      <c r="G170" s="218"/>
      <c r="H170" s="222">
        <v>12.073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78</v>
      </c>
      <c r="AY170" s="228" t="s">
        <v>181</v>
      </c>
    </row>
    <row r="171" spans="2:51" s="13" customFormat="1" ht="12">
      <c r="B171" s="217"/>
      <c r="C171" s="218"/>
      <c r="D171" s="219" t="s">
        <v>189</v>
      </c>
      <c r="E171" s="220" t="s">
        <v>1</v>
      </c>
      <c r="F171" s="221" t="s">
        <v>266</v>
      </c>
      <c r="G171" s="218"/>
      <c r="H171" s="222">
        <v>11.482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189</v>
      </c>
      <c r="AU171" s="228" t="s">
        <v>88</v>
      </c>
      <c r="AV171" s="13" t="s">
        <v>88</v>
      </c>
      <c r="AW171" s="13" t="s">
        <v>35</v>
      </c>
      <c r="AX171" s="13" t="s">
        <v>78</v>
      </c>
      <c r="AY171" s="228" t="s">
        <v>181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267</v>
      </c>
      <c r="G172" s="218"/>
      <c r="H172" s="222">
        <v>5.395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78</v>
      </c>
      <c r="AY172" s="228" t="s">
        <v>181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267</v>
      </c>
      <c r="G173" s="218"/>
      <c r="H173" s="222">
        <v>5.395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78</v>
      </c>
      <c r="AY173" s="228" t="s">
        <v>181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268</v>
      </c>
      <c r="G174" s="218"/>
      <c r="H174" s="222">
        <v>1.26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78</v>
      </c>
      <c r="AY174" s="228" t="s">
        <v>181</v>
      </c>
    </row>
    <row r="175" spans="2:51" s="13" customFormat="1" ht="12">
      <c r="B175" s="217"/>
      <c r="C175" s="218"/>
      <c r="D175" s="219" t="s">
        <v>189</v>
      </c>
      <c r="E175" s="220" t="s">
        <v>1</v>
      </c>
      <c r="F175" s="221" t="s">
        <v>269</v>
      </c>
      <c r="G175" s="218"/>
      <c r="H175" s="222">
        <v>0.72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189</v>
      </c>
      <c r="AU175" s="228" t="s">
        <v>88</v>
      </c>
      <c r="AV175" s="13" t="s">
        <v>88</v>
      </c>
      <c r="AW175" s="13" t="s">
        <v>35</v>
      </c>
      <c r="AX175" s="13" t="s">
        <v>78</v>
      </c>
      <c r="AY175" s="228" t="s">
        <v>181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270</v>
      </c>
      <c r="G176" s="218"/>
      <c r="H176" s="222">
        <v>6.925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78</v>
      </c>
      <c r="AY176" s="228" t="s">
        <v>181</v>
      </c>
    </row>
    <row r="177" spans="2:51" s="13" customFormat="1" ht="12">
      <c r="B177" s="217"/>
      <c r="C177" s="218"/>
      <c r="D177" s="219" t="s">
        <v>189</v>
      </c>
      <c r="E177" s="220" t="s">
        <v>1</v>
      </c>
      <c r="F177" s="221" t="s">
        <v>270</v>
      </c>
      <c r="G177" s="218"/>
      <c r="H177" s="222">
        <v>6.925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189</v>
      </c>
      <c r="AU177" s="228" t="s">
        <v>88</v>
      </c>
      <c r="AV177" s="13" t="s">
        <v>88</v>
      </c>
      <c r="AW177" s="13" t="s">
        <v>35</v>
      </c>
      <c r="AX177" s="13" t="s">
        <v>78</v>
      </c>
      <c r="AY177" s="228" t="s">
        <v>181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271</v>
      </c>
      <c r="G178" s="218"/>
      <c r="H178" s="222">
        <v>2.215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78</v>
      </c>
      <c r="AY178" s="228" t="s">
        <v>181</v>
      </c>
    </row>
    <row r="179" spans="2:51" s="13" customFormat="1" ht="12">
      <c r="B179" s="217"/>
      <c r="C179" s="218"/>
      <c r="D179" s="219" t="s">
        <v>189</v>
      </c>
      <c r="E179" s="220" t="s">
        <v>1</v>
      </c>
      <c r="F179" s="221" t="s">
        <v>271</v>
      </c>
      <c r="G179" s="218"/>
      <c r="H179" s="222">
        <v>2.215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189</v>
      </c>
      <c r="AU179" s="228" t="s">
        <v>88</v>
      </c>
      <c r="AV179" s="13" t="s">
        <v>88</v>
      </c>
      <c r="AW179" s="13" t="s">
        <v>35</v>
      </c>
      <c r="AX179" s="13" t="s">
        <v>78</v>
      </c>
      <c r="AY179" s="228" t="s">
        <v>181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272</v>
      </c>
      <c r="G180" s="218"/>
      <c r="H180" s="222">
        <v>4.818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78</v>
      </c>
      <c r="AY180" s="228" t="s">
        <v>181</v>
      </c>
    </row>
    <row r="181" spans="2:51" s="13" customFormat="1" ht="12">
      <c r="B181" s="217"/>
      <c r="C181" s="218"/>
      <c r="D181" s="219" t="s">
        <v>189</v>
      </c>
      <c r="E181" s="220" t="s">
        <v>1</v>
      </c>
      <c r="F181" s="221" t="s">
        <v>272</v>
      </c>
      <c r="G181" s="218"/>
      <c r="H181" s="222">
        <v>4.818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189</v>
      </c>
      <c r="AU181" s="228" t="s">
        <v>88</v>
      </c>
      <c r="AV181" s="13" t="s">
        <v>88</v>
      </c>
      <c r="AW181" s="13" t="s">
        <v>35</v>
      </c>
      <c r="AX181" s="13" t="s">
        <v>78</v>
      </c>
      <c r="AY181" s="228" t="s">
        <v>181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273</v>
      </c>
      <c r="G182" s="218"/>
      <c r="H182" s="222">
        <v>1.972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78</v>
      </c>
      <c r="AY182" s="228" t="s">
        <v>181</v>
      </c>
    </row>
    <row r="183" spans="2:51" s="13" customFormat="1" ht="12">
      <c r="B183" s="217"/>
      <c r="C183" s="218"/>
      <c r="D183" s="219" t="s">
        <v>189</v>
      </c>
      <c r="E183" s="220" t="s">
        <v>1</v>
      </c>
      <c r="F183" s="221" t="s">
        <v>273</v>
      </c>
      <c r="G183" s="218"/>
      <c r="H183" s="222">
        <v>1.972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189</v>
      </c>
      <c r="AU183" s="228" t="s">
        <v>88</v>
      </c>
      <c r="AV183" s="13" t="s">
        <v>88</v>
      </c>
      <c r="AW183" s="13" t="s">
        <v>35</v>
      </c>
      <c r="AX183" s="13" t="s">
        <v>78</v>
      </c>
      <c r="AY183" s="228" t="s">
        <v>181</v>
      </c>
    </row>
    <row r="184" spans="2:51" s="13" customFormat="1" ht="12">
      <c r="B184" s="217"/>
      <c r="C184" s="218"/>
      <c r="D184" s="219" t="s">
        <v>189</v>
      </c>
      <c r="E184" s="220" t="s">
        <v>1</v>
      </c>
      <c r="F184" s="221" t="s">
        <v>274</v>
      </c>
      <c r="G184" s="218"/>
      <c r="H184" s="222">
        <v>4.921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189</v>
      </c>
      <c r="AU184" s="228" t="s">
        <v>88</v>
      </c>
      <c r="AV184" s="13" t="s">
        <v>88</v>
      </c>
      <c r="AW184" s="13" t="s">
        <v>35</v>
      </c>
      <c r="AX184" s="13" t="s">
        <v>78</v>
      </c>
      <c r="AY184" s="228" t="s">
        <v>181</v>
      </c>
    </row>
    <row r="185" spans="2:51" s="13" customFormat="1" ht="12">
      <c r="B185" s="217"/>
      <c r="C185" s="218"/>
      <c r="D185" s="219" t="s">
        <v>189</v>
      </c>
      <c r="E185" s="220" t="s">
        <v>1</v>
      </c>
      <c r="F185" s="221" t="s">
        <v>275</v>
      </c>
      <c r="G185" s="218"/>
      <c r="H185" s="222">
        <v>3.491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189</v>
      </c>
      <c r="AU185" s="228" t="s">
        <v>88</v>
      </c>
      <c r="AV185" s="13" t="s">
        <v>88</v>
      </c>
      <c r="AW185" s="13" t="s">
        <v>35</v>
      </c>
      <c r="AX185" s="13" t="s">
        <v>78</v>
      </c>
      <c r="AY185" s="228" t="s">
        <v>181</v>
      </c>
    </row>
    <row r="186" spans="2:51" s="13" customFormat="1" ht="12">
      <c r="B186" s="217"/>
      <c r="C186" s="218"/>
      <c r="D186" s="219" t="s">
        <v>189</v>
      </c>
      <c r="E186" s="220" t="s">
        <v>1</v>
      </c>
      <c r="F186" s="221" t="s">
        <v>275</v>
      </c>
      <c r="G186" s="218"/>
      <c r="H186" s="222">
        <v>3.491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189</v>
      </c>
      <c r="AU186" s="228" t="s">
        <v>88</v>
      </c>
      <c r="AV186" s="13" t="s">
        <v>88</v>
      </c>
      <c r="AW186" s="13" t="s">
        <v>35</v>
      </c>
      <c r="AX186" s="13" t="s">
        <v>78</v>
      </c>
      <c r="AY186" s="228" t="s">
        <v>181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276</v>
      </c>
      <c r="G187" s="218"/>
      <c r="H187" s="222">
        <v>2.184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78</v>
      </c>
      <c r="AY187" s="228" t="s">
        <v>181</v>
      </c>
    </row>
    <row r="188" spans="2:51" s="14" customFormat="1" ht="12">
      <c r="B188" s="240"/>
      <c r="C188" s="241"/>
      <c r="D188" s="219" t="s">
        <v>189</v>
      </c>
      <c r="E188" s="242" t="s">
        <v>1</v>
      </c>
      <c r="F188" s="243" t="s">
        <v>257</v>
      </c>
      <c r="G188" s="241"/>
      <c r="H188" s="244">
        <v>82.27199999999998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189</v>
      </c>
      <c r="AU188" s="250" t="s">
        <v>88</v>
      </c>
      <c r="AV188" s="14" t="s">
        <v>187</v>
      </c>
      <c r="AW188" s="14" t="s">
        <v>35</v>
      </c>
      <c r="AX188" s="14" t="s">
        <v>86</v>
      </c>
      <c r="AY188" s="250" t="s">
        <v>181</v>
      </c>
    </row>
    <row r="189" spans="1:65" s="2" customFormat="1" ht="11.4">
      <c r="A189" s="33"/>
      <c r="B189" s="34"/>
      <c r="C189" s="203" t="s">
        <v>136</v>
      </c>
      <c r="D189" s="203" t="s">
        <v>183</v>
      </c>
      <c r="E189" s="204" t="s">
        <v>277</v>
      </c>
      <c r="F189" s="205" t="s">
        <v>278</v>
      </c>
      <c r="G189" s="206" t="s">
        <v>206</v>
      </c>
      <c r="H189" s="207">
        <v>146.841</v>
      </c>
      <c r="I189" s="208"/>
      <c r="J189" s="209">
        <f>ROUND(I189*H189,2)</f>
        <v>0</v>
      </c>
      <c r="K189" s="210"/>
      <c r="L189" s="38"/>
      <c r="M189" s="211" t="s">
        <v>1</v>
      </c>
      <c r="N189" s="212" t="s">
        <v>43</v>
      </c>
      <c r="O189" s="70"/>
      <c r="P189" s="213">
        <f>O189*H189</f>
        <v>0</v>
      </c>
      <c r="Q189" s="213">
        <v>0</v>
      </c>
      <c r="R189" s="213">
        <f>Q189*H189</f>
        <v>0</v>
      </c>
      <c r="S189" s="213">
        <v>2</v>
      </c>
      <c r="T189" s="214">
        <f>S189*H189</f>
        <v>293.682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5" t="s">
        <v>187</v>
      </c>
      <c r="AT189" s="215" t="s">
        <v>183</v>
      </c>
      <c r="AU189" s="215" t="s">
        <v>88</v>
      </c>
      <c r="AY189" s="16" t="s">
        <v>181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6" t="s">
        <v>86</v>
      </c>
      <c r="BK189" s="216">
        <f>ROUND(I189*H189,2)</f>
        <v>0</v>
      </c>
      <c r="BL189" s="16" t="s">
        <v>187</v>
      </c>
      <c r="BM189" s="215" t="s">
        <v>279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280</v>
      </c>
      <c r="G190" s="218"/>
      <c r="H190" s="222">
        <v>9.469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281</v>
      </c>
      <c r="G191" s="218"/>
      <c r="H191" s="222">
        <v>10.148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78</v>
      </c>
      <c r="AY191" s="228" t="s">
        <v>181</v>
      </c>
    </row>
    <row r="192" spans="2:51" s="13" customFormat="1" ht="12">
      <c r="B192" s="217"/>
      <c r="C192" s="218"/>
      <c r="D192" s="219" t="s">
        <v>189</v>
      </c>
      <c r="E192" s="220" t="s">
        <v>1</v>
      </c>
      <c r="F192" s="221" t="s">
        <v>282</v>
      </c>
      <c r="G192" s="218"/>
      <c r="H192" s="222">
        <v>61.556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189</v>
      </c>
      <c r="AU192" s="228" t="s">
        <v>88</v>
      </c>
      <c r="AV192" s="13" t="s">
        <v>88</v>
      </c>
      <c r="AW192" s="13" t="s">
        <v>35</v>
      </c>
      <c r="AX192" s="13" t="s">
        <v>78</v>
      </c>
      <c r="AY192" s="228" t="s">
        <v>181</v>
      </c>
    </row>
    <row r="193" spans="2:51" s="13" customFormat="1" ht="12">
      <c r="B193" s="217"/>
      <c r="C193" s="218"/>
      <c r="D193" s="219" t="s">
        <v>189</v>
      </c>
      <c r="E193" s="220" t="s">
        <v>1</v>
      </c>
      <c r="F193" s="221" t="s">
        <v>283</v>
      </c>
      <c r="G193" s="218"/>
      <c r="H193" s="222">
        <v>26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78</v>
      </c>
      <c r="AY193" s="228" t="s">
        <v>181</v>
      </c>
    </row>
    <row r="194" spans="2:51" s="13" customFormat="1" ht="12">
      <c r="B194" s="217"/>
      <c r="C194" s="218"/>
      <c r="D194" s="219" t="s">
        <v>189</v>
      </c>
      <c r="E194" s="220" t="s">
        <v>1</v>
      </c>
      <c r="F194" s="221" t="s">
        <v>284</v>
      </c>
      <c r="G194" s="218"/>
      <c r="H194" s="222">
        <v>3.759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189</v>
      </c>
      <c r="AU194" s="228" t="s">
        <v>88</v>
      </c>
      <c r="AV194" s="13" t="s">
        <v>88</v>
      </c>
      <c r="AW194" s="13" t="s">
        <v>35</v>
      </c>
      <c r="AX194" s="13" t="s">
        <v>78</v>
      </c>
      <c r="AY194" s="228" t="s">
        <v>181</v>
      </c>
    </row>
    <row r="195" spans="2:51" s="13" customFormat="1" ht="12">
      <c r="B195" s="217"/>
      <c r="C195" s="218"/>
      <c r="D195" s="219" t="s">
        <v>189</v>
      </c>
      <c r="E195" s="220" t="s">
        <v>1</v>
      </c>
      <c r="F195" s="221" t="s">
        <v>285</v>
      </c>
      <c r="G195" s="218"/>
      <c r="H195" s="222">
        <v>4.869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35</v>
      </c>
      <c r="AX195" s="13" t="s">
        <v>78</v>
      </c>
      <c r="AY195" s="228" t="s">
        <v>181</v>
      </c>
    </row>
    <row r="196" spans="2:51" s="13" customFormat="1" ht="12">
      <c r="B196" s="217"/>
      <c r="C196" s="218"/>
      <c r="D196" s="219" t="s">
        <v>189</v>
      </c>
      <c r="E196" s="220" t="s">
        <v>1</v>
      </c>
      <c r="F196" s="221" t="s">
        <v>286</v>
      </c>
      <c r="G196" s="218"/>
      <c r="H196" s="222">
        <v>11.97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189</v>
      </c>
      <c r="AU196" s="228" t="s">
        <v>88</v>
      </c>
      <c r="AV196" s="13" t="s">
        <v>88</v>
      </c>
      <c r="AW196" s="13" t="s">
        <v>35</v>
      </c>
      <c r="AX196" s="13" t="s">
        <v>78</v>
      </c>
      <c r="AY196" s="228" t="s">
        <v>181</v>
      </c>
    </row>
    <row r="197" spans="2:51" s="13" customFormat="1" ht="12">
      <c r="B197" s="217"/>
      <c r="C197" s="218"/>
      <c r="D197" s="219" t="s">
        <v>189</v>
      </c>
      <c r="E197" s="220" t="s">
        <v>1</v>
      </c>
      <c r="F197" s="221" t="s">
        <v>287</v>
      </c>
      <c r="G197" s="218"/>
      <c r="H197" s="222">
        <v>4.9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189</v>
      </c>
      <c r="AU197" s="228" t="s">
        <v>88</v>
      </c>
      <c r="AV197" s="13" t="s">
        <v>88</v>
      </c>
      <c r="AW197" s="13" t="s">
        <v>35</v>
      </c>
      <c r="AX197" s="13" t="s">
        <v>78</v>
      </c>
      <c r="AY197" s="228" t="s">
        <v>181</v>
      </c>
    </row>
    <row r="198" spans="2:51" s="13" customFormat="1" ht="12">
      <c r="B198" s="217"/>
      <c r="C198" s="218"/>
      <c r="D198" s="219" t="s">
        <v>189</v>
      </c>
      <c r="E198" s="220" t="s">
        <v>1</v>
      </c>
      <c r="F198" s="221" t="s">
        <v>288</v>
      </c>
      <c r="G198" s="218"/>
      <c r="H198" s="222">
        <v>5.858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189</v>
      </c>
      <c r="AU198" s="228" t="s">
        <v>88</v>
      </c>
      <c r="AV198" s="13" t="s">
        <v>88</v>
      </c>
      <c r="AW198" s="13" t="s">
        <v>35</v>
      </c>
      <c r="AX198" s="13" t="s">
        <v>78</v>
      </c>
      <c r="AY198" s="228" t="s">
        <v>181</v>
      </c>
    </row>
    <row r="199" spans="2:51" s="13" customFormat="1" ht="12">
      <c r="B199" s="217"/>
      <c r="C199" s="218"/>
      <c r="D199" s="219" t="s">
        <v>189</v>
      </c>
      <c r="E199" s="220" t="s">
        <v>1</v>
      </c>
      <c r="F199" s="221" t="s">
        <v>289</v>
      </c>
      <c r="G199" s="218"/>
      <c r="H199" s="222">
        <v>8.312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78</v>
      </c>
      <c r="AY199" s="228" t="s">
        <v>181</v>
      </c>
    </row>
    <row r="200" spans="2:51" s="14" customFormat="1" ht="12">
      <c r="B200" s="240"/>
      <c r="C200" s="241"/>
      <c r="D200" s="219" t="s">
        <v>189</v>
      </c>
      <c r="E200" s="242" t="s">
        <v>1</v>
      </c>
      <c r="F200" s="243" t="s">
        <v>257</v>
      </c>
      <c r="G200" s="241"/>
      <c r="H200" s="244">
        <v>146.841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189</v>
      </c>
      <c r="AU200" s="250" t="s">
        <v>88</v>
      </c>
      <c r="AV200" s="14" t="s">
        <v>187</v>
      </c>
      <c r="AW200" s="14" t="s">
        <v>35</v>
      </c>
      <c r="AX200" s="14" t="s">
        <v>86</v>
      </c>
      <c r="AY200" s="250" t="s">
        <v>181</v>
      </c>
    </row>
    <row r="201" spans="2:63" s="12" customFormat="1" ht="13.2">
      <c r="B201" s="187"/>
      <c r="C201" s="188"/>
      <c r="D201" s="189" t="s">
        <v>77</v>
      </c>
      <c r="E201" s="201" t="s">
        <v>290</v>
      </c>
      <c r="F201" s="201" t="s">
        <v>291</v>
      </c>
      <c r="G201" s="188"/>
      <c r="H201" s="188"/>
      <c r="I201" s="191"/>
      <c r="J201" s="202">
        <f>BK201</f>
        <v>0</v>
      </c>
      <c r="K201" s="188"/>
      <c r="L201" s="193"/>
      <c r="M201" s="194"/>
      <c r="N201" s="195"/>
      <c r="O201" s="195"/>
      <c r="P201" s="196">
        <f>SUM(P202:P210)</f>
        <v>0</v>
      </c>
      <c r="Q201" s="195"/>
      <c r="R201" s="196">
        <f>SUM(R202:R210)</f>
        <v>0</v>
      </c>
      <c r="S201" s="195"/>
      <c r="T201" s="197">
        <f>SUM(T202:T210)</f>
        <v>0</v>
      </c>
      <c r="AR201" s="198" t="s">
        <v>86</v>
      </c>
      <c r="AT201" s="199" t="s">
        <v>77</v>
      </c>
      <c r="AU201" s="199" t="s">
        <v>86</v>
      </c>
      <c r="AY201" s="198" t="s">
        <v>181</v>
      </c>
      <c r="BK201" s="200">
        <f>SUM(BK202:BK210)</f>
        <v>0</v>
      </c>
    </row>
    <row r="202" spans="1:65" s="2" customFormat="1" ht="22.8">
      <c r="A202" s="33"/>
      <c r="B202" s="34"/>
      <c r="C202" s="203" t="s">
        <v>139</v>
      </c>
      <c r="D202" s="203" t="s">
        <v>183</v>
      </c>
      <c r="E202" s="204" t="s">
        <v>292</v>
      </c>
      <c r="F202" s="205" t="s">
        <v>293</v>
      </c>
      <c r="G202" s="206" t="s">
        <v>226</v>
      </c>
      <c r="H202" s="207">
        <v>475.91</v>
      </c>
      <c r="I202" s="208"/>
      <c r="J202" s="209">
        <f>ROUND(I202*H202,2)</f>
        <v>0</v>
      </c>
      <c r="K202" s="210"/>
      <c r="L202" s="38"/>
      <c r="M202" s="211" t="s">
        <v>1</v>
      </c>
      <c r="N202" s="212" t="s">
        <v>43</v>
      </c>
      <c r="O202" s="70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5" t="s">
        <v>187</v>
      </c>
      <c r="AT202" s="215" t="s">
        <v>183</v>
      </c>
      <c r="AU202" s="215" t="s">
        <v>88</v>
      </c>
      <c r="AY202" s="16" t="s">
        <v>181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6" t="s">
        <v>86</v>
      </c>
      <c r="BK202" s="216">
        <f>ROUND(I202*H202,2)</f>
        <v>0</v>
      </c>
      <c r="BL202" s="16" t="s">
        <v>187</v>
      </c>
      <c r="BM202" s="215" t="s">
        <v>294</v>
      </c>
    </row>
    <row r="203" spans="1:65" s="2" customFormat="1" ht="11.4">
      <c r="A203" s="33"/>
      <c r="B203" s="34"/>
      <c r="C203" s="203" t="s">
        <v>142</v>
      </c>
      <c r="D203" s="203" t="s">
        <v>183</v>
      </c>
      <c r="E203" s="204" t="s">
        <v>295</v>
      </c>
      <c r="F203" s="205" t="s">
        <v>296</v>
      </c>
      <c r="G203" s="206" t="s">
        <v>226</v>
      </c>
      <c r="H203" s="207">
        <v>475.91</v>
      </c>
      <c r="I203" s="208"/>
      <c r="J203" s="209">
        <f>ROUND(I203*H203,2)</f>
        <v>0</v>
      </c>
      <c r="K203" s="210"/>
      <c r="L203" s="38"/>
      <c r="M203" s="211" t="s">
        <v>1</v>
      </c>
      <c r="N203" s="212" t="s">
        <v>43</v>
      </c>
      <c r="O203" s="70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15" t="s">
        <v>187</v>
      </c>
      <c r="AT203" s="215" t="s">
        <v>183</v>
      </c>
      <c r="AU203" s="215" t="s">
        <v>88</v>
      </c>
      <c r="AY203" s="16" t="s">
        <v>181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6" t="s">
        <v>86</v>
      </c>
      <c r="BK203" s="216">
        <f>ROUND(I203*H203,2)</f>
        <v>0</v>
      </c>
      <c r="BL203" s="16" t="s">
        <v>187</v>
      </c>
      <c r="BM203" s="215" t="s">
        <v>297</v>
      </c>
    </row>
    <row r="204" spans="1:65" s="2" customFormat="1" ht="22.8">
      <c r="A204" s="33"/>
      <c r="B204" s="34"/>
      <c r="C204" s="203" t="s">
        <v>7</v>
      </c>
      <c r="D204" s="203" t="s">
        <v>183</v>
      </c>
      <c r="E204" s="204" t="s">
        <v>298</v>
      </c>
      <c r="F204" s="205" t="s">
        <v>299</v>
      </c>
      <c r="G204" s="206" t="s">
        <v>226</v>
      </c>
      <c r="H204" s="207">
        <v>475.91</v>
      </c>
      <c r="I204" s="208"/>
      <c r="J204" s="209">
        <f>ROUND(I204*H204,2)</f>
        <v>0</v>
      </c>
      <c r="K204" s="210"/>
      <c r="L204" s="38"/>
      <c r="M204" s="211" t="s">
        <v>1</v>
      </c>
      <c r="N204" s="212" t="s">
        <v>43</v>
      </c>
      <c r="O204" s="70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5" t="s">
        <v>187</v>
      </c>
      <c r="AT204" s="215" t="s">
        <v>183</v>
      </c>
      <c r="AU204" s="215" t="s">
        <v>88</v>
      </c>
      <c r="AY204" s="16" t="s">
        <v>181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86</v>
      </c>
      <c r="BK204" s="216">
        <f>ROUND(I204*H204,2)</f>
        <v>0</v>
      </c>
      <c r="BL204" s="16" t="s">
        <v>187</v>
      </c>
      <c r="BM204" s="215" t="s">
        <v>300</v>
      </c>
    </row>
    <row r="205" spans="1:65" s="2" customFormat="1" ht="22.8">
      <c r="A205" s="33"/>
      <c r="B205" s="34"/>
      <c r="C205" s="203" t="s">
        <v>301</v>
      </c>
      <c r="D205" s="203" t="s">
        <v>183</v>
      </c>
      <c r="E205" s="204" t="s">
        <v>302</v>
      </c>
      <c r="F205" s="205" t="s">
        <v>303</v>
      </c>
      <c r="G205" s="206" t="s">
        <v>226</v>
      </c>
      <c r="H205" s="207">
        <v>4759.1</v>
      </c>
      <c r="I205" s="208"/>
      <c r="J205" s="209">
        <f>ROUND(I205*H205,2)</f>
        <v>0</v>
      </c>
      <c r="K205" s="210"/>
      <c r="L205" s="38"/>
      <c r="M205" s="211" t="s">
        <v>1</v>
      </c>
      <c r="N205" s="212" t="s">
        <v>43</v>
      </c>
      <c r="O205" s="70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15" t="s">
        <v>187</v>
      </c>
      <c r="AT205" s="215" t="s">
        <v>183</v>
      </c>
      <c r="AU205" s="215" t="s">
        <v>88</v>
      </c>
      <c r="AY205" s="16" t="s">
        <v>181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6" t="s">
        <v>86</v>
      </c>
      <c r="BK205" s="216">
        <f>ROUND(I205*H205,2)</f>
        <v>0</v>
      </c>
      <c r="BL205" s="16" t="s">
        <v>187</v>
      </c>
      <c r="BM205" s="215" t="s">
        <v>304</v>
      </c>
    </row>
    <row r="206" spans="2:51" s="13" customFormat="1" ht="12">
      <c r="B206" s="217"/>
      <c r="C206" s="218"/>
      <c r="D206" s="219" t="s">
        <v>189</v>
      </c>
      <c r="E206" s="220" t="s">
        <v>1</v>
      </c>
      <c r="F206" s="221" t="s">
        <v>305</v>
      </c>
      <c r="G206" s="218"/>
      <c r="H206" s="222">
        <v>4759.1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189</v>
      </c>
      <c r="AU206" s="228" t="s">
        <v>88</v>
      </c>
      <c r="AV206" s="13" t="s">
        <v>88</v>
      </c>
      <c r="AW206" s="13" t="s">
        <v>35</v>
      </c>
      <c r="AX206" s="13" t="s">
        <v>86</v>
      </c>
      <c r="AY206" s="228" t="s">
        <v>181</v>
      </c>
    </row>
    <row r="207" spans="1:65" s="2" customFormat="1" ht="34.2">
      <c r="A207" s="33"/>
      <c r="B207" s="34"/>
      <c r="C207" s="203" t="s">
        <v>306</v>
      </c>
      <c r="D207" s="203" t="s">
        <v>183</v>
      </c>
      <c r="E207" s="204" t="s">
        <v>307</v>
      </c>
      <c r="F207" s="205" t="s">
        <v>308</v>
      </c>
      <c r="G207" s="206" t="s">
        <v>226</v>
      </c>
      <c r="H207" s="207">
        <v>293.682</v>
      </c>
      <c r="I207" s="208"/>
      <c r="J207" s="209">
        <f>ROUND(I207*H207,2)</f>
        <v>0</v>
      </c>
      <c r="K207" s="210"/>
      <c r="L207" s="38"/>
      <c r="M207" s="211" t="s">
        <v>1</v>
      </c>
      <c r="N207" s="212" t="s">
        <v>43</v>
      </c>
      <c r="O207" s="70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15" t="s">
        <v>187</v>
      </c>
      <c r="AT207" s="215" t="s">
        <v>183</v>
      </c>
      <c r="AU207" s="215" t="s">
        <v>88</v>
      </c>
      <c r="AY207" s="16" t="s">
        <v>181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6" t="s">
        <v>86</v>
      </c>
      <c r="BK207" s="216">
        <f>ROUND(I207*H207,2)</f>
        <v>0</v>
      </c>
      <c r="BL207" s="16" t="s">
        <v>187</v>
      </c>
      <c r="BM207" s="215" t="s">
        <v>309</v>
      </c>
    </row>
    <row r="208" spans="1:65" s="2" customFormat="1" ht="22.8">
      <c r="A208" s="33"/>
      <c r="B208" s="34"/>
      <c r="C208" s="203" t="s">
        <v>310</v>
      </c>
      <c r="D208" s="203" t="s">
        <v>183</v>
      </c>
      <c r="E208" s="204" t="s">
        <v>311</v>
      </c>
      <c r="F208" s="205" t="s">
        <v>312</v>
      </c>
      <c r="G208" s="206" t="s">
        <v>226</v>
      </c>
      <c r="H208" s="207">
        <v>148.09</v>
      </c>
      <c r="I208" s="208"/>
      <c r="J208" s="209">
        <f>ROUND(I208*H208,2)</f>
        <v>0</v>
      </c>
      <c r="K208" s="210"/>
      <c r="L208" s="38"/>
      <c r="M208" s="211" t="s">
        <v>1</v>
      </c>
      <c r="N208" s="212" t="s">
        <v>43</v>
      </c>
      <c r="O208" s="70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5" t="s">
        <v>187</v>
      </c>
      <c r="AT208" s="215" t="s">
        <v>183</v>
      </c>
      <c r="AU208" s="215" t="s">
        <v>88</v>
      </c>
      <c r="AY208" s="16" t="s">
        <v>181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6" t="s">
        <v>86</v>
      </c>
      <c r="BK208" s="216">
        <f>ROUND(I208*H208,2)</f>
        <v>0</v>
      </c>
      <c r="BL208" s="16" t="s">
        <v>187</v>
      </c>
      <c r="BM208" s="215" t="s">
        <v>313</v>
      </c>
    </row>
    <row r="209" spans="1:65" s="2" customFormat="1" ht="22.8">
      <c r="A209" s="33"/>
      <c r="B209" s="34"/>
      <c r="C209" s="203" t="s">
        <v>314</v>
      </c>
      <c r="D209" s="203" t="s">
        <v>183</v>
      </c>
      <c r="E209" s="204" t="s">
        <v>315</v>
      </c>
      <c r="F209" s="205" t="s">
        <v>316</v>
      </c>
      <c r="G209" s="206" t="s">
        <v>226</v>
      </c>
      <c r="H209" s="207">
        <v>21.033</v>
      </c>
      <c r="I209" s="208"/>
      <c r="J209" s="209">
        <f>ROUND(I209*H209,2)</f>
        <v>0</v>
      </c>
      <c r="K209" s="210"/>
      <c r="L209" s="38"/>
      <c r="M209" s="211" t="s">
        <v>1</v>
      </c>
      <c r="N209" s="212" t="s">
        <v>43</v>
      </c>
      <c r="O209" s="70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15" t="s">
        <v>187</v>
      </c>
      <c r="AT209" s="215" t="s">
        <v>183</v>
      </c>
      <c r="AU209" s="215" t="s">
        <v>88</v>
      </c>
      <c r="AY209" s="16" t="s">
        <v>181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6" t="s">
        <v>86</v>
      </c>
      <c r="BK209" s="216">
        <f>ROUND(I209*H209,2)</f>
        <v>0</v>
      </c>
      <c r="BL209" s="16" t="s">
        <v>187</v>
      </c>
      <c r="BM209" s="215" t="s">
        <v>317</v>
      </c>
    </row>
    <row r="210" spans="1:65" s="2" customFormat="1" ht="22.8">
      <c r="A210" s="33"/>
      <c r="B210" s="34"/>
      <c r="C210" s="203" t="s">
        <v>318</v>
      </c>
      <c r="D210" s="203" t="s">
        <v>183</v>
      </c>
      <c r="E210" s="204" t="s">
        <v>319</v>
      </c>
      <c r="F210" s="205" t="s">
        <v>320</v>
      </c>
      <c r="G210" s="206" t="s">
        <v>226</v>
      </c>
      <c r="H210" s="207">
        <v>13.105</v>
      </c>
      <c r="I210" s="208"/>
      <c r="J210" s="209">
        <f>ROUND(I210*H210,2)</f>
        <v>0</v>
      </c>
      <c r="K210" s="210"/>
      <c r="L210" s="38"/>
      <c r="M210" s="211" t="s">
        <v>1</v>
      </c>
      <c r="N210" s="212" t="s">
        <v>43</v>
      </c>
      <c r="O210" s="70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5" t="s">
        <v>187</v>
      </c>
      <c r="AT210" s="215" t="s">
        <v>183</v>
      </c>
      <c r="AU210" s="215" t="s">
        <v>88</v>
      </c>
      <c r="AY210" s="16" t="s">
        <v>181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86</v>
      </c>
      <c r="BK210" s="216">
        <f>ROUND(I210*H210,2)</f>
        <v>0</v>
      </c>
      <c r="BL210" s="16" t="s">
        <v>187</v>
      </c>
      <c r="BM210" s="215" t="s">
        <v>321</v>
      </c>
    </row>
    <row r="211" spans="2:63" s="12" customFormat="1" ht="15">
      <c r="B211" s="187"/>
      <c r="C211" s="188"/>
      <c r="D211" s="189" t="s">
        <v>77</v>
      </c>
      <c r="E211" s="190" t="s">
        <v>322</v>
      </c>
      <c r="F211" s="190" t="s">
        <v>323</v>
      </c>
      <c r="G211" s="188"/>
      <c r="H211" s="188"/>
      <c r="I211" s="191"/>
      <c r="J211" s="192">
        <f>BK211</f>
        <v>0</v>
      </c>
      <c r="K211" s="188"/>
      <c r="L211" s="193"/>
      <c r="M211" s="194"/>
      <c r="N211" s="195"/>
      <c r="O211" s="195"/>
      <c r="P211" s="196">
        <f>P212+P218+P220+P250+P264+P276</f>
        <v>0</v>
      </c>
      <c r="Q211" s="195"/>
      <c r="R211" s="196">
        <f>R212+R218+R220+R250+R264+R276</f>
        <v>0.0312</v>
      </c>
      <c r="S211" s="195"/>
      <c r="T211" s="197">
        <f>T212+T218+T220+T250+T264+T276</f>
        <v>32.067407339999995</v>
      </c>
      <c r="AR211" s="198" t="s">
        <v>88</v>
      </c>
      <c r="AT211" s="199" t="s">
        <v>77</v>
      </c>
      <c r="AU211" s="199" t="s">
        <v>78</v>
      </c>
      <c r="AY211" s="198" t="s">
        <v>181</v>
      </c>
      <c r="BK211" s="200">
        <f>BK212+BK218+BK220+BK250+BK264+BK276</f>
        <v>0</v>
      </c>
    </row>
    <row r="212" spans="2:63" s="12" customFormat="1" ht="13.2">
      <c r="B212" s="187"/>
      <c r="C212" s="188"/>
      <c r="D212" s="189" t="s">
        <v>77</v>
      </c>
      <c r="E212" s="201" t="s">
        <v>324</v>
      </c>
      <c r="F212" s="201" t="s">
        <v>325</v>
      </c>
      <c r="G212" s="188"/>
      <c r="H212" s="188"/>
      <c r="I212" s="191"/>
      <c r="J212" s="202">
        <f>BK212</f>
        <v>0</v>
      </c>
      <c r="K212" s="188"/>
      <c r="L212" s="193"/>
      <c r="M212" s="194"/>
      <c r="N212" s="195"/>
      <c r="O212" s="195"/>
      <c r="P212" s="196">
        <f>SUM(P213:P217)</f>
        <v>0</v>
      </c>
      <c r="Q212" s="195"/>
      <c r="R212" s="196">
        <f>SUM(R213:R217)</f>
        <v>0.0312</v>
      </c>
      <c r="S212" s="195"/>
      <c r="T212" s="197">
        <f>SUM(T213:T217)</f>
        <v>0</v>
      </c>
      <c r="AR212" s="198" t="s">
        <v>88</v>
      </c>
      <c r="AT212" s="199" t="s">
        <v>77</v>
      </c>
      <c r="AU212" s="199" t="s">
        <v>86</v>
      </c>
      <c r="AY212" s="198" t="s">
        <v>181</v>
      </c>
      <c r="BK212" s="200">
        <f>SUM(BK213:BK217)</f>
        <v>0</v>
      </c>
    </row>
    <row r="213" spans="1:65" s="2" customFormat="1" ht="22.8">
      <c r="A213" s="33"/>
      <c r="B213" s="34"/>
      <c r="C213" s="203" t="s">
        <v>326</v>
      </c>
      <c r="D213" s="203" t="s">
        <v>183</v>
      </c>
      <c r="E213" s="204" t="s">
        <v>327</v>
      </c>
      <c r="F213" s="205" t="s">
        <v>328</v>
      </c>
      <c r="G213" s="206" t="s">
        <v>186</v>
      </c>
      <c r="H213" s="207">
        <v>78</v>
      </c>
      <c r="I213" s="208"/>
      <c r="J213" s="209">
        <f>ROUND(I213*H213,2)</f>
        <v>0</v>
      </c>
      <c r="K213" s="210"/>
      <c r="L213" s="38"/>
      <c r="M213" s="211" t="s">
        <v>1</v>
      </c>
      <c r="N213" s="212" t="s">
        <v>43</v>
      </c>
      <c r="O213" s="70"/>
      <c r="P213" s="213">
        <f>O213*H213</f>
        <v>0</v>
      </c>
      <c r="Q213" s="213">
        <v>4E-05</v>
      </c>
      <c r="R213" s="213">
        <f>Q213*H213</f>
        <v>0.0031200000000000004</v>
      </c>
      <c r="S213" s="213">
        <v>0</v>
      </c>
      <c r="T213" s="21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15" t="s">
        <v>130</v>
      </c>
      <c r="AT213" s="215" t="s">
        <v>183</v>
      </c>
      <c r="AU213" s="215" t="s">
        <v>88</v>
      </c>
      <c r="AY213" s="16" t="s">
        <v>181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6" t="s">
        <v>86</v>
      </c>
      <c r="BK213" s="216">
        <f>ROUND(I213*H213,2)</f>
        <v>0</v>
      </c>
      <c r="BL213" s="16" t="s">
        <v>130</v>
      </c>
      <c r="BM213" s="215" t="s">
        <v>329</v>
      </c>
    </row>
    <row r="214" spans="2:51" s="13" customFormat="1" ht="12">
      <c r="B214" s="217"/>
      <c r="C214" s="218"/>
      <c r="D214" s="219" t="s">
        <v>189</v>
      </c>
      <c r="E214" s="220" t="s">
        <v>1</v>
      </c>
      <c r="F214" s="221" t="s">
        <v>236</v>
      </c>
      <c r="G214" s="218"/>
      <c r="H214" s="222">
        <v>78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189</v>
      </c>
      <c r="AU214" s="228" t="s">
        <v>88</v>
      </c>
      <c r="AV214" s="13" t="s">
        <v>88</v>
      </c>
      <c r="AW214" s="13" t="s">
        <v>35</v>
      </c>
      <c r="AX214" s="13" t="s">
        <v>86</v>
      </c>
      <c r="AY214" s="228" t="s">
        <v>181</v>
      </c>
    </row>
    <row r="215" spans="1:65" s="2" customFormat="1" ht="22.8">
      <c r="A215" s="33"/>
      <c r="B215" s="34"/>
      <c r="C215" s="229" t="s">
        <v>330</v>
      </c>
      <c r="D215" s="229" t="s">
        <v>237</v>
      </c>
      <c r="E215" s="230" t="s">
        <v>331</v>
      </c>
      <c r="F215" s="231" t="s">
        <v>332</v>
      </c>
      <c r="G215" s="232" t="s">
        <v>186</v>
      </c>
      <c r="H215" s="233">
        <v>93.6</v>
      </c>
      <c r="I215" s="234"/>
      <c r="J215" s="235">
        <f>ROUND(I215*H215,2)</f>
        <v>0</v>
      </c>
      <c r="K215" s="236"/>
      <c r="L215" s="237"/>
      <c r="M215" s="238" t="s">
        <v>1</v>
      </c>
      <c r="N215" s="239" t="s">
        <v>43</v>
      </c>
      <c r="O215" s="70"/>
      <c r="P215" s="213">
        <f>O215*H215</f>
        <v>0</v>
      </c>
      <c r="Q215" s="213">
        <v>0.0003</v>
      </c>
      <c r="R215" s="213">
        <f>Q215*H215</f>
        <v>0.028079999999999997</v>
      </c>
      <c r="S215" s="213">
        <v>0</v>
      </c>
      <c r="T215" s="214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15" t="s">
        <v>333</v>
      </c>
      <c r="AT215" s="215" t="s">
        <v>237</v>
      </c>
      <c r="AU215" s="215" t="s">
        <v>88</v>
      </c>
      <c r="AY215" s="16" t="s">
        <v>181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6" t="s">
        <v>86</v>
      </c>
      <c r="BK215" s="216">
        <f>ROUND(I215*H215,2)</f>
        <v>0</v>
      </c>
      <c r="BL215" s="16" t="s">
        <v>130</v>
      </c>
      <c r="BM215" s="215" t="s">
        <v>334</v>
      </c>
    </row>
    <row r="216" spans="2:51" s="13" customFormat="1" ht="12">
      <c r="B216" s="217"/>
      <c r="C216" s="218"/>
      <c r="D216" s="219" t="s">
        <v>189</v>
      </c>
      <c r="E216" s="218"/>
      <c r="F216" s="221" t="s">
        <v>335</v>
      </c>
      <c r="G216" s="218"/>
      <c r="H216" s="222">
        <v>93.6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189</v>
      </c>
      <c r="AU216" s="228" t="s">
        <v>88</v>
      </c>
      <c r="AV216" s="13" t="s">
        <v>88</v>
      </c>
      <c r="AW216" s="13" t="s">
        <v>4</v>
      </c>
      <c r="AX216" s="13" t="s">
        <v>86</v>
      </c>
      <c r="AY216" s="228" t="s">
        <v>181</v>
      </c>
    </row>
    <row r="217" spans="1:65" s="2" customFormat="1" ht="22.8">
      <c r="A217" s="33"/>
      <c r="B217" s="34"/>
      <c r="C217" s="203" t="s">
        <v>336</v>
      </c>
      <c r="D217" s="203" t="s">
        <v>183</v>
      </c>
      <c r="E217" s="204" t="s">
        <v>337</v>
      </c>
      <c r="F217" s="205" t="s">
        <v>338</v>
      </c>
      <c r="G217" s="206" t="s">
        <v>339</v>
      </c>
      <c r="H217" s="251"/>
      <c r="I217" s="208"/>
      <c r="J217" s="209">
        <f>ROUND(I217*H217,2)</f>
        <v>0</v>
      </c>
      <c r="K217" s="210"/>
      <c r="L217" s="38"/>
      <c r="M217" s="211" t="s">
        <v>1</v>
      </c>
      <c r="N217" s="212" t="s">
        <v>43</v>
      </c>
      <c r="O217" s="70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15" t="s">
        <v>130</v>
      </c>
      <c r="AT217" s="215" t="s">
        <v>183</v>
      </c>
      <c r="AU217" s="215" t="s">
        <v>88</v>
      </c>
      <c r="AY217" s="16" t="s">
        <v>181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6" t="s">
        <v>86</v>
      </c>
      <c r="BK217" s="216">
        <f>ROUND(I217*H217,2)</f>
        <v>0</v>
      </c>
      <c r="BL217" s="16" t="s">
        <v>130</v>
      </c>
      <c r="BM217" s="215" t="s">
        <v>340</v>
      </c>
    </row>
    <row r="218" spans="2:63" s="12" customFormat="1" ht="13.2">
      <c r="B218" s="187"/>
      <c r="C218" s="188"/>
      <c r="D218" s="189" t="s">
        <v>77</v>
      </c>
      <c r="E218" s="201" t="s">
        <v>341</v>
      </c>
      <c r="F218" s="201" t="s">
        <v>342</v>
      </c>
      <c r="G218" s="188"/>
      <c r="H218" s="188"/>
      <c r="I218" s="191"/>
      <c r="J218" s="202">
        <f>BK218</f>
        <v>0</v>
      </c>
      <c r="K218" s="188"/>
      <c r="L218" s="193"/>
      <c r="M218" s="194"/>
      <c r="N218" s="195"/>
      <c r="O218" s="195"/>
      <c r="P218" s="196">
        <f>P219</f>
        <v>0</v>
      </c>
      <c r="Q218" s="195"/>
      <c r="R218" s="196">
        <f>R219</f>
        <v>0</v>
      </c>
      <c r="S218" s="195"/>
      <c r="T218" s="197">
        <f>T219</f>
        <v>0</v>
      </c>
      <c r="AR218" s="198" t="s">
        <v>88</v>
      </c>
      <c r="AT218" s="199" t="s">
        <v>77</v>
      </c>
      <c r="AU218" s="199" t="s">
        <v>86</v>
      </c>
      <c r="AY218" s="198" t="s">
        <v>181</v>
      </c>
      <c r="BK218" s="200">
        <f>BK219</f>
        <v>0</v>
      </c>
    </row>
    <row r="219" spans="1:65" s="2" customFormat="1" ht="11.4">
      <c r="A219" s="33"/>
      <c r="B219" s="34"/>
      <c r="C219" s="203" t="s">
        <v>343</v>
      </c>
      <c r="D219" s="203" t="s">
        <v>183</v>
      </c>
      <c r="E219" s="204" t="s">
        <v>344</v>
      </c>
      <c r="F219" s="205" t="s">
        <v>345</v>
      </c>
      <c r="G219" s="206" t="s">
        <v>245</v>
      </c>
      <c r="H219" s="207">
        <v>1</v>
      </c>
      <c r="I219" s="208"/>
      <c r="J219" s="209">
        <f>ROUND(I219*H219,2)</f>
        <v>0</v>
      </c>
      <c r="K219" s="210"/>
      <c r="L219" s="38"/>
      <c r="M219" s="211" t="s">
        <v>1</v>
      </c>
      <c r="N219" s="212" t="s">
        <v>43</v>
      </c>
      <c r="O219" s="70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15" t="s">
        <v>130</v>
      </c>
      <c r="AT219" s="215" t="s">
        <v>183</v>
      </c>
      <c r="AU219" s="215" t="s">
        <v>88</v>
      </c>
      <c r="AY219" s="16" t="s">
        <v>181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6" t="s">
        <v>86</v>
      </c>
      <c r="BK219" s="216">
        <f>ROUND(I219*H219,2)</f>
        <v>0</v>
      </c>
      <c r="BL219" s="16" t="s">
        <v>130</v>
      </c>
      <c r="BM219" s="215" t="s">
        <v>346</v>
      </c>
    </row>
    <row r="220" spans="2:63" s="12" customFormat="1" ht="13.2">
      <c r="B220" s="187"/>
      <c r="C220" s="188"/>
      <c r="D220" s="189" t="s">
        <v>77</v>
      </c>
      <c r="E220" s="201" t="s">
        <v>347</v>
      </c>
      <c r="F220" s="201" t="s">
        <v>348</v>
      </c>
      <c r="G220" s="188"/>
      <c r="H220" s="188"/>
      <c r="I220" s="191"/>
      <c r="J220" s="202">
        <f>BK220</f>
        <v>0</v>
      </c>
      <c r="K220" s="188"/>
      <c r="L220" s="193"/>
      <c r="M220" s="194"/>
      <c r="N220" s="195"/>
      <c r="O220" s="195"/>
      <c r="P220" s="196">
        <f>SUM(P221:P249)</f>
        <v>0</v>
      </c>
      <c r="Q220" s="195"/>
      <c r="R220" s="196">
        <f>SUM(R221:R249)</f>
        <v>0</v>
      </c>
      <c r="S220" s="195"/>
      <c r="T220" s="197">
        <f>SUM(T221:T249)</f>
        <v>11.988720999999998</v>
      </c>
      <c r="AR220" s="198" t="s">
        <v>88</v>
      </c>
      <c r="AT220" s="199" t="s">
        <v>77</v>
      </c>
      <c r="AU220" s="199" t="s">
        <v>86</v>
      </c>
      <c r="AY220" s="198" t="s">
        <v>181</v>
      </c>
      <c r="BK220" s="200">
        <f>SUM(BK221:BK249)</f>
        <v>0</v>
      </c>
    </row>
    <row r="221" spans="1:65" s="2" customFormat="1" ht="11.4">
      <c r="A221" s="33"/>
      <c r="B221" s="34"/>
      <c r="C221" s="203" t="s">
        <v>349</v>
      </c>
      <c r="D221" s="203" t="s">
        <v>183</v>
      </c>
      <c r="E221" s="204" t="s">
        <v>350</v>
      </c>
      <c r="F221" s="205" t="s">
        <v>351</v>
      </c>
      <c r="G221" s="206" t="s">
        <v>186</v>
      </c>
      <c r="H221" s="207">
        <v>79.291</v>
      </c>
      <c r="I221" s="208"/>
      <c r="J221" s="209">
        <f>ROUND(I221*H221,2)</f>
        <v>0</v>
      </c>
      <c r="K221" s="210"/>
      <c r="L221" s="38"/>
      <c r="M221" s="211" t="s">
        <v>1</v>
      </c>
      <c r="N221" s="212" t="s">
        <v>43</v>
      </c>
      <c r="O221" s="70"/>
      <c r="P221" s="213">
        <f>O221*H221</f>
        <v>0</v>
      </c>
      <c r="Q221" s="213">
        <v>0</v>
      </c>
      <c r="R221" s="213">
        <f>Q221*H221</f>
        <v>0</v>
      </c>
      <c r="S221" s="213">
        <v>0.015</v>
      </c>
      <c r="T221" s="214">
        <f>S221*H221</f>
        <v>1.189365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15" t="s">
        <v>130</v>
      </c>
      <c r="AT221" s="215" t="s">
        <v>183</v>
      </c>
      <c r="AU221" s="215" t="s">
        <v>88</v>
      </c>
      <c r="AY221" s="16" t="s">
        <v>181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6" t="s">
        <v>86</v>
      </c>
      <c r="BK221" s="216">
        <f>ROUND(I221*H221,2)</f>
        <v>0</v>
      </c>
      <c r="BL221" s="16" t="s">
        <v>130</v>
      </c>
      <c r="BM221" s="215" t="s">
        <v>352</v>
      </c>
    </row>
    <row r="222" spans="2:51" s="13" customFormat="1" ht="12">
      <c r="B222" s="217"/>
      <c r="C222" s="218"/>
      <c r="D222" s="219" t="s">
        <v>189</v>
      </c>
      <c r="E222" s="220" t="s">
        <v>1</v>
      </c>
      <c r="F222" s="221" t="s">
        <v>353</v>
      </c>
      <c r="G222" s="218"/>
      <c r="H222" s="222">
        <v>59.301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189</v>
      </c>
      <c r="AU222" s="228" t="s">
        <v>88</v>
      </c>
      <c r="AV222" s="13" t="s">
        <v>88</v>
      </c>
      <c r="AW222" s="13" t="s">
        <v>35</v>
      </c>
      <c r="AX222" s="13" t="s">
        <v>78</v>
      </c>
      <c r="AY222" s="228" t="s">
        <v>181</v>
      </c>
    </row>
    <row r="223" spans="2:51" s="13" customFormat="1" ht="12">
      <c r="B223" s="217"/>
      <c r="C223" s="218"/>
      <c r="D223" s="219" t="s">
        <v>189</v>
      </c>
      <c r="E223" s="220" t="s">
        <v>1</v>
      </c>
      <c r="F223" s="221" t="s">
        <v>354</v>
      </c>
      <c r="G223" s="218"/>
      <c r="H223" s="222">
        <v>19.99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189</v>
      </c>
      <c r="AU223" s="228" t="s">
        <v>88</v>
      </c>
      <c r="AV223" s="13" t="s">
        <v>88</v>
      </c>
      <c r="AW223" s="13" t="s">
        <v>35</v>
      </c>
      <c r="AX223" s="13" t="s">
        <v>78</v>
      </c>
      <c r="AY223" s="228" t="s">
        <v>181</v>
      </c>
    </row>
    <row r="224" spans="2:51" s="14" customFormat="1" ht="12">
      <c r="B224" s="240"/>
      <c r="C224" s="241"/>
      <c r="D224" s="219" t="s">
        <v>189</v>
      </c>
      <c r="E224" s="242" t="s">
        <v>1</v>
      </c>
      <c r="F224" s="243" t="s">
        <v>257</v>
      </c>
      <c r="G224" s="241"/>
      <c r="H224" s="244">
        <v>79.291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189</v>
      </c>
      <c r="AU224" s="250" t="s">
        <v>88</v>
      </c>
      <c r="AV224" s="14" t="s">
        <v>187</v>
      </c>
      <c r="AW224" s="14" t="s">
        <v>35</v>
      </c>
      <c r="AX224" s="14" t="s">
        <v>86</v>
      </c>
      <c r="AY224" s="250" t="s">
        <v>181</v>
      </c>
    </row>
    <row r="225" spans="1:65" s="2" customFormat="1" ht="22.8">
      <c r="A225" s="33"/>
      <c r="B225" s="34"/>
      <c r="C225" s="203" t="s">
        <v>333</v>
      </c>
      <c r="D225" s="203" t="s">
        <v>183</v>
      </c>
      <c r="E225" s="204" t="s">
        <v>355</v>
      </c>
      <c r="F225" s="205" t="s">
        <v>356</v>
      </c>
      <c r="G225" s="206" t="s">
        <v>357</v>
      </c>
      <c r="H225" s="207">
        <v>204.062</v>
      </c>
      <c r="I225" s="208"/>
      <c r="J225" s="209">
        <f>ROUND(I225*H225,2)</f>
        <v>0</v>
      </c>
      <c r="K225" s="210"/>
      <c r="L225" s="38"/>
      <c r="M225" s="211" t="s">
        <v>1</v>
      </c>
      <c r="N225" s="212" t="s">
        <v>43</v>
      </c>
      <c r="O225" s="70"/>
      <c r="P225" s="213">
        <f>O225*H225</f>
        <v>0</v>
      </c>
      <c r="Q225" s="213">
        <v>0</v>
      </c>
      <c r="R225" s="213">
        <f>Q225*H225</f>
        <v>0</v>
      </c>
      <c r="S225" s="213">
        <v>0.01</v>
      </c>
      <c r="T225" s="214">
        <f>S225*H225</f>
        <v>2.04062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15" t="s">
        <v>130</v>
      </c>
      <c r="AT225" s="215" t="s">
        <v>183</v>
      </c>
      <c r="AU225" s="215" t="s">
        <v>88</v>
      </c>
      <c r="AY225" s="16" t="s">
        <v>181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6" t="s">
        <v>86</v>
      </c>
      <c r="BK225" s="216">
        <f>ROUND(I225*H225,2)</f>
        <v>0</v>
      </c>
      <c r="BL225" s="16" t="s">
        <v>130</v>
      </c>
      <c r="BM225" s="215" t="s">
        <v>358</v>
      </c>
    </row>
    <row r="226" spans="2:51" s="13" customFormat="1" ht="12">
      <c r="B226" s="217"/>
      <c r="C226" s="218"/>
      <c r="D226" s="219" t="s">
        <v>189</v>
      </c>
      <c r="E226" s="220" t="s">
        <v>1</v>
      </c>
      <c r="F226" s="221" t="s">
        <v>359</v>
      </c>
      <c r="G226" s="218"/>
      <c r="H226" s="222">
        <v>26.72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189</v>
      </c>
      <c r="AU226" s="228" t="s">
        <v>88</v>
      </c>
      <c r="AV226" s="13" t="s">
        <v>88</v>
      </c>
      <c r="AW226" s="13" t="s">
        <v>35</v>
      </c>
      <c r="AX226" s="13" t="s">
        <v>78</v>
      </c>
      <c r="AY226" s="228" t="s">
        <v>181</v>
      </c>
    </row>
    <row r="227" spans="2:51" s="13" customFormat="1" ht="12">
      <c r="B227" s="217"/>
      <c r="C227" s="218"/>
      <c r="D227" s="219" t="s">
        <v>189</v>
      </c>
      <c r="E227" s="220" t="s">
        <v>1</v>
      </c>
      <c r="F227" s="221" t="s">
        <v>360</v>
      </c>
      <c r="G227" s="218"/>
      <c r="H227" s="222">
        <v>82.012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189</v>
      </c>
      <c r="AU227" s="228" t="s">
        <v>88</v>
      </c>
      <c r="AV227" s="13" t="s">
        <v>88</v>
      </c>
      <c r="AW227" s="13" t="s">
        <v>35</v>
      </c>
      <c r="AX227" s="13" t="s">
        <v>78</v>
      </c>
      <c r="AY227" s="228" t="s">
        <v>181</v>
      </c>
    </row>
    <row r="228" spans="2:51" s="13" customFormat="1" ht="12">
      <c r="B228" s="217"/>
      <c r="C228" s="218"/>
      <c r="D228" s="219" t="s">
        <v>189</v>
      </c>
      <c r="E228" s="220" t="s">
        <v>1</v>
      </c>
      <c r="F228" s="221" t="s">
        <v>361</v>
      </c>
      <c r="G228" s="218"/>
      <c r="H228" s="222">
        <v>18.25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189</v>
      </c>
      <c r="AU228" s="228" t="s">
        <v>88</v>
      </c>
      <c r="AV228" s="13" t="s">
        <v>88</v>
      </c>
      <c r="AW228" s="13" t="s">
        <v>35</v>
      </c>
      <c r="AX228" s="13" t="s">
        <v>78</v>
      </c>
      <c r="AY228" s="228" t="s">
        <v>181</v>
      </c>
    </row>
    <row r="229" spans="2:51" s="13" customFormat="1" ht="12">
      <c r="B229" s="217"/>
      <c r="C229" s="218"/>
      <c r="D229" s="219" t="s">
        <v>189</v>
      </c>
      <c r="E229" s="220" t="s">
        <v>1</v>
      </c>
      <c r="F229" s="221" t="s">
        <v>362</v>
      </c>
      <c r="G229" s="218"/>
      <c r="H229" s="222">
        <v>31.962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189</v>
      </c>
      <c r="AU229" s="228" t="s">
        <v>88</v>
      </c>
      <c r="AV229" s="13" t="s">
        <v>88</v>
      </c>
      <c r="AW229" s="13" t="s">
        <v>35</v>
      </c>
      <c r="AX229" s="13" t="s">
        <v>78</v>
      </c>
      <c r="AY229" s="228" t="s">
        <v>181</v>
      </c>
    </row>
    <row r="230" spans="2:51" s="13" customFormat="1" ht="12">
      <c r="B230" s="217"/>
      <c r="C230" s="218"/>
      <c r="D230" s="219" t="s">
        <v>189</v>
      </c>
      <c r="E230" s="220" t="s">
        <v>1</v>
      </c>
      <c r="F230" s="221" t="s">
        <v>363</v>
      </c>
      <c r="G230" s="218"/>
      <c r="H230" s="222">
        <v>28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189</v>
      </c>
      <c r="AU230" s="228" t="s">
        <v>88</v>
      </c>
      <c r="AV230" s="13" t="s">
        <v>88</v>
      </c>
      <c r="AW230" s="13" t="s">
        <v>35</v>
      </c>
      <c r="AX230" s="13" t="s">
        <v>78</v>
      </c>
      <c r="AY230" s="228" t="s">
        <v>181</v>
      </c>
    </row>
    <row r="231" spans="2:51" s="13" customFormat="1" ht="12">
      <c r="B231" s="217"/>
      <c r="C231" s="218"/>
      <c r="D231" s="219" t="s">
        <v>189</v>
      </c>
      <c r="E231" s="220" t="s">
        <v>1</v>
      </c>
      <c r="F231" s="221" t="s">
        <v>364</v>
      </c>
      <c r="G231" s="218"/>
      <c r="H231" s="222">
        <v>17.118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189</v>
      </c>
      <c r="AU231" s="228" t="s">
        <v>88</v>
      </c>
      <c r="AV231" s="13" t="s">
        <v>88</v>
      </c>
      <c r="AW231" s="13" t="s">
        <v>35</v>
      </c>
      <c r="AX231" s="13" t="s">
        <v>78</v>
      </c>
      <c r="AY231" s="228" t="s">
        <v>181</v>
      </c>
    </row>
    <row r="232" spans="2:51" s="14" customFormat="1" ht="12">
      <c r="B232" s="240"/>
      <c r="C232" s="241"/>
      <c r="D232" s="219" t="s">
        <v>189</v>
      </c>
      <c r="E232" s="242" t="s">
        <v>1</v>
      </c>
      <c r="F232" s="243" t="s">
        <v>257</v>
      </c>
      <c r="G232" s="241"/>
      <c r="H232" s="244">
        <v>204.06199999999998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189</v>
      </c>
      <c r="AU232" s="250" t="s">
        <v>88</v>
      </c>
      <c r="AV232" s="14" t="s">
        <v>187</v>
      </c>
      <c r="AW232" s="14" t="s">
        <v>35</v>
      </c>
      <c r="AX232" s="14" t="s">
        <v>86</v>
      </c>
      <c r="AY232" s="250" t="s">
        <v>181</v>
      </c>
    </row>
    <row r="233" spans="1:65" s="2" customFormat="1" ht="11.4">
      <c r="A233" s="33"/>
      <c r="B233" s="34"/>
      <c r="C233" s="203" t="s">
        <v>365</v>
      </c>
      <c r="D233" s="203" t="s">
        <v>183</v>
      </c>
      <c r="E233" s="204" t="s">
        <v>366</v>
      </c>
      <c r="F233" s="205" t="s">
        <v>367</v>
      </c>
      <c r="G233" s="206" t="s">
        <v>186</v>
      </c>
      <c r="H233" s="207">
        <v>144.04</v>
      </c>
      <c r="I233" s="208"/>
      <c r="J233" s="209">
        <f>ROUND(I233*H233,2)</f>
        <v>0</v>
      </c>
      <c r="K233" s="210"/>
      <c r="L233" s="38"/>
      <c r="M233" s="211" t="s">
        <v>1</v>
      </c>
      <c r="N233" s="212" t="s">
        <v>43</v>
      </c>
      <c r="O233" s="70"/>
      <c r="P233" s="213">
        <f>O233*H233</f>
        <v>0</v>
      </c>
      <c r="Q233" s="213">
        <v>0</v>
      </c>
      <c r="R233" s="213">
        <f>Q233*H233</f>
        <v>0</v>
      </c>
      <c r="S233" s="213">
        <v>0.022</v>
      </c>
      <c r="T233" s="214">
        <f>S233*H233</f>
        <v>3.1688799999999997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15" t="s">
        <v>130</v>
      </c>
      <c r="AT233" s="215" t="s">
        <v>183</v>
      </c>
      <c r="AU233" s="215" t="s">
        <v>88</v>
      </c>
      <c r="AY233" s="16" t="s">
        <v>181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6" t="s">
        <v>86</v>
      </c>
      <c r="BK233" s="216">
        <f>ROUND(I233*H233,2)</f>
        <v>0</v>
      </c>
      <c r="BL233" s="16" t="s">
        <v>130</v>
      </c>
      <c r="BM233" s="215" t="s">
        <v>368</v>
      </c>
    </row>
    <row r="234" spans="2:51" s="13" customFormat="1" ht="12">
      <c r="B234" s="217"/>
      <c r="C234" s="218"/>
      <c r="D234" s="219" t="s">
        <v>189</v>
      </c>
      <c r="E234" s="220" t="s">
        <v>1</v>
      </c>
      <c r="F234" s="221" t="s">
        <v>369</v>
      </c>
      <c r="G234" s="218"/>
      <c r="H234" s="222">
        <v>34.665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189</v>
      </c>
      <c r="AU234" s="228" t="s">
        <v>88</v>
      </c>
      <c r="AV234" s="13" t="s">
        <v>88</v>
      </c>
      <c r="AW234" s="13" t="s">
        <v>35</v>
      </c>
      <c r="AX234" s="13" t="s">
        <v>78</v>
      </c>
      <c r="AY234" s="228" t="s">
        <v>181</v>
      </c>
    </row>
    <row r="235" spans="2:51" s="13" customFormat="1" ht="12">
      <c r="B235" s="217"/>
      <c r="C235" s="218"/>
      <c r="D235" s="219" t="s">
        <v>189</v>
      </c>
      <c r="E235" s="220" t="s">
        <v>1</v>
      </c>
      <c r="F235" s="221" t="s">
        <v>370</v>
      </c>
      <c r="G235" s="218"/>
      <c r="H235" s="222">
        <v>18.187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189</v>
      </c>
      <c r="AU235" s="228" t="s">
        <v>88</v>
      </c>
      <c r="AV235" s="13" t="s">
        <v>88</v>
      </c>
      <c r="AW235" s="13" t="s">
        <v>35</v>
      </c>
      <c r="AX235" s="13" t="s">
        <v>78</v>
      </c>
      <c r="AY235" s="228" t="s">
        <v>181</v>
      </c>
    </row>
    <row r="236" spans="2:51" s="13" customFormat="1" ht="12">
      <c r="B236" s="217"/>
      <c r="C236" s="218"/>
      <c r="D236" s="219" t="s">
        <v>189</v>
      </c>
      <c r="E236" s="220" t="s">
        <v>1</v>
      </c>
      <c r="F236" s="221" t="s">
        <v>371</v>
      </c>
      <c r="G236" s="218"/>
      <c r="H236" s="222">
        <v>33.426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189</v>
      </c>
      <c r="AU236" s="228" t="s">
        <v>88</v>
      </c>
      <c r="AV236" s="13" t="s">
        <v>88</v>
      </c>
      <c r="AW236" s="13" t="s">
        <v>35</v>
      </c>
      <c r="AX236" s="13" t="s">
        <v>78</v>
      </c>
      <c r="AY236" s="228" t="s">
        <v>181</v>
      </c>
    </row>
    <row r="237" spans="2:51" s="13" customFormat="1" ht="12">
      <c r="B237" s="217"/>
      <c r="C237" s="218"/>
      <c r="D237" s="219" t="s">
        <v>189</v>
      </c>
      <c r="E237" s="220" t="s">
        <v>1</v>
      </c>
      <c r="F237" s="221" t="s">
        <v>372</v>
      </c>
      <c r="G237" s="218"/>
      <c r="H237" s="222">
        <v>57.762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189</v>
      </c>
      <c r="AU237" s="228" t="s">
        <v>88</v>
      </c>
      <c r="AV237" s="13" t="s">
        <v>88</v>
      </c>
      <c r="AW237" s="13" t="s">
        <v>35</v>
      </c>
      <c r="AX237" s="13" t="s">
        <v>78</v>
      </c>
      <c r="AY237" s="228" t="s">
        <v>181</v>
      </c>
    </row>
    <row r="238" spans="2:51" s="14" customFormat="1" ht="12">
      <c r="B238" s="240"/>
      <c r="C238" s="241"/>
      <c r="D238" s="219" t="s">
        <v>189</v>
      </c>
      <c r="E238" s="242" t="s">
        <v>1</v>
      </c>
      <c r="F238" s="243" t="s">
        <v>257</v>
      </c>
      <c r="G238" s="241"/>
      <c r="H238" s="244">
        <v>144.04000000000002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189</v>
      </c>
      <c r="AU238" s="250" t="s">
        <v>88</v>
      </c>
      <c r="AV238" s="14" t="s">
        <v>187</v>
      </c>
      <c r="AW238" s="14" t="s">
        <v>35</v>
      </c>
      <c r="AX238" s="14" t="s">
        <v>86</v>
      </c>
      <c r="AY238" s="250" t="s">
        <v>181</v>
      </c>
    </row>
    <row r="239" spans="1:65" s="2" customFormat="1" ht="11.4">
      <c r="A239" s="33"/>
      <c r="B239" s="34"/>
      <c r="C239" s="203" t="s">
        <v>373</v>
      </c>
      <c r="D239" s="203" t="s">
        <v>183</v>
      </c>
      <c r="E239" s="204" t="s">
        <v>374</v>
      </c>
      <c r="F239" s="205" t="s">
        <v>375</v>
      </c>
      <c r="G239" s="206" t="s">
        <v>186</v>
      </c>
      <c r="H239" s="207">
        <v>144.04</v>
      </c>
      <c r="I239" s="208"/>
      <c r="J239" s="209">
        <f>ROUND(I239*H239,2)</f>
        <v>0</v>
      </c>
      <c r="K239" s="210"/>
      <c r="L239" s="38"/>
      <c r="M239" s="211" t="s">
        <v>1</v>
      </c>
      <c r="N239" s="212" t="s">
        <v>43</v>
      </c>
      <c r="O239" s="70"/>
      <c r="P239" s="213">
        <f>O239*H239</f>
        <v>0</v>
      </c>
      <c r="Q239" s="213">
        <v>0</v>
      </c>
      <c r="R239" s="213">
        <f>Q239*H239</f>
        <v>0</v>
      </c>
      <c r="S239" s="213">
        <v>0.03</v>
      </c>
      <c r="T239" s="214">
        <f>S239*H239</f>
        <v>4.321199999999999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5" t="s">
        <v>130</v>
      </c>
      <c r="AT239" s="215" t="s">
        <v>183</v>
      </c>
      <c r="AU239" s="215" t="s">
        <v>88</v>
      </c>
      <c r="AY239" s="16" t="s">
        <v>181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6" t="s">
        <v>86</v>
      </c>
      <c r="BK239" s="216">
        <f>ROUND(I239*H239,2)</f>
        <v>0</v>
      </c>
      <c r="BL239" s="16" t="s">
        <v>130</v>
      </c>
      <c r="BM239" s="215" t="s">
        <v>376</v>
      </c>
    </row>
    <row r="240" spans="2:51" s="13" customFormat="1" ht="12">
      <c r="B240" s="217"/>
      <c r="C240" s="218"/>
      <c r="D240" s="219" t="s">
        <v>189</v>
      </c>
      <c r="E240" s="220" t="s">
        <v>1</v>
      </c>
      <c r="F240" s="221" t="s">
        <v>369</v>
      </c>
      <c r="G240" s="218"/>
      <c r="H240" s="222">
        <v>34.665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189</v>
      </c>
      <c r="AU240" s="228" t="s">
        <v>88</v>
      </c>
      <c r="AV240" s="13" t="s">
        <v>88</v>
      </c>
      <c r="AW240" s="13" t="s">
        <v>35</v>
      </c>
      <c r="AX240" s="13" t="s">
        <v>78</v>
      </c>
      <c r="AY240" s="228" t="s">
        <v>181</v>
      </c>
    </row>
    <row r="241" spans="2:51" s="13" customFormat="1" ht="12">
      <c r="B241" s="217"/>
      <c r="C241" s="218"/>
      <c r="D241" s="219" t="s">
        <v>189</v>
      </c>
      <c r="E241" s="220" t="s">
        <v>1</v>
      </c>
      <c r="F241" s="221" t="s">
        <v>370</v>
      </c>
      <c r="G241" s="218"/>
      <c r="H241" s="222">
        <v>18.187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189</v>
      </c>
      <c r="AU241" s="228" t="s">
        <v>88</v>
      </c>
      <c r="AV241" s="13" t="s">
        <v>88</v>
      </c>
      <c r="AW241" s="13" t="s">
        <v>35</v>
      </c>
      <c r="AX241" s="13" t="s">
        <v>78</v>
      </c>
      <c r="AY241" s="228" t="s">
        <v>181</v>
      </c>
    </row>
    <row r="242" spans="2:51" s="13" customFormat="1" ht="12">
      <c r="B242" s="217"/>
      <c r="C242" s="218"/>
      <c r="D242" s="219" t="s">
        <v>189</v>
      </c>
      <c r="E242" s="220" t="s">
        <v>1</v>
      </c>
      <c r="F242" s="221" t="s">
        <v>371</v>
      </c>
      <c r="G242" s="218"/>
      <c r="H242" s="222">
        <v>33.426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189</v>
      </c>
      <c r="AU242" s="228" t="s">
        <v>88</v>
      </c>
      <c r="AV242" s="13" t="s">
        <v>88</v>
      </c>
      <c r="AW242" s="13" t="s">
        <v>35</v>
      </c>
      <c r="AX242" s="13" t="s">
        <v>78</v>
      </c>
      <c r="AY242" s="228" t="s">
        <v>181</v>
      </c>
    </row>
    <row r="243" spans="2:51" s="13" customFormat="1" ht="12">
      <c r="B243" s="217"/>
      <c r="C243" s="218"/>
      <c r="D243" s="219" t="s">
        <v>189</v>
      </c>
      <c r="E243" s="220" t="s">
        <v>1</v>
      </c>
      <c r="F243" s="221" t="s">
        <v>372</v>
      </c>
      <c r="G243" s="218"/>
      <c r="H243" s="222">
        <v>57.762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189</v>
      </c>
      <c r="AU243" s="228" t="s">
        <v>88</v>
      </c>
      <c r="AV243" s="13" t="s">
        <v>88</v>
      </c>
      <c r="AW243" s="13" t="s">
        <v>35</v>
      </c>
      <c r="AX243" s="13" t="s">
        <v>78</v>
      </c>
      <c r="AY243" s="228" t="s">
        <v>181</v>
      </c>
    </row>
    <row r="244" spans="2:51" s="14" customFormat="1" ht="12">
      <c r="B244" s="240"/>
      <c r="C244" s="241"/>
      <c r="D244" s="219" t="s">
        <v>189</v>
      </c>
      <c r="E244" s="242" t="s">
        <v>1</v>
      </c>
      <c r="F244" s="243" t="s">
        <v>257</v>
      </c>
      <c r="G244" s="241"/>
      <c r="H244" s="244">
        <v>144.04000000000002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189</v>
      </c>
      <c r="AU244" s="250" t="s">
        <v>88</v>
      </c>
      <c r="AV244" s="14" t="s">
        <v>187</v>
      </c>
      <c r="AW244" s="14" t="s">
        <v>35</v>
      </c>
      <c r="AX244" s="14" t="s">
        <v>86</v>
      </c>
      <c r="AY244" s="250" t="s">
        <v>181</v>
      </c>
    </row>
    <row r="245" spans="1:65" s="2" customFormat="1" ht="22.8">
      <c r="A245" s="33"/>
      <c r="B245" s="34"/>
      <c r="C245" s="203" t="s">
        <v>377</v>
      </c>
      <c r="D245" s="203" t="s">
        <v>183</v>
      </c>
      <c r="E245" s="204" t="s">
        <v>378</v>
      </c>
      <c r="F245" s="205" t="s">
        <v>379</v>
      </c>
      <c r="G245" s="206" t="s">
        <v>186</v>
      </c>
      <c r="H245" s="207">
        <v>79.291</v>
      </c>
      <c r="I245" s="208"/>
      <c r="J245" s="209">
        <f>ROUND(I245*H245,2)</f>
        <v>0</v>
      </c>
      <c r="K245" s="210"/>
      <c r="L245" s="38"/>
      <c r="M245" s="211" t="s">
        <v>1</v>
      </c>
      <c r="N245" s="212" t="s">
        <v>43</v>
      </c>
      <c r="O245" s="70"/>
      <c r="P245" s="213">
        <f>O245*H245</f>
        <v>0</v>
      </c>
      <c r="Q245" s="213">
        <v>0</v>
      </c>
      <c r="R245" s="213">
        <f>Q245*H245</f>
        <v>0</v>
      </c>
      <c r="S245" s="213">
        <v>0.016</v>
      </c>
      <c r="T245" s="214">
        <f>S245*H245</f>
        <v>1.268656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5" t="s">
        <v>130</v>
      </c>
      <c r="AT245" s="215" t="s">
        <v>183</v>
      </c>
      <c r="AU245" s="215" t="s">
        <v>88</v>
      </c>
      <c r="AY245" s="16" t="s">
        <v>181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6" t="s">
        <v>86</v>
      </c>
      <c r="BK245" s="216">
        <f>ROUND(I245*H245,2)</f>
        <v>0</v>
      </c>
      <c r="BL245" s="16" t="s">
        <v>130</v>
      </c>
      <c r="BM245" s="215" t="s">
        <v>380</v>
      </c>
    </row>
    <row r="246" spans="2:51" s="13" customFormat="1" ht="12">
      <c r="B246" s="217"/>
      <c r="C246" s="218"/>
      <c r="D246" s="219" t="s">
        <v>189</v>
      </c>
      <c r="E246" s="220" t="s">
        <v>1</v>
      </c>
      <c r="F246" s="221" t="s">
        <v>353</v>
      </c>
      <c r="G246" s="218"/>
      <c r="H246" s="222">
        <v>59.301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189</v>
      </c>
      <c r="AU246" s="228" t="s">
        <v>88</v>
      </c>
      <c r="AV246" s="13" t="s">
        <v>88</v>
      </c>
      <c r="AW246" s="13" t="s">
        <v>35</v>
      </c>
      <c r="AX246" s="13" t="s">
        <v>78</v>
      </c>
      <c r="AY246" s="228" t="s">
        <v>181</v>
      </c>
    </row>
    <row r="247" spans="2:51" s="13" customFormat="1" ht="12">
      <c r="B247" s="217"/>
      <c r="C247" s="218"/>
      <c r="D247" s="219" t="s">
        <v>189</v>
      </c>
      <c r="E247" s="220" t="s">
        <v>1</v>
      </c>
      <c r="F247" s="221" t="s">
        <v>354</v>
      </c>
      <c r="G247" s="218"/>
      <c r="H247" s="222">
        <v>19.99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189</v>
      </c>
      <c r="AU247" s="228" t="s">
        <v>88</v>
      </c>
      <c r="AV247" s="13" t="s">
        <v>88</v>
      </c>
      <c r="AW247" s="13" t="s">
        <v>35</v>
      </c>
      <c r="AX247" s="13" t="s">
        <v>78</v>
      </c>
      <c r="AY247" s="228" t="s">
        <v>181</v>
      </c>
    </row>
    <row r="248" spans="2:51" s="14" customFormat="1" ht="12">
      <c r="B248" s="240"/>
      <c r="C248" s="241"/>
      <c r="D248" s="219" t="s">
        <v>189</v>
      </c>
      <c r="E248" s="242" t="s">
        <v>1</v>
      </c>
      <c r="F248" s="243" t="s">
        <v>257</v>
      </c>
      <c r="G248" s="241"/>
      <c r="H248" s="244">
        <v>79.291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189</v>
      </c>
      <c r="AU248" s="250" t="s">
        <v>88</v>
      </c>
      <c r="AV248" s="14" t="s">
        <v>187</v>
      </c>
      <c r="AW248" s="14" t="s">
        <v>35</v>
      </c>
      <c r="AX248" s="14" t="s">
        <v>86</v>
      </c>
      <c r="AY248" s="250" t="s">
        <v>181</v>
      </c>
    </row>
    <row r="249" spans="1:65" s="2" customFormat="1" ht="22.8">
      <c r="A249" s="33"/>
      <c r="B249" s="34"/>
      <c r="C249" s="203" t="s">
        <v>381</v>
      </c>
      <c r="D249" s="203" t="s">
        <v>183</v>
      </c>
      <c r="E249" s="204" t="s">
        <v>382</v>
      </c>
      <c r="F249" s="205" t="s">
        <v>383</v>
      </c>
      <c r="G249" s="206" t="s">
        <v>339</v>
      </c>
      <c r="H249" s="251"/>
      <c r="I249" s="208"/>
      <c r="J249" s="209">
        <f>ROUND(I249*H249,2)</f>
        <v>0</v>
      </c>
      <c r="K249" s="210"/>
      <c r="L249" s="38"/>
      <c r="M249" s="211" t="s">
        <v>1</v>
      </c>
      <c r="N249" s="212" t="s">
        <v>43</v>
      </c>
      <c r="O249" s="70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5" t="s">
        <v>130</v>
      </c>
      <c r="AT249" s="215" t="s">
        <v>183</v>
      </c>
      <c r="AU249" s="215" t="s">
        <v>88</v>
      </c>
      <c r="AY249" s="16" t="s">
        <v>181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6" t="s">
        <v>86</v>
      </c>
      <c r="BK249" s="216">
        <f>ROUND(I249*H249,2)</f>
        <v>0</v>
      </c>
      <c r="BL249" s="16" t="s">
        <v>130</v>
      </c>
      <c r="BM249" s="215" t="s">
        <v>384</v>
      </c>
    </row>
    <row r="250" spans="2:63" s="12" customFormat="1" ht="13.2">
      <c r="B250" s="187"/>
      <c r="C250" s="188"/>
      <c r="D250" s="189" t="s">
        <v>77</v>
      </c>
      <c r="E250" s="201" t="s">
        <v>385</v>
      </c>
      <c r="F250" s="201" t="s">
        <v>386</v>
      </c>
      <c r="G250" s="188"/>
      <c r="H250" s="188"/>
      <c r="I250" s="191"/>
      <c r="J250" s="202">
        <f>BK250</f>
        <v>0</v>
      </c>
      <c r="K250" s="188"/>
      <c r="L250" s="193"/>
      <c r="M250" s="194"/>
      <c r="N250" s="195"/>
      <c r="O250" s="195"/>
      <c r="P250" s="196">
        <f>SUM(P251:P263)</f>
        <v>0</v>
      </c>
      <c r="Q250" s="195"/>
      <c r="R250" s="196">
        <f>SUM(R251:R263)</f>
        <v>0</v>
      </c>
      <c r="S250" s="195"/>
      <c r="T250" s="197">
        <f>SUM(T251:T263)</f>
        <v>0.6995063399999999</v>
      </c>
      <c r="AR250" s="198" t="s">
        <v>88</v>
      </c>
      <c r="AT250" s="199" t="s">
        <v>77</v>
      </c>
      <c r="AU250" s="199" t="s">
        <v>86</v>
      </c>
      <c r="AY250" s="198" t="s">
        <v>181</v>
      </c>
      <c r="BK250" s="200">
        <f>SUM(BK251:BK263)</f>
        <v>0</v>
      </c>
    </row>
    <row r="251" spans="1:65" s="2" customFormat="1" ht="11.4">
      <c r="A251" s="33"/>
      <c r="B251" s="34"/>
      <c r="C251" s="203" t="s">
        <v>387</v>
      </c>
      <c r="D251" s="203" t="s">
        <v>183</v>
      </c>
      <c r="E251" s="204" t="s">
        <v>388</v>
      </c>
      <c r="F251" s="205" t="s">
        <v>389</v>
      </c>
      <c r="G251" s="206" t="s">
        <v>186</v>
      </c>
      <c r="H251" s="207">
        <v>79.291</v>
      </c>
      <c r="I251" s="208"/>
      <c r="J251" s="209">
        <f>ROUND(I251*H251,2)</f>
        <v>0</v>
      </c>
      <c r="K251" s="210"/>
      <c r="L251" s="38"/>
      <c r="M251" s="211" t="s">
        <v>1</v>
      </c>
      <c r="N251" s="212" t="s">
        <v>43</v>
      </c>
      <c r="O251" s="70"/>
      <c r="P251" s="213">
        <f>O251*H251</f>
        <v>0</v>
      </c>
      <c r="Q251" s="213">
        <v>0</v>
      </c>
      <c r="R251" s="213">
        <f>Q251*H251</f>
        <v>0</v>
      </c>
      <c r="S251" s="213">
        <v>0.00594</v>
      </c>
      <c r="T251" s="214">
        <f>S251*H251</f>
        <v>0.47098853999999996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15" t="s">
        <v>130</v>
      </c>
      <c r="AT251" s="215" t="s">
        <v>183</v>
      </c>
      <c r="AU251" s="215" t="s">
        <v>88</v>
      </c>
      <c r="AY251" s="16" t="s">
        <v>181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6" t="s">
        <v>86</v>
      </c>
      <c r="BK251" s="216">
        <f>ROUND(I251*H251,2)</f>
        <v>0</v>
      </c>
      <c r="BL251" s="16" t="s">
        <v>130</v>
      </c>
      <c r="BM251" s="215" t="s">
        <v>390</v>
      </c>
    </row>
    <row r="252" spans="2:51" s="13" customFormat="1" ht="12">
      <c r="B252" s="217"/>
      <c r="C252" s="218"/>
      <c r="D252" s="219" t="s">
        <v>189</v>
      </c>
      <c r="E252" s="220" t="s">
        <v>1</v>
      </c>
      <c r="F252" s="221" t="s">
        <v>353</v>
      </c>
      <c r="G252" s="218"/>
      <c r="H252" s="222">
        <v>59.301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189</v>
      </c>
      <c r="AU252" s="228" t="s">
        <v>88</v>
      </c>
      <c r="AV252" s="13" t="s">
        <v>88</v>
      </c>
      <c r="AW252" s="13" t="s">
        <v>35</v>
      </c>
      <c r="AX252" s="13" t="s">
        <v>78</v>
      </c>
      <c r="AY252" s="228" t="s">
        <v>181</v>
      </c>
    </row>
    <row r="253" spans="2:51" s="13" customFormat="1" ht="12">
      <c r="B253" s="217"/>
      <c r="C253" s="218"/>
      <c r="D253" s="219" t="s">
        <v>189</v>
      </c>
      <c r="E253" s="220" t="s">
        <v>1</v>
      </c>
      <c r="F253" s="221" t="s">
        <v>354</v>
      </c>
      <c r="G253" s="218"/>
      <c r="H253" s="222">
        <v>19.99</v>
      </c>
      <c r="I253" s="223"/>
      <c r="J253" s="218"/>
      <c r="K253" s="218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189</v>
      </c>
      <c r="AU253" s="228" t="s">
        <v>88</v>
      </c>
      <c r="AV253" s="13" t="s">
        <v>88</v>
      </c>
      <c r="AW253" s="13" t="s">
        <v>35</v>
      </c>
      <c r="AX253" s="13" t="s">
        <v>78</v>
      </c>
      <c r="AY253" s="228" t="s">
        <v>181</v>
      </c>
    </row>
    <row r="254" spans="2:51" s="14" customFormat="1" ht="12">
      <c r="B254" s="240"/>
      <c r="C254" s="241"/>
      <c r="D254" s="219" t="s">
        <v>189</v>
      </c>
      <c r="E254" s="242" t="s">
        <v>1</v>
      </c>
      <c r="F254" s="243" t="s">
        <v>257</v>
      </c>
      <c r="G254" s="241"/>
      <c r="H254" s="244">
        <v>79.291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189</v>
      </c>
      <c r="AU254" s="250" t="s">
        <v>88</v>
      </c>
      <c r="AV254" s="14" t="s">
        <v>187</v>
      </c>
      <c r="AW254" s="14" t="s">
        <v>35</v>
      </c>
      <c r="AX254" s="14" t="s">
        <v>86</v>
      </c>
      <c r="AY254" s="250" t="s">
        <v>181</v>
      </c>
    </row>
    <row r="255" spans="1:65" s="2" customFormat="1" ht="11.4">
      <c r="A255" s="33"/>
      <c r="B255" s="34"/>
      <c r="C255" s="203" t="s">
        <v>391</v>
      </c>
      <c r="D255" s="203" t="s">
        <v>183</v>
      </c>
      <c r="E255" s="204" t="s">
        <v>392</v>
      </c>
      <c r="F255" s="205" t="s">
        <v>393</v>
      </c>
      <c r="G255" s="206" t="s">
        <v>357</v>
      </c>
      <c r="H255" s="207">
        <v>50.212</v>
      </c>
      <c r="I255" s="208"/>
      <c r="J255" s="209">
        <f>ROUND(I255*H255,2)</f>
        <v>0</v>
      </c>
      <c r="K255" s="210"/>
      <c r="L255" s="38"/>
      <c r="M255" s="211" t="s">
        <v>1</v>
      </c>
      <c r="N255" s="212" t="s">
        <v>43</v>
      </c>
      <c r="O255" s="70"/>
      <c r="P255" s="213">
        <f>O255*H255</f>
        <v>0</v>
      </c>
      <c r="Q255" s="213">
        <v>0</v>
      </c>
      <c r="R255" s="213">
        <f>Q255*H255</f>
        <v>0</v>
      </c>
      <c r="S255" s="213">
        <v>0.0017</v>
      </c>
      <c r="T255" s="214">
        <f>S255*H255</f>
        <v>0.0853604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15" t="s">
        <v>130</v>
      </c>
      <c r="AT255" s="215" t="s">
        <v>183</v>
      </c>
      <c r="AU255" s="215" t="s">
        <v>88</v>
      </c>
      <c r="AY255" s="16" t="s">
        <v>181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6" t="s">
        <v>86</v>
      </c>
      <c r="BK255" s="216">
        <f>ROUND(I255*H255,2)</f>
        <v>0</v>
      </c>
      <c r="BL255" s="16" t="s">
        <v>130</v>
      </c>
      <c r="BM255" s="215" t="s">
        <v>394</v>
      </c>
    </row>
    <row r="256" spans="2:51" s="13" customFormat="1" ht="12">
      <c r="B256" s="217"/>
      <c r="C256" s="218"/>
      <c r="D256" s="219" t="s">
        <v>189</v>
      </c>
      <c r="E256" s="220" t="s">
        <v>1</v>
      </c>
      <c r="F256" s="221" t="s">
        <v>395</v>
      </c>
      <c r="G256" s="218"/>
      <c r="H256" s="222">
        <v>18.25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189</v>
      </c>
      <c r="AU256" s="228" t="s">
        <v>88</v>
      </c>
      <c r="AV256" s="13" t="s">
        <v>88</v>
      </c>
      <c r="AW256" s="13" t="s">
        <v>35</v>
      </c>
      <c r="AX256" s="13" t="s">
        <v>78</v>
      </c>
      <c r="AY256" s="228" t="s">
        <v>181</v>
      </c>
    </row>
    <row r="257" spans="2:51" s="13" customFormat="1" ht="12">
      <c r="B257" s="217"/>
      <c r="C257" s="218"/>
      <c r="D257" s="219" t="s">
        <v>189</v>
      </c>
      <c r="E257" s="220" t="s">
        <v>1</v>
      </c>
      <c r="F257" s="221" t="s">
        <v>396</v>
      </c>
      <c r="G257" s="218"/>
      <c r="H257" s="222">
        <v>31.962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189</v>
      </c>
      <c r="AU257" s="228" t="s">
        <v>88</v>
      </c>
      <c r="AV257" s="13" t="s">
        <v>88</v>
      </c>
      <c r="AW257" s="13" t="s">
        <v>35</v>
      </c>
      <c r="AX257" s="13" t="s">
        <v>78</v>
      </c>
      <c r="AY257" s="228" t="s">
        <v>181</v>
      </c>
    </row>
    <row r="258" spans="2:51" s="14" customFormat="1" ht="12">
      <c r="B258" s="240"/>
      <c r="C258" s="241"/>
      <c r="D258" s="219" t="s">
        <v>189</v>
      </c>
      <c r="E258" s="242" t="s">
        <v>1</v>
      </c>
      <c r="F258" s="243" t="s">
        <v>257</v>
      </c>
      <c r="G258" s="241"/>
      <c r="H258" s="244">
        <v>50.212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189</v>
      </c>
      <c r="AU258" s="250" t="s">
        <v>88</v>
      </c>
      <c r="AV258" s="14" t="s">
        <v>187</v>
      </c>
      <c r="AW258" s="14" t="s">
        <v>35</v>
      </c>
      <c r="AX258" s="14" t="s">
        <v>86</v>
      </c>
      <c r="AY258" s="250" t="s">
        <v>181</v>
      </c>
    </row>
    <row r="259" spans="1:65" s="2" customFormat="1" ht="11.4">
      <c r="A259" s="33"/>
      <c r="B259" s="34"/>
      <c r="C259" s="203" t="s">
        <v>397</v>
      </c>
      <c r="D259" s="203" t="s">
        <v>183</v>
      </c>
      <c r="E259" s="204" t="s">
        <v>398</v>
      </c>
      <c r="F259" s="205" t="s">
        <v>399</v>
      </c>
      <c r="G259" s="206" t="s">
        <v>357</v>
      </c>
      <c r="H259" s="207">
        <v>16.108</v>
      </c>
      <c r="I259" s="208"/>
      <c r="J259" s="209">
        <f>ROUND(I259*H259,2)</f>
        <v>0</v>
      </c>
      <c r="K259" s="210"/>
      <c r="L259" s="38"/>
      <c r="M259" s="211" t="s">
        <v>1</v>
      </c>
      <c r="N259" s="212" t="s">
        <v>43</v>
      </c>
      <c r="O259" s="70"/>
      <c r="P259" s="213">
        <f>O259*H259</f>
        <v>0</v>
      </c>
      <c r="Q259" s="213">
        <v>0</v>
      </c>
      <c r="R259" s="213">
        <f>Q259*H259</f>
        <v>0</v>
      </c>
      <c r="S259" s="213">
        <v>0.00605</v>
      </c>
      <c r="T259" s="214">
        <f>S259*H259</f>
        <v>0.0974534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15" t="s">
        <v>130</v>
      </c>
      <c r="AT259" s="215" t="s">
        <v>183</v>
      </c>
      <c r="AU259" s="215" t="s">
        <v>88</v>
      </c>
      <c r="AY259" s="16" t="s">
        <v>181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6" t="s">
        <v>86</v>
      </c>
      <c r="BK259" s="216">
        <f>ROUND(I259*H259,2)</f>
        <v>0</v>
      </c>
      <c r="BL259" s="16" t="s">
        <v>130</v>
      </c>
      <c r="BM259" s="215" t="s">
        <v>400</v>
      </c>
    </row>
    <row r="260" spans="2:51" s="13" customFormat="1" ht="12">
      <c r="B260" s="217"/>
      <c r="C260" s="218"/>
      <c r="D260" s="219" t="s">
        <v>189</v>
      </c>
      <c r="E260" s="220" t="s">
        <v>1</v>
      </c>
      <c r="F260" s="221" t="s">
        <v>401</v>
      </c>
      <c r="G260" s="218"/>
      <c r="H260" s="222">
        <v>16.108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189</v>
      </c>
      <c r="AU260" s="228" t="s">
        <v>88</v>
      </c>
      <c r="AV260" s="13" t="s">
        <v>88</v>
      </c>
      <c r="AW260" s="13" t="s">
        <v>35</v>
      </c>
      <c r="AX260" s="13" t="s">
        <v>86</v>
      </c>
      <c r="AY260" s="228" t="s">
        <v>181</v>
      </c>
    </row>
    <row r="261" spans="1:65" s="2" customFormat="1" ht="11.4">
      <c r="A261" s="33"/>
      <c r="B261" s="34"/>
      <c r="C261" s="203" t="s">
        <v>402</v>
      </c>
      <c r="D261" s="203" t="s">
        <v>183</v>
      </c>
      <c r="E261" s="204" t="s">
        <v>403</v>
      </c>
      <c r="F261" s="205" t="s">
        <v>404</v>
      </c>
      <c r="G261" s="206" t="s">
        <v>357</v>
      </c>
      <c r="H261" s="207">
        <v>11.6</v>
      </c>
      <c r="I261" s="208"/>
      <c r="J261" s="209">
        <f>ROUND(I261*H261,2)</f>
        <v>0</v>
      </c>
      <c r="K261" s="210"/>
      <c r="L261" s="38"/>
      <c r="M261" s="211" t="s">
        <v>1</v>
      </c>
      <c r="N261" s="212" t="s">
        <v>43</v>
      </c>
      <c r="O261" s="70"/>
      <c r="P261" s="213">
        <f>O261*H261</f>
        <v>0</v>
      </c>
      <c r="Q261" s="213">
        <v>0</v>
      </c>
      <c r="R261" s="213">
        <f>Q261*H261</f>
        <v>0</v>
      </c>
      <c r="S261" s="213">
        <v>0.00394</v>
      </c>
      <c r="T261" s="214">
        <f>S261*H261</f>
        <v>0.045703999999999995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5" t="s">
        <v>130</v>
      </c>
      <c r="AT261" s="215" t="s">
        <v>183</v>
      </c>
      <c r="AU261" s="215" t="s">
        <v>88</v>
      </c>
      <c r="AY261" s="16" t="s">
        <v>181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6" t="s">
        <v>86</v>
      </c>
      <c r="BK261" s="216">
        <f>ROUND(I261*H261,2)</f>
        <v>0</v>
      </c>
      <c r="BL261" s="16" t="s">
        <v>130</v>
      </c>
      <c r="BM261" s="215" t="s">
        <v>405</v>
      </c>
    </row>
    <row r="262" spans="2:51" s="13" customFormat="1" ht="12">
      <c r="B262" s="217"/>
      <c r="C262" s="218"/>
      <c r="D262" s="219" t="s">
        <v>189</v>
      </c>
      <c r="E262" s="220" t="s">
        <v>1</v>
      </c>
      <c r="F262" s="221" t="s">
        <v>406</v>
      </c>
      <c r="G262" s="218"/>
      <c r="H262" s="222">
        <v>11.6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189</v>
      </c>
      <c r="AU262" s="228" t="s">
        <v>88</v>
      </c>
      <c r="AV262" s="13" t="s">
        <v>88</v>
      </c>
      <c r="AW262" s="13" t="s">
        <v>35</v>
      </c>
      <c r="AX262" s="13" t="s">
        <v>86</v>
      </c>
      <c r="AY262" s="228" t="s">
        <v>181</v>
      </c>
    </row>
    <row r="263" spans="1:65" s="2" customFormat="1" ht="22.8">
      <c r="A263" s="33"/>
      <c r="B263" s="34"/>
      <c r="C263" s="203" t="s">
        <v>407</v>
      </c>
      <c r="D263" s="203" t="s">
        <v>183</v>
      </c>
      <c r="E263" s="204" t="s">
        <v>408</v>
      </c>
      <c r="F263" s="205" t="s">
        <v>409</v>
      </c>
      <c r="G263" s="206" t="s">
        <v>339</v>
      </c>
      <c r="H263" s="251"/>
      <c r="I263" s="208"/>
      <c r="J263" s="209">
        <f>ROUND(I263*H263,2)</f>
        <v>0</v>
      </c>
      <c r="K263" s="210"/>
      <c r="L263" s="38"/>
      <c r="M263" s="211" t="s">
        <v>1</v>
      </c>
      <c r="N263" s="212" t="s">
        <v>43</v>
      </c>
      <c r="O263" s="70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15" t="s">
        <v>130</v>
      </c>
      <c r="AT263" s="215" t="s">
        <v>183</v>
      </c>
      <c r="AU263" s="215" t="s">
        <v>88</v>
      </c>
      <c r="AY263" s="16" t="s">
        <v>181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86</v>
      </c>
      <c r="BK263" s="216">
        <f>ROUND(I263*H263,2)</f>
        <v>0</v>
      </c>
      <c r="BL263" s="16" t="s">
        <v>130</v>
      </c>
      <c r="BM263" s="215" t="s">
        <v>410</v>
      </c>
    </row>
    <row r="264" spans="2:63" s="12" customFormat="1" ht="13.2">
      <c r="B264" s="187"/>
      <c r="C264" s="188"/>
      <c r="D264" s="189" t="s">
        <v>77</v>
      </c>
      <c r="E264" s="201" t="s">
        <v>411</v>
      </c>
      <c r="F264" s="201" t="s">
        <v>412</v>
      </c>
      <c r="G264" s="188"/>
      <c r="H264" s="188"/>
      <c r="I264" s="191"/>
      <c r="J264" s="202">
        <f>BK264</f>
        <v>0</v>
      </c>
      <c r="K264" s="188"/>
      <c r="L264" s="193"/>
      <c r="M264" s="194"/>
      <c r="N264" s="195"/>
      <c r="O264" s="195"/>
      <c r="P264" s="196">
        <f>SUM(P265:P275)</f>
        <v>0</v>
      </c>
      <c r="Q264" s="195"/>
      <c r="R264" s="196">
        <f>SUM(R265:R275)</f>
        <v>0</v>
      </c>
      <c r="S264" s="195"/>
      <c r="T264" s="197">
        <f>SUM(T265:T275)</f>
        <v>13.489568</v>
      </c>
      <c r="AR264" s="198" t="s">
        <v>88</v>
      </c>
      <c r="AT264" s="199" t="s">
        <v>77</v>
      </c>
      <c r="AU264" s="199" t="s">
        <v>86</v>
      </c>
      <c r="AY264" s="198" t="s">
        <v>181</v>
      </c>
      <c r="BK264" s="200">
        <f>SUM(BK265:BK275)</f>
        <v>0</v>
      </c>
    </row>
    <row r="265" spans="1:65" s="2" customFormat="1" ht="11.4">
      <c r="A265" s="33"/>
      <c r="B265" s="34"/>
      <c r="C265" s="203" t="s">
        <v>413</v>
      </c>
      <c r="D265" s="203" t="s">
        <v>183</v>
      </c>
      <c r="E265" s="204" t="s">
        <v>414</v>
      </c>
      <c r="F265" s="205" t="s">
        <v>415</v>
      </c>
      <c r="G265" s="206" t="s">
        <v>186</v>
      </c>
      <c r="H265" s="207">
        <v>39.32</v>
      </c>
      <c r="I265" s="208"/>
      <c r="J265" s="209">
        <f>ROUND(I265*H265,2)</f>
        <v>0</v>
      </c>
      <c r="K265" s="210"/>
      <c r="L265" s="38"/>
      <c r="M265" s="211" t="s">
        <v>1</v>
      </c>
      <c r="N265" s="212" t="s">
        <v>43</v>
      </c>
      <c r="O265" s="70"/>
      <c r="P265" s="213">
        <f>O265*H265</f>
        <v>0</v>
      </c>
      <c r="Q265" s="213">
        <v>0</v>
      </c>
      <c r="R265" s="213">
        <f>Q265*H265</f>
        <v>0</v>
      </c>
      <c r="S265" s="213">
        <v>0.007</v>
      </c>
      <c r="T265" s="214">
        <f>S265*H265</f>
        <v>0.27524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5" t="s">
        <v>130</v>
      </c>
      <c r="AT265" s="215" t="s">
        <v>183</v>
      </c>
      <c r="AU265" s="215" t="s">
        <v>88</v>
      </c>
      <c r="AY265" s="16" t="s">
        <v>181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6" t="s">
        <v>86</v>
      </c>
      <c r="BK265" s="216">
        <f>ROUND(I265*H265,2)</f>
        <v>0</v>
      </c>
      <c r="BL265" s="16" t="s">
        <v>130</v>
      </c>
      <c r="BM265" s="215" t="s">
        <v>416</v>
      </c>
    </row>
    <row r="266" spans="2:51" s="13" customFormat="1" ht="12">
      <c r="B266" s="217"/>
      <c r="C266" s="218"/>
      <c r="D266" s="219" t="s">
        <v>189</v>
      </c>
      <c r="E266" s="220" t="s">
        <v>1</v>
      </c>
      <c r="F266" s="221" t="s">
        <v>417</v>
      </c>
      <c r="G266" s="218"/>
      <c r="H266" s="222">
        <v>21.11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189</v>
      </c>
      <c r="AU266" s="228" t="s">
        <v>88</v>
      </c>
      <c r="AV266" s="13" t="s">
        <v>88</v>
      </c>
      <c r="AW266" s="13" t="s">
        <v>35</v>
      </c>
      <c r="AX266" s="13" t="s">
        <v>78</v>
      </c>
      <c r="AY266" s="228" t="s">
        <v>181</v>
      </c>
    </row>
    <row r="267" spans="2:51" s="13" customFormat="1" ht="12">
      <c r="B267" s="217"/>
      <c r="C267" s="218"/>
      <c r="D267" s="219" t="s">
        <v>189</v>
      </c>
      <c r="E267" s="220" t="s">
        <v>1</v>
      </c>
      <c r="F267" s="221" t="s">
        <v>418</v>
      </c>
      <c r="G267" s="218"/>
      <c r="H267" s="222">
        <v>18.21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189</v>
      </c>
      <c r="AU267" s="228" t="s">
        <v>88</v>
      </c>
      <c r="AV267" s="13" t="s">
        <v>88</v>
      </c>
      <c r="AW267" s="13" t="s">
        <v>35</v>
      </c>
      <c r="AX267" s="13" t="s">
        <v>78</v>
      </c>
      <c r="AY267" s="228" t="s">
        <v>181</v>
      </c>
    </row>
    <row r="268" spans="2:51" s="14" customFormat="1" ht="12">
      <c r="B268" s="240"/>
      <c r="C268" s="241"/>
      <c r="D268" s="219" t="s">
        <v>189</v>
      </c>
      <c r="E268" s="242" t="s">
        <v>1</v>
      </c>
      <c r="F268" s="243" t="s">
        <v>257</v>
      </c>
      <c r="G268" s="241"/>
      <c r="H268" s="244">
        <v>39.32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189</v>
      </c>
      <c r="AU268" s="250" t="s">
        <v>88</v>
      </c>
      <c r="AV268" s="14" t="s">
        <v>187</v>
      </c>
      <c r="AW268" s="14" t="s">
        <v>35</v>
      </c>
      <c r="AX268" s="14" t="s">
        <v>86</v>
      </c>
      <c r="AY268" s="250" t="s">
        <v>181</v>
      </c>
    </row>
    <row r="269" spans="1:65" s="2" customFormat="1" ht="11.4">
      <c r="A269" s="33"/>
      <c r="B269" s="34"/>
      <c r="C269" s="203" t="s">
        <v>419</v>
      </c>
      <c r="D269" s="203" t="s">
        <v>183</v>
      </c>
      <c r="E269" s="204" t="s">
        <v>420</v>
      </c>
      <c r="F269" s="205" t="s">
        <v>421</v>
      </c>
      <c r="G269" s="206" t="s">
        <v>186</v>
      </c>
      <c r="H269" s="207">
        <v>397.116</v>
      </c>
      <c r="I269" s="208"/>
      <c r="J269" s="209">
        <f>ROUND(I269*H269,2)</f>
        <v>0</v>
      </c>
      <c r="K269" s="210"/>
      <c r="L269" s="38"/>
      <c r="M269" s="211" t="s">
        <v>1</v>
      </c>
      <c r="N269" s="212" t="s">
        <v>43</v>
      </c>
      <c r="O269" s="70"/>
      <c r="P269" s="213">
        <f>O269*H269</f>
        <v>0</v>
      </c>
      <c r="Q269" s="213">
        <v>0</v>
      </c>
      <c r="R269" s="213">
        <f>Q269*H269</f>
        <v>0</v>
      </c>
      <c r="S269" s="213">
        <v>0.033</v>
      </c>
      <c r="T269" s="214">
        <f>S269*H269</f>
        <v>13.104828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15" t="s">
        <v>130</v>
      </c>
      <c r="AT269" s="215" t="s">
        <v>183</v>
      </c>
      <c r="AU269" s="215" t="s">
        <v>88</v>
      </c>
      <c r="AY269" s="16" t="s">
        <v>181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6" t="s">
        <v>86</v>
      </c>
      <c r="BK269" s="216">
        <f>ROUND(I269*H269,2)</f>
        <v>0</v>
      </c>
      <c r="BL269" s="16" t="s">
        <v>130</v>
      </c>
      <c r="BM269" s="215" t="s">
        <v>422</v>
      </c>
    </row>
    <row r="270" spans="2:51" s="13" customFormat="1" ht="12">
      <c r="B270" s="217"/>
      <c r="C270" s="218"/>
      <c r="D270" s="219" t="s">
        <v>189</v>
      </c>
      <c r="E270" s="220" t="s">
        <v>1</v>
      </c>
      <c r="F270" s="221" t="s">
        <v>423</v>
      </c>
      <c r="G270" s="218"/>
      <c r="H270" s="222">
        <v>397.116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189</v>
      </c>
      <c r="AU270" s="228" t="s">
        <v>88</v>
      </c>
      <c r="AV270" s="13" t="s">
        <v>88</v>
      </c>
      <c r="AW270" s="13" t="s">
        <v>35</v>
      </c>
      <c r="AX270" s="13" t="s">
        <v>86</v>
      </c>
      <c r="AY270" s="228" t="s">
        <v>181</v>
      </c>
    </row>
    <row r="271" spans="1:65" s="2" customFormat="1" ht="11.4">
      <c r="A271" s="33"/>
      <c r="B271" s="34"/>
      <c r="C271" s="203" t="s">
        <v>424</v>
      </c>
      <c r="D271" s="203" t="s">
        <v>183</v>
      </c>
      <c r="E271" s="204" t="s">
        <v>425</v>
      </c>
      <c r="F271" s="205" t="s">
        <v>426</v>
      </c>
      <c r="G271" s="206" t="s">
        <v>186</v>
      </c>
      <c r="H271" s="207">
        <v>1.5</v>
      </c>
      <c r="I271" s="208"/>
      <c r="J271" s="209">
        <f>ROUND(I271*H271,2)</f>
        <v>0</v>
      </c>
      <c r="K271" s="210"/>
      <c r="L271" s="38"/>
      <c r="M271" s="211" t="s">
        <v>1</v>
      </c>
      <c r="N271" s="212" t="s">
        <v>43</v>
      </c>
      <c r="O271" s="70"/>
      <c r="P271" s="213">
        <f>O271*H271</f>
        <v>0</v>
      </c>
      <c r="Q271" s="213">
        <v>0</v>
      </c>
      <c r="R271" s="213">
        <f>Q271*H271</f>
        <v>0</v>
      </c>
      <c r="S271" s="213">
        <v>0.065</v>
      </c>
      <c r="T271" s="214">
        <f>S271*H271</f>
        <v>0.0975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15" t="s">
        <v>130</v>
      </c>
      <c r="AT271" s="215" t="s">
        <v>183</v>
      </c>
      <c r="AU271" s="215" t="s">
        <v>88</v>
      </c>
      <c r="AY271" s="16" t="s">
        <v>181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6" t="s">
        <v>86</v>
      </c>
      <c r="BK271" s="216">
        <f>ROUND(I271*H271,2)</f>
        <v>0</v>
      </c>
      <c r="BL271" s="16" t="s">
        <v>130</v>
      </c>
      <c r="BM271" s="215" t="s">
        <v>427</v>
      </c>
    </row>
    <row r="272" spans="2:51" s="13" customFormat="1" ht="12">
      <c r="B272" s="217"/>
      <c r="C272" s="218"/>
      <c r="D272" s="219" t="s">
        <v>189</v>
      </c>
      <c r="E272" s="220" t="s">
        <v>1</v>
      </c>
      <c r="F272" s="221" t="s">
        <v>428</v>
      </c>
      <c r="G272" s="218"/>
      <c r="H272" s="222">
        <v>1.5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189</v>
      </c>
      <c r="AU272" s="228" t="s">
        <v>88</v>
      </c>
      <c r="AV272" s="13" t="s">
        <v>88</v>
      </c>
      <c r="AW272" s="13" t="s">
        <v>35</v>
      </c>
      <c r="AX272" s="13" t="s">
        <v>86</v>
      </c>
      <c r="AY272" s="228" t="s">
        <v>181</v>
      </c>
    </row>
    <row r="273" spans="1:65" s="2" customFormat="1" ht="11.4">
      <c r="A273" s="33"/>
      <c r="B273" s="34"/>
      <c r="C273" s="203" t="s">
        <v>429</v>
      </c>
      <c r="D273" s="203" t="s">
        <v>183</v>
      </c>
      <c r="E273" s="204" t="s">
        <v>430</v>
      </c>
      <c r="F273" s="205" t="s">
        <v>431</v>
      </c>
      <c r="G273" s="206" t="s">
        <v>197</v>
      </c>
      <c r="H273" s="207">
        <v>1</v>
      </c>
      <c r="I273" s="208"/>
      <c r="J273" s="209">
        <f>ROUND(I273*H273,2)</f>
        <v>0</v>
      </c>
      <c r="K273" s="210"/>
      <c r="L273" s="38"/>
      <c r="M273" s="211" t="s">
        <v>1</v>
      </c>
      <c r="N273" s="212" t="s">
        <v>43</v>
      </c>
      <c r="O273" s="70"/>
      <c r="P273" s="213">
        <f>O273*H273</f>
        <v>0</v>
      </c>
      <c r="Q273" s="213">
        <v>0</v>
      </c>
      <c r="R273" s="213">
        <f>Q273*H273</f>
        <v>0</v>
      </c>
      <c r="S273" s="213">
        <v>0.012</v>
      </c>
      <c r="T273" s="214">
        <f>S273*H273</f>
        <v>0.012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15" t="s">
        <v>130</v>
      </c>
      <c r="AT273" s="215" t="s">
        <v>183</v>
      </c>
      <c r="AU273" s="215" t="s">
        <v>88</v>
      </c>
      <c r="AY273" s="16" t="s">
        <v>181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6" t="s">
        <v>86</v>
      </c>
      <c r="BK273" s="216">
        <f>ROUND(I273*H273,2)</f>
        <v>0</v>
      </c>
      <c r="BL273" s="16" t="s">
        <v>130</v>
      </c>
      <c r="BM273" s="215" t="s">
        <v>432</v>
      </c>
    </row>
    <row r="274" spans="2:51" s="13" customFormat="1" ht="12">
      <c r="B274" s="217"/>
      <c r="C274" s="218"/>
      <c r="D274" s="219" t="s">
        <v>189</v>
      </c>
      <c r="E274" s="220" t="s">
        <v>1</v>
      </c>
      <c r="F274" s="221" t="s">
        <v>86</v>
      </c>
      <c r="G274" s="218"/>
      <c r="H274" s="222">
        <v>1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189</v>
      </c>
      <c r="AU274" s="228" t="s">
        <v>88</v>
      </c>
      <c r="AV274" s="13" t="s">
        <v>88</v>
      </c>
      <c r="AW274" s="13" t="s">
        <v>35</v>
      </c>
      <c r="AX274" s="13" t="s">
        <v>86</v>
      </c>
      <c r="AY274" s="228" t="s">
        <v>181</v>
      </c>
    </row>
    <row r="275" spans="1:65" s="2" customFormat="1" ht="22.8">
      <c r="A275" s="33"/>
      <c r="B275" s="34"/>
      <c r="C275" s="203" t="s">
        <v>433</v>
      </c>
      <c r="D275" s="203" t="s">
        <v>183</v>
      </c>
      <c r="E275" s="204" t="s">
        <v>434</v>
      </c>
      <c r="F275" s="205" t="s">
        <v>435</v>
      </c>
      <c r="G275" s="206" t="s">
        <v>339</v>
      </c>
      <c r="H275" s="251"/>
      <c r="I275" s="208"/>
      <c r="J275" s="209">
        <f>ROUND(I275*H275,2)</f>
        <v>0</v>
      </c>
      <c r="K275" s="210"/>
      <c r="L275" s="38"/>
      <c r="M275" s="211" t="s">
        <v>1</v>
      </c>
      <c r="N275" s="212" t="s">
        <v>43</v>
      </c>
      <c r="O275" s="70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5" t="s">
        <v>130</v>
      </c>
      <c r="AT275" s="215" t="s">
        <v>183</v>
      </c>
      <c r="AU275" s="215" t="s">
        <v>88</v>
      </c>
      <c r="AY275" s="16" t="s">
        <v>181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6" t="s">
        <v>86</v>
      </c>
      <c r="BK275" s="216">
        <f>ROUND(I275*H275,2)</f>
        <v>0</v>
      </c>
      <c r="BL275" s="16" t="s">
        <v>130</v>
      </c>
      <c r="BM275" s="215" t="s">
        <v>436</v>
      </c>
    </row>
    <row r="276" spans="2:63" s="12" customFormat="1" ht="13.2">
      <c r="B276" s="187"/>
      <c r="C276" s="188"/>
      <c r="D276" s="189" t="s">
        <v>77</v>
      </c>
      <c r="E276" s="201" t="s">
        <v>437</v>
      </c>
      <c r="F276" s="201" t="s">
        <v>438</v>
      </c>
      <c r="G276" s="188"/>
      <c r="H276" s="188"/>
      <c r="I276" s="191"/>
      <c r="J276" s="202">
        <f>BK276</f>
        <v>0</v>
      </c>
      <c r="K276" s="188"/>
      <c r="L276" s="193"/>
      <c r="M276" s="194"/>
      <c r="N276" s="195"/>
      <c r="O276" s="195"/>
      <c r="P276" s="196">
        <f>SUM(P277:P288)</f>
        <v>0</v>
      </c>
      <c r="Q276" s="195"/>
      <c r="R276" s="196">
        <f>SUM(R277:R288)</f>
        <v>0</v>
      </c>
      <c r="S276" s="195"/>
      <c r="T276" s="197">
        <f>SUM(T277:T288)</f>
        <v>5.889612</v>
      </c>
      <c r="AR276" s="198" t="s">
        <v>88</v>
      </c>
      <c r="AT276" s="199" t="s">
        <v>77</v>
      </c>
      <c r="AU276" s="199" t="s">
        <v>86</v>
      </c>
      <c r="AY276" s="198" t="s">
        <v>181</v>
      </c>
      <c r="BK276" s="200">
        <f>SUM(BK277:BK288)</f>
        <v>0</v>
      </c>
    </row>
    <row r="277" spans="1:65" s="2" customFormat="1" ht="11.4">
      <c r="A277" s="33"/>
      <c r="B277" s="34"/>
      <c r="C277" s="203" t="s">
        <v>439</v>
      </c>
      <c r="D277" s="203" t="s">
        <v>183</v>
      </c>
      <c r="E277" s="204" t="s">
        <v>440</v>
      </c>
      <c r="F277" s="205" t="s">
        <v>441</v>
      </c>
      <c r="G277" s="206" t="s">
        <v>186</v>
      </c>
      <c r="H277" s="207">
        <v>220.117</v>
      </c>
      <c r="I277" s="208"/>
      <c r="J277" s="209">
        <f>ROUND(I277*H277,2)</f>
        <v>0</v>
      </c>
      <c r="K277" s="210"/>
      <c r="L277" s="38"/>
      <c r="M277" s="211" t="s">
        <v>1</v>
      </c>
      <c r="N277" s="212" t="s">
        <v>43</v>
      </c>
      <c r="O277" s="70"/>
      <c r="P277" s="213">
        <f>O277*H277</f>
        <v>0</v>
      </c>
      <c r="Q277" s="213">
        <v>0</v>
      </c>
      <c r="R277" s="213">
        <f>Q277*H277</f>
        <v>0</v>
      </c>
      <c r="S277" s="213">
        <v>0.018</v>
      </c>
      <c r="T277" s="214">
        <f>S277*H277</f>
        <v>3.9621059999999995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5" t="s">
        <v>130</v>
      </c>
      <c r="AT277" s="215" t="s">
        <v>183</v>
      </c>
      <c r="AU277" s="215" t="s">
        <v>88</v>
      </c>
      <c r="AY277" s="16" t="s">
        <v>181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6" t="s">
        <v>86</v>
      </c>
      <c r="BK277" s="216">
        <f>ROUND(I277*H277,2)</f>
        <v>0</v>
      </c>
      <c r="BL277" s="16" t="s">
        <v>130</v>
      </c>
      <c r="BM277" s="215" t="s">
        <v>442</v>
      </c>
    </row>
    <row r="278" spans="2:51" s="13" customFormat="1" ht="12">
      <c r="B278" s="217"/>
      <c r="C278" s="218"/>
      <c r="D278" s="219" t="s">
        <v>189</v>
      </c>
      <c r="E278" s="220" t="s">
        <v>1</v>
      </c>
      <c r="F278" s="221" t="s">
        <v>443</v>
      </c>
      <c r="G278" s="218"/>
      <c r="H278" s="222">
        <v>69.219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189</v>
      </c>
      <c r="AU278" s="228" t="s">
        <v>88</v>
      </c>
      <c r="AV278" s="13" t="s">
        <v>88</v>
      </c>
      <c r="AW278" s="13" t="s">
        <v>35</v>
      </c>
      <c r="AX278" s="13" t="s">
        <v>78</v>
      </c>
      <c r="AY278" s="228" t="s">
        <v>181</v>
      </c>
    </row>
    <row r="279" spans="2:51" s="13" customFormat="1" ht="12">
      <c r="B279" s="217"/>
      <c r="C279" s="218"/>
      <c r="D279" s="219" t="s">
        <v>189</v>
      </c>
      <c r="E279" s="220" t="s">
        <v>1</v>
      </c>
      <c r="F279" s="221" t="s">
        <v>443</v>
      </c>
      <c r="G279" s="218"/>
      <c r="H279" s="222">
        <v>69.219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189</v>
      </c>
      <c r="AU279" s="228" t="s">
        <v>88</v>
      </c>
      <c r="AV279" s="13" t="s">
        <v>88</v>
      </c>
      <c r="AW279" s="13" t="s">
        <v>35</v>
      </c>
      <c r="AX279" s="13" t="s">
        <v>78</v>
      </c>
      <c r="AY279" s="228" t="s">
        <v>181</v>
      </c>
    </row>
    <row r="280" spans="2:51" s="13" customFormat="1" ht="12">
      <c r="B280" s="217"/>
      <c r="C280" s="218"/>
      <c r="D280" s="219" t="s">
        <v>189</v>
      </c>
      <c r="E280" s="220" t="s">
        <v>1</v>
      </c>
      <c r="F280" s="221" t="s">
        <v>444</v>
      </c>
      <c r="G280" s="218"/>
      <c r="H280" s="222">
        <v>43.842</v>
      </c>
      <c r="I280" s="223"/>
      <c r="J280" s="218"/>
      <c r="K280" s="218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189</v>
      </c>
      <c r="AU280" s="228" t="s">
        <v>88</v>
      </c>
      <c r="AV280" s="13" t="s">
        <v>88</v>
      </c>
      <c r="AW280" s="13" t="s">
        <v>35</v>
      </c>
      <c r="AX280" s="13" t="s">
        <v>78</v>
      </c>
      <c r="AY280" s="228" t="s">
        <v>181</v>
      </c>
    </row>
    <row r="281" spans="2:51" s="13" customFormat="1" ht="12">
      <c r="B281" s="217"/>
      <c r="C281" s="218"/>
      <c r="D281" s="219" t="s">
        <v>189</v>
      </c>
      <c r="E281" s="220" t="s">
        <v>1</v>
      </c>
      <c r="F281" s="221" t="s">
        <v>445</v>
      </c>
      <c r="G281" s="218"/>
      <c r="H281" s="222">
        <v>37.837</v>
      </c>
      <c r="I281" s="223"/>
      <c r="J281" s="218"/>
      <c r="K281" s="218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189</v>
      </c>
      <c r="AU281" s="228" t="s">
        <v>88</v>
      </c>
      <c r="AV281" s="13" t="s">
        <v>88</v>
      </c>
      <c r="AW281" s="13" t="s">
        <v>35</v>
      </c>
      <c r="AX281" s="13" t="s">
        <v>78</v>
      </c>
      <c r="AY281" s="228" t="s">
        <v>181</v>
      </c>
    </row>
    <row r="282" spans="2:51" s="14" customFormat="1" ht="12">
      <c r="B282" s="240"/>
      <c r="C282" s="241"/>
      <c r="D282" s="219" t="s">
        <v>189</v>
      </c>
      <c r="E282" s="242" t="s">
        <v>1</v>
      </c>
      <c r="F282" s="243" t="s">
        <v>257</v>
      </c>
      <c r="G282" s="241"/>
      <c r="H282" s="244">
        <v>220.11699999999996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189</v>
      </c>
      <c r="AU282" s="250" t="s">
        <v>88</v>
      </c>
      <c r="AV282" s="14" t="s">
        <v>187</v>
      </c>
      <c r="AW282" s="14" t="s">
        <v>35</v>
      </c>
      <c r="AX282" s="14" t="s">
        <v>86</v>
      </c>
      <c r="AY282" s="250" t="s">
        <v>181</v>
      </c>
    </row>
    <row r="283" spans="1:65" s="2" customFormat="1" ht="22.8">
      <c r="A283" s="33"/>
      <c r="B283" s="34"/>
      <c r="C283" s="203" t="s">
        <v>446</v>
      </c>
      <c r="D283" s="203" t="s">
        <v>183</v>
      </c>
      <c r="E283" s="204" t="s">
        <v>447</v>
      </c>
      <c r="F283" s="205" t="s">
        <v>448</v>
      </c>
      <c r="G283" s="206" t="s">
        <v>186</v>
      </c>
      <c r="H283" s="207">
        <v>137.679</v>
      </c>
      <c r="I283" s="208"/>
      <c r="J283" s="209">
        <f>ROUND(I283*H283,2)</f>
        <v>0</v>
      </c>
      <c r="K283" s="210"/>
      <c r="L283" s="38"/>
      <c r="M283" s="211" t="s">
        <v>1</v>
      </c>
      <c r="N283" s="212" t="s">
        <v>43</v>
      </c>
      <c r="O283" s="70"/>
      <c r="P283" s="213">
        <f>O283*H283</f>
        <v>0</v>
      </c>
      <c r="Q283" s="213">
        <v>0</v>
      </c>
      <c r="R283" s="213">
        <f>Q283*H283</f>
        <v>0</v>
      </c>
      <c r="S283" s="213">
        <v>0.014</v>
      </c>
      <c r="T283" s="214">
        <f>S283*H283</f>
        <v>1.9275060000000002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15" t="s">
        <v>130</v>
      </c>
      <c r="AT283" s="215" t="s">
        <v>183</v>
      </c>
      <c r="AU283" s="215" t="s">
        <v>88</v>
      </c>
      <c r="AY283" s="16" t="s">
        <v>181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6" t="s">
        <v>86</v>
      </c>
      <c r="BK283" s="216">
        <f>ROUND(I283*H283,2)</f>
        <v>0</v>
      </c>
      <c r="BL283" s="16" t="s">
        <v>130</v>
      </c>
      <c r="BM283" s="215" t="s">
        <v>449</v>
      </c>
    </row>
    <row r="284" spans="2:51" s="13" customFormat="1" ht="12">
      <c r="B284" s="217"/>
      <c r="C284" s="218"/>
      <c r="D284" s="219" t="s">
        <v>189</v>
      </c>
      <c r="E284" s="220" t="s">
        <v>1</v>
      </c>
      <c r="F284" s="221" t="s">
        <v>450</v>
      </c>
      <c r="G284" s="218"/>
      <c r="H284" s="222">
        <v>61.528</v>
      </c>
      <c r="I284" s="223"/>
      <c r="J284" s="218"/>
      <c r="K284" s="218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189</v>
      </c>
      <c r="AU284" s="228" t="s">
        <v>88</v>
      </c>
      <c r="AV284" s="13" t="s">
        <v>88</v>
      </c>
      <c r="AW284" s="13" t="s">
        <v>35</v>
      </c>
      <c r="AX284" s="13" t="s">
        <v>78</v>
      </c>
      <c r="AY284" s="228" t="s">
        <v>181</v>
      </c>
    </row>
    <row r="285" spans="2:51" s="13" customFormat="1" ht="12">
      <c r="B285" s="217"/>
      <c r="C285" s="218"/>
      <c r="D285" s="219" t="s">
        <v>189</v>
      </c>
      <c r="E285" s="220" t="s">
        <v>1</v>
      </c>
      <c r="F285" s="221" t="s">
        <v>451</v>
      </c>
      <c r="G285" s="218"/>
      <c r="H285" s="222">
        <v>36.758</v>
      </c>
      <c r="I285" s="223"/>
      <c r="J285" s="218"/>
      <c r="K285" s="218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189</v>
      </c>
      <c r="AU285" s="228" t="s">
        <v>88</v>
      </c>
      <c r="AV285" s="13" t="s">
        <v>88</v>
      </c>
      <c r="AW285" s="13" t="s">
        <v>35</v>
      </c>
      <c r="AX285" s="13" t="s">
        <v>78</v>
      </c>
      <c r="AY285" s="228" t="s">
        <v>181</v>
      </c>
    </row>
    <row r="286" spans="2:51" s="13" customFormat="1" ht="12">
      <c r="B286" s="217"/>
      <c r="C286" s="218"/>
      <c r="D286" s="219" t="s">
        <v>189</v>
      </c>
      <c r="E286" s="220" t="s">
        <v>1</v>
      </c>
      <c r="F286" s="221" t="s">
        <v>452</v>
      </c>
      <c r="G286" s="218"/>
      <c r="H286" s="222">
        <v>39.393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189</v>
      </c>
      <c r="AU286" s="228" t="s">
        <v>88</v>
      </c>
      <c r="AV286" s="13" t="s">
        <v>88</v>
      </c>
      <c r="AW286" s="13" t="s">
        <v>35</v>
      </c>
      <c r="AX286" s="13" t="s">
        <v>78</v>
      </c>
      <c r="AY286" s="228" t="s">
        <v>181</v>
      </c>
    </row>
    <row r="287" spans="2:51" s="14" customFormat="1" ht="12">
      <c r="B287" s="240"/>
      <c r="C287" s="241"/>
      <c r="D287" s="219" t="s">
        <v>189</v>
      </c>
      <c r="E287" s="242" t="s">
        <v>1</v>
      </c>
      <c r="F287" s="243" t="s">
        <v>257</v>
      </c>
      <c r="G287" s="241"/>
      <c r="H287" s="244">
        <v>137.679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189</v>
      </c>
      <c r="AU287" s="250" t="s">
        <v>88</v>
      </c>
      <c r="AV287" s="14" t="s">
        <v>187</v>
      </c>
      <c r="AW287" s="14" t="s">
        <v>35</v>
      </c>
      <c r="AX287" s="14" t="s">
        <v>86</v>
      </c>
      <c r="AY287" s="250" t="s">
        <v>181</v>
      </c>
    </row>
    <row r="288" spans="1:65" s="2" customFormat="1" ht="22.8">
      <c r="A288" s="33"/>
      <c r="B288" s="34"/>
      <c r="C288" s="203" t="s">
        <v>453</v>
      </c>
      <c r="D288" s="203" t="s">
        <v>183</v>
      </c>
      <c r="E288" s="204" t="s">
        <v>454</v>
      </c>
      <c r="F288" s="205" t="s">
        <v>455</v>
      </c>
      <c r="G288" s="206" t="s">
        <v>339</v>
      </c>
      <c r="H288" s="251"/>
      <c r="I288" s="208"/>
      <c r="J288" s="209">
        <f>ROUND(I288*H288,2)</f>
        <v>0</v>
      </c>
      <c r="K288" s="210"/>
      <c r="L288" s="38"/>
      <c r="M288" s="252" t="s">
        <v>1</v>
      </c>
      <c r="N288" s="253" t="s">
        <v>43</v>
      </c>
      <c r="O288" s="254"/>
      <c r="P288" s="255">
        <f>O288*H288</f>
        <v>0</v>
      </c>
      <c r="Q288" s="255">
        <v>0</v>
      </c>
      <c r="R288" s="255">
        <f>Q288*H288</f>
        <v>0</v>
      </c>
      <c r="S288" s="255">
        <v>0</v>
      </c>
      <c r="T288" s="256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15" t="s">
        <v>130</v>
      </c>
      <c r="AT288" s="215" t="s">
        <v>183</v>
      </c>
      <c r="AU288" s="215" t="s">
        <v>88</v>
      </c>
      <c r="AY288" s="16" t="s">
        <v>181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6" t="s">
        <v>86</v>
      </c>
      <c r="BK288" s="216">
        <f>ROUND(I288*H288,2)</f>
        <v>0</v>
      </c>
      <c r="BL288" s="16" t="s">
        <v>130</v>
      </c>
      <c r="BM288" s="215" t="s">
        <v>456</v>
      </c>
    </row>
    <row r="289" spans="1:31" s="2" customFormat="1" ht="12">
      <c r="A289" s="33"/>
      <c r="B289" s="53"/>
      <c r="C289" s="54"/>
      <c r="D289" s="54"/>
      <c r="E289" s="54"/>
      <c r="F289" s="54"/>
      <c r="G289" s="54"/>
      <c r="H289" s="54"/>
      <c r="I289" s="151"/>
      <c r="J289" s="54"/>
      <c r="K289" s="54"/>
      <c r="L289" s="38"/>
      <c r="M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</row>
  </sheetData>
  <sheetProtection algorithmName="SHA-512" hashValue="jZfbl1qc7lEtDsP8+FfvcplVo2Gd2rRv+wsUR1IRCvAbFwvcBgX9wWRNpqOeI5zW6Q6pd1O5EebTiW6Ky9F3lg==" saltValue="54k+MKCRRiyT+vbaLHow7eaWQhFUWP4zc2hHGn0xqecmGxqN8nAmgTLLVFd+0qfwD02zfGVOGOcbD3SDKjkN0g==" spinCount="100000" sheet="1" objects="1" scenarios="1" formatColumns="0" formatRows="0" autoFilter="0"/>
  <autoFilter ref="C128:K28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>
      <selection activeCell="F5" sqref="F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141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" customHeight="1">
      <c r="A9" s="33"/>
      <c r="B9" s="38"/>
      <c r="C9" s="33"/>
      <c r="D9" s="33"/>
      <c r="E9" s="302" t="s">
        <v>3041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ROUND((SUM(BE123:BE197)),2)</f>
        <v>0</v>
      </c>
      <c r="G33" s="33"/>
      <c r="H33" s="33"/>
      <c r="I33" s="130">
        <v>0.21</v>
      </c>
      <c r="J33" s="129">
        <f>ROUND(((SUM(BE123:BE197))*I33),2)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ROUND((SUM(BF123:BF197)),2)</f>
        <v>0</v>
      </c>
      <c r="G34" s="33"/>
      <c r="H34" s="33"/>
      <c r="I34" s="130">
        <v>0.15</v>
      </c>
      <c r="J34" s="129">
        <f>ROUND(((SUM(BF123:BF197))*I34),2)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ROUND((SUM(BG123:BG197)),2)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ROUND((SUM(BH123:BH197)),2)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ROUND((SUM(BI123:BI197)),2)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19 - Venkovní zpevněné plochy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J124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J125</f>
        <v>0</v>
      </c>
      <c r="K98" s="168"/>
      <c r="L98" s="173"/>
    </row>
    <row r="99" spans="2:12" s="10" customFormat="1" ht="13.2">
      <c r="B99" s="167"/>
      <c r="C99" s="168"/>
      <c r="D99" s="169" t="s">
        <v>458</v>
      </c>
      <c r="E99" s="170"/>
      <c r="F99" s="170"/>
      <c r="G99" s="170"/>
      <c r="H99" s="170"/>
      <c r="I99" s="171"/>
      <c r="J99" s="172">
        <f>J146</f>
        <v>0</v>
      </c>
      <c r="K99" s="168"/>
      <c r="L99" s="173"/>
    </row>
    <row r="100" spans="2:12" s="10" customFormat="1" ht="13.2">
      <c r="B100" s="167"/>
      <c r="C100" s="168"/>
      <c r="D100" s="169" t="s">
        <v>459</v>
      </c>
      <c r="E100" s="170"/>
      <c r="F100" s="170"/>
      <c r="G100" s="170"/>
      <c r="H100" s="170"/>
      <c r="I100" s="171"/>
      <c r="J100" s="172">
        <f>J153</f>
        <v>0</v>
      </c>
      <c r="K100" s="168"/>
      <c r="L100" s="173"/>
    </row>
    <row r="101" spans="2:12" s="10" customFormat="1" ht="13.2">
      <c r="B101" s="167"/>
      <c r="C101" s="168"/>
      <c r="D101" s="169" t="s">
        <v>3042</v>
      </c>
      <c r="E101" s="170"/>
      <c r="F101" s="170"/>
      <c r="G101" s="170"/>
      <c r="H101" s="170"/>
      <c r="I101" s="171"/>
      <c r="J101" s="172">
        <f>J165</f>
        <v>0</v>
      </c>
      <c r="K101" s="168"/>
      <c r="L101" s="173"/>
    </row>
    <row r="102" spans="2:12" s="10" customFormat="1" ht="13.2">
      <c r="B102" s="167"/>
      <c r="C102" s="168"/>
      <c r="D102" s="169" t="s">
        <v>157</v>
      </c>
      <c r="E102" s="170"/>
      <c r="F102" s="170"/>
      <c r="G102" s="170"/>
      <c r="H102" s="170"/>
      <c r="I102" s="171"/>
      <c r="J102" s="172">
        <f>J188</f>
        <v>0</v>
      </c>
      <c r="K102" s="168"/>
      <c r="L102" s="173"/>
    </row>
    <row r="103" spans="2:12" s="10" customFormat="1" ht="13.2">
      <c r="B103" s="167"/>
      <c r="C103" s="168"/>
      <c r="D103" s="169" t="s">
        <v>461</v>
      </c>
      <c r="E103" s="170"/>
      <c r="F103" s="170"/>
      <c r="G103" s="170"/>
      <c r="H103" s="170"/>
      <c r="I103" s="171"/>
      <c r="J103" s="172">
        <f>J196</f>
        <v>0</v>
      </c>
      <c r="K103" s="168"/>
      <c r="L103" s="173"/>
    </row>
    <row r="104" spans="1:31" s="2" customFormat="1" ht="12">
      <c r="A104" s="33"/>
      <c r="B104" s="34"/>
      <c r="C104" s="35"/>
      <c r="D104" s="35"/>
      <c r="E104" s="35"/>
      <c r="F104" s="35"/>
      <c r="G104" s="35"/>
      <c r="H104" s="35"/>
      <c r="I104" s="114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2">
      <c r="A105" s="33"/>
      <c r="B105" s="53"/>
      <c r="C105" s="54"/>
      <c r="D105" s="54"/>
      <c r="E105" s="54"/>
      <c r="F105" s="54"/>
      <c r="G105" s="54"/>
      <c r="H105" s="54"/>
      <c r="I105" s="151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12">
      <c r="A109" s="33"/>
      <c r="B109" s="55"/>
      <c r="C109" s="56"/>
      <c r="D109" s="56"/>
      <c r="E109" s="56"/>
      <c r="F109" s="56"/>
      <c r="G109" s="56"/>
      <c r="H109" s="56"/>
      <c r="I109" s="154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7.4">
      <c r="A110" s="33"/>
      <c r="B110" s="34"/>
      <c r="C110" s="22" t="s">
        <v>166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16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3.2">
      <c r="A113" s="33"/>
      <c r="B113" s="34"/>
      <c r="C113" s="35"/>
      <c r="D113" s="35"/>
      <c r="E113" s="307" t="str">
        <f>E7</f>
        <v>Přírodovědné centrum při DDM Sova v Chebu</v>
      </c>
      <c r="F113" s="308"/>
      <c r="G113" s="308"/>
      <c r="H113" s="308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146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2.8" customHeight="1">
      <c r="A115" s="33"/>
      <c r="B115" s="34"/>
      <c r="C115" s="35"/>
      <c r="D115" s="35"/>
      <c r="E115" s="263" t="str">
        <f>E9</f>
        <v>19 - Venkovní zpevněné plochy</v>
      </c>
      <c r="F115" s="309"/>
      <c r="G115" s="309"/>
      <c r="H115" s="309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3.2">
      <c r="A117" s="33"/>
      <c r="B117" s="34"/>
      <c r="C117" s="28" t="s">
        <v>20</v>
      </c>
      <c r="D117" s="35"/>
      <c r="E117" s="35"/>
      <c r="F117" s="26" t="str">
        <f>F12</f>
        <v>Goethova 1108/26, 350 02 Cheb</v>
      </c>
      <c r="G117" s="35"/>
      <c r="H117" s="35"/>
      <c r="I117" s="116" t="s">
        <v>22</v>
      </c>
      <c r="J117" s="65" t="str">
        <f>IF(J12="","",J12)</f>
        <v>18. 2. 2021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4">
      <c r="A119" s="33"/>
      <c r="B119" s="34"/>
      <c r="C119" s="28" t="s">
        <v>24</v>
      </c>
      <c r="D119" s="35"/>
      <c r="E119" s="35"/>
      <c r="F119" s="26" t="str">
        <f>E15</f>
        <v>Město Cheb</v>
      </c>
      <c r="G119" s="35"/>
      <c r="H119" s="35"/>
      <c r="I119" s="116" t="s">
        <v>31</v>
      </c>
      <c r="J119" s="31" t="str">
        <f>E21</f>
        <v>MgA. Hana Fischerová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4">
      <c r="A120" s="33"/>
      <c r="B120" s="34"/>
      <c r="C120" s="28" t="s">
        <v>29</v>
      </c>
      <c r="D120" s="35"/>
      <c r="E120" s="35"/>
      <c r="F120" s="26" t="str">
        <f>IF(E18="","",E18)</f>
        <v>Vyplň údaj</v>
      </c>
      <c r="G120" s="35"/>
      <c r="H120" s="35"/>
      <c r="I120" s="116" t="s">
        <v>36</v>
      </c>
      <c r="J120" s="31" t="str">
        <f>E24</f>
        <v>MgA. Hana Fischerová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>
      <c r="A121" s="33"/>
      <c r="B121" s="34"/>
      <c r="C121" s="35"/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2.8">
      <c r="A122" s="174"/>
      <c r="B122" s="175"/>
      <c r="C122" s="176" t="s">
        <v>167</v>
      </c>
      <c r="D122" s="177" t="s">
        <v>63</v>
      </c>
      <c r="E122" s="177" t="s">
        <v>59</v>
      </c>
      <c r="F122" s="177" t="s">
        <v>60</v>
      </c>
      <c r="G122" s="177" t="s">
        <v>168</v>
      </c>
      <c r="H122" s="177" t="s">
        <v>169</v>
      </c>
      <c r="I122" s="178" t="s">
        <v>170</v>
      </c>
      <c r="J122" s="179" t="s">
        <v>150</v>
      </c>
      <c r="K122" s="180" t="s">
        <v>171</v>
      </c>
      <c r="L122" s="181"/>
      <c r="M122" s="74" t="s">
        <v>1</v>
      </c>
      <c r="N122" s="75" t="s">
        <v>42</v>
      </c>
      <c r="O122" s="75" t="s">
        <v>172</v>
      </c>
      <c r="P122" s="75" t="s">
        <v>173</v>
      </c>
      <c r="Q122" s="75" t="s">
        <v>174</v>
      </c>
      <c r="R122" s="75" t="s">
        <v>175</v>
      </c>
      <c r="S122" s="75" t="s">
        <v>176</v>
      </c>
      <c r="T122" s="76" t="s">
        <v>177</v>
      </c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</row>
    <row r="123" spans="1:63" s="2" customFormat="1" ht="15.6">
      <c r="A123" s="33"/>
      <c r="B123" s="34"/>
      <c r="C123" s="81" t="s">
        <v>178</v>
      </c>
      <c r="D123" s="35"/>
      <c r="E123" s="35"/>
      <c r="F123" s="35"/>
      <c r="G123" s="35"/>
      <c r="H123" s="35"/>
      <c r="I123" s="114"/>
      <c r="J123" s="182">
        <f>BK123</f>
        <v>0</v>
      </c>
      <c r="K123" s="35"/>
      <c r="L123" s="38"/>
      <c r="M123" s="77"/>
      <c r="N123" s="183"/>
      <c r="O123" s="78"/>
      <c r="P123" s="184">
        <f>P124</f>
        <v>0</v>
      </c>
      <c r="Q123" s="78"/>
      <c r="R123" s="184">
        <f>R124</f>
        <v>93.30416770000001</v>
      </c>
      <c r="S123" s="78"/>
      <c r="T123" s="185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77</v>
      </c>
      <c r="AU123" s="16" t="s">
        <v>152</v>
      </c>
      <c r="BK123" s="186">
        <f>BK124</f>
        <v>0</v>
      </c>
    </row>
    <row r="124" spans="2:63" s="12" customFormat="1" ht="15">
      <c r="B124" s="187"/>
      <c r="C124" s="188"/>
      <c r="D124" s="189" t="s">
        <v>77</v>
      </c>
      <c r="E124" s="190" t="s">
        <v>179</v>
      </c>
      <c r="F124" s="190" t="s">
        <v>180</v>
      </c>
      <c r="G124" s="188"/>
      <c r="H124" s="188"/>
      <c r="I124" s="191"/>
      <c r="J124" s="192">
        <f>BK124</f>
        <v>0</v>
      </c>
      <c r="K124" s="188"/>
      <c r="L124" s="193"/>
      <c r="M124" s="194"/>
      <c r="N124" s="195"/>
      <c r="O124" s="195"/>
      <c r="P124" s="196">
        <f>P125+P146+P153+P165+P188+P196</f>
        <v>0</v>
      </c>
      <c r="Q124" s="195"/>
      <c r="R124" s="196">
        <f>R125+R146+R153+R165+R188+R196</f>
        <v>93.30416770000001</v>
      </c>
      <c r="S124" s="195"/>
      <c r="T124" s="197">
        <f>T125+T146+T153+T165+T188+T196</f>
        <v>0</v>
      </c>
      <c r="AR124" s="198" t="s">
        <v>86</v>
      </c>
      <c r="AT124" s="199" t="s">
        <v>77</v>
      </c>
      <c r="AU124" s="199" t="s">
        <v>78</v>
      </c>
      <c r="AY124" s="198" t="s">
        <v>181</v>
      </c>
      <c r="BK124" s="200">
        <f>BK125+BK146+BK153+BK165+BK188+BK196</f>
        <v>0</v>
      </c>
    </row>
    <row r="125" spans="2:63" s="12" customFormat="1" ht="13.2">
      <c r="B125" s="187"/>
      <c r="C125" s="188"/>
      <c r="D125" s="189" t="s">
        <v>77</v>
      </c>
      <c r="E125" s="201" t="s">
        <v>86</v>
      </c>
      <c r="F125" s="201" t="s">
        <v>182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SUM(P126:P145)</f>
        <v>0</v>
      </c>
      <c r="Q125" s="195"/>
      <c r="R125" s="196">
        <f>SUM(R126:R145)</f>
        <v>0.5003299999999999</v>
      </c>
      <c r="S125" s="195"/>
      <c r="T125" s="197">
        <f>SUM(T126:T145)</f>
        <v>0</v>
      </c>
      <c r="AR125" s="198" t="s">
        <v>86</v>
      </c>
      <c r="AT125" s="199" t="s">
        <v>77</v>
      </c>
      <c r="AU125" s="199" t="s">
        <v>86</v>
      </c>
      <c r="AY125" s="198" t="s">
        <v>181</v>
      </c>
      <c r="BK125" s="200">
        <f>SUM(BK126:BK145)</f>
        <v>0</v>
      </c>
    </row>
    <row r="126" spans="1:65" s="2" customFormat="1" ht="22.8">
      <c r="A126" s="33"/>
      <c r="B126" s="34"/>
      <c r="C126" s="203" t="s">
        <v>86</v>
      </c>
      <c r="D126" s="203" t="s">
        <v>183</v>
      </c>
      <c r="E126" s="204" t="s">
        <v>199</v>
      </c>
      <c r="F126" s="205" t="s">
        <v>200</v>
      </c>
      <c r="G126" s="206" t="s">
        <v>186</v>
      </c>
      <c r="H126" s="207">
        <v>224.378</v>
      </c>
      <c r="I126" s="208"/>
      <c r="J126" s="209">
        <f>ROUND(I126*H126,2)</f>
        <v>0</v>
      </c>
      <c r="K126" s="210"/>
      <c r="L126" s="38"/>
      <c r="M126" s="211" t="s">
        <v>1</v>
      </c>
      <c r="N126" s="212" t="s">
        <v>43</v>
      </c>
      <c r="O126" s="70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187</v>
      </c>
      <c r="AT126" s="215" t="s">
        <v>183</v>
      </c>
      <c r="AU126" s="215" t="s">
        <v>88</v>
      </c>
      <c r="AY126" s="16" t="s">
        <v>181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86</v>
      </c>
      <c r="BK126" s="216">
        <f>ROUND(I126*H126,2)</f>
        <v>0</v>
      </c>
      <c r="BL126" s="16" t="s">
        <v>187</v>
      </c>
      <c r="BM126" s="215" t="s">
        <v>3043</v>
      </c>
    </row>
    <row r="127" spans="2:51" s="13" customFormat="1" ht="12">
      <c r="B127" s="217"/>
      <c r="C127" s="218"/>
      <c r="D127" s="219" t="s">
        <v>189</v>
      </c>
      <c r="E127" s="220" t="s">
        <v>1</v>
      </c>
      <c r="F127" s="221" t="s">
        <v>3044</v>
      </c>
      <c r="G127" s="218"/>
      <c r="H127" s="222">
        <v>23.958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189</v>
      </c>
      <c r="AU127" s="228" t="s">
        <v>88</v>
      </c>
      <c r="AV127" s="13" t="s">
        <v>88</v>
      </c>
      <c r="AW127" s="13" t="s">
        <v>35</v>
      </c>
      <c r="AX127" s="13" t="s">
        <v>78</v>
      </c>
      <c r="AY127" s="228" t="s">
        <v>181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3045</v>
      </c>
      <c r="G128" s="218"/>
      <c r="H128" s="222">
        <v>73.568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78</v>
      </c>
      <c r="AY128" s="228" t="s">
        <v>181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3046</v>
      </c>
      <c r="G129" s="218"/>
      <c r="H129" s="222">
        <v>19.24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78</v>
      </c>
      <c r="AY129" s="228" t="s">
        <v>181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3047</v>
      </c>
      <c r="G130" s="218"/>
      <c r="H130" s="222">
        <v>14.22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78</v>
      </c>
      <c r="AY130" s="228" t="s">
        <v>181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3048</v>
      </c>
      <c r="G131" s="218"/>
      <c r="H131" s="222">
        <v>50.52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78</v>
      </c>
      <c r="AY131" s="228" t="s">
        <v>181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3049</v>
      </c>
      <c r="G132" s="218"/>
      <c r="H132" s="222">
        <v>31.784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78</v>
      </c>
      <c r="AY132" s="228" t="s">
        <v>181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3050</v>
      </c>
      <c r="G133" s="218"/>
      <c r="H133" s="222">
        <v>11.088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78</v>
      </c>
      <c r="AY133" s="228" t="s">
        <v>181</v>
      </c>
    </row>
    <row r="134" spans="2:51" s="14" customFormat="1" ht="12">
      <c r="B134" s="240"/>
      <c r="C134" s="241"/>
      <c r="D134" s="219" t="s">
        <v>189</v>
      </c>
      <c r="E134" s="242" t="s">
        <v>1</v>
      </c>
      <c r="F134" s="243" t="s">
        <v>257</v>
      </c>
      <c r="G134" s="241"/>
      <c r="H134" s="244">
        <v>224.378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189</v>
      </c>
      <c r="AU134" s="250" t="s">
        <v>88</v>
      </c>
      <c r="AV134" s="14" t="s">
        <v>187</v>
      </c>
      <c r="AW134" s="14" t="s">
        <v>35</v>
      </c>
      <c r="AX134" s="14" t="s">
        <v>86</v>
      </c>
      <c r="AY134" s="250" t="s">
        <v>181</v>
      </c>
    </row>
    <row r="135" spans="1:65" s="2" customFormat="1" ht="22.8">
      <c r="A135" s="33"/>
      <c r="B135" s="34"/>
      <c r="C135" s="203" t="s">
        <v>88</v>
      </c>
      <c r="D135" s="203" t="s">
        <v>183</v>
      </c>
      <c r="E135" s="204" t="s">
        <v>3051</v>
      </c>
      <c r="F135" s="205" t="s">
        <v>3052</v>
      </c>
      <c r="G135" s="206" t="s">
        <v>186</v>
      </c>
      <c r="H135" s="207">
        <v>570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187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187</v>
      </c>
      <c r="BM135" s="215" t="s">
        <v>3053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475</v>
      </c>
      <c r="G136" s="218"/>
      <c r="H136" s="222">
        <v>570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11.4">
      <c r="A137" s="33"/>
      <c r="B137" s="34"/>
      <c r="C137" s="203" t="s">
        <v>194</v>
      </c>
      <c r="D137" s="203" t="s">
        <v>183</v>
      </c>
      <c r="E137" s="204" t="s">
        <v>3054</v>
      </c>
      <c r="F137" s="205" t="s">
        <v>3055</v>
      </c>
      <c r="G137" s="206" t="s">
        <v>186</v>
      </c>
      <c r="H137" s="207">
        <v>570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187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187</v>
      </c>
      <c r="BM137" s="215" t="s">
        <v>3056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475</v>
      </c>
      <c r="G138" s="218"/>
      <c r="H138" s="222">
        <v>570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22.8">
      <c r="A139" s="33"/>
      <c r="B139" s="34"/>
      <c r="C139" s="203" t="s">
        <v>187</v>
      </c>
      <c r="D139" s="203" t="s">
        <v>183</v>
      </c>
      <c r="E139" s="204" t="s">
        <v>3057</v>
      </c>
      <c r="F139" s="205" t="s">
        <v>3058</v>
      </c>
      <c r="G139" s="206" t="s">
        <v>186</v>
      </c>
      <c r="H139" s="207">
        <v>570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187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187</v>
      </c>
      <c r="BM139" s="215" t="s">
        <v>3059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475</v>
      </c>
      <c r="G140" s="218"/>
      <c r="H140" s="222">
        <v>570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86</v>
      </c>
      <c r="AY140" s="228" t="s">
        <v>181</v>
      </c>
    </row>
    <row r="141" spans="1:65" s="2" customFormat="1" ht="11.4">
      <c r="A141" s="33"/>
      <c r="B141" s="34"/>
      <c r="C141" s="229" t="s">
        <v>203</v>
      </c>
      <c r="D141" s="229" t="s">
        <v>237</v>
      </c>
      <c r="E141" s="230" t="s">
        <v>3060</v>
      </c>
      <c r="F141" s="231" t="s">
        <v>3061</v>
      </c>
      <c r="G141" s="232" t="s">
        <v>1123</v>
      </c>
      <c r="H141" s="233">
        <v>8.55</v>
      </c>
      <c r="I141" s="234"/>
      <c r="J141" s="235">
        <f>ROUND(I141*H141,2)</f>
        <v>0</v>
      </c>
      <c r="K141" s="236"/>
      <c r="L141" s="237"/>
      <c r="M141" s="238" t="s">
        <v>1</v>
      </c>
      <c r="N141" s="239" t="s">
        <v>43</v>
      </c>
      <c r="O141" s="70"/>
      <c r="P141" s="213">
        <f>O141*H141</f>
        <v>0</v>
      </c>
      <c r="Q141" s="213">
        <v>0.001</v>
      </c>
      <c r="R141" s="213">
        <f>Q141*H141</f>
        <v>0.00855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218</v>
      </c>
      <c r="AT141" s="215" t="s">
        <v>237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187</v>
      </c>
      <c r="BM141" s="215" t="s">
        <v>3062</v>
      </c>
    </row>
    <row r="142" spans="2:51" s="13" customFormat="1" ht="12">
      <c r="B142" s="217"/>
      <c r="C142" s="218"/>
      <c r="D142" s="219" t="s">
        <v>189</v>
      </c>
      <c r="E142" s="218"/>
      <c r="F142" s="221" t="s">
        <v>3063</v>
      </c>
      <c r="G142" s="218"/>
      <c r="H142" s="222">
        <v>8.55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4</v>
      </c>
      <c r="AX142" s="13" t="s">
        <v>86</v>
      </c>
      <c r="AY142" s="228" t="s">
        <v>181</v>
      </c>
    </row>
    <row r="143" spans="1:65" s="2" customFormat="1" ht="22.8">
      <c r="A143" s="33"/>
      <c r="B143" s="34"/>
      <c r="C143" s="203" t="s">
        <v>209</v>
      </c>
      <c r="D143" s="203" t="s">
        <v>183</v>
      </c>
      <c r="E143" s="204" t="s">
        <v>3064</v>
      </c>
      <c r="F143" s="205" t="s">
        <v>3065</v>
      </c>
      <c r="G143" s="206" t="s">
        <v>186</v>
      </c>
      <c r="H143" s="207">
        <v>26.8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0.00035</v>
      </c>
      <c r="R143" s="213">
        <f>Q143*H143</f>
        <v>0.00938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187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187</v>
      </c>
      <c r="BM143" s="215" t="s">
        <v>3066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3067</v>
      </c>
      <c r="G144" s="218"/>
      <c r="H144" s="222">
        <v>26.8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22.8">
      <c r="A145" s="33"/>
      <c r="B145" s="34"/>
      <c r="C145" s="229" t="s">
        <v>213</v>
      </c>
      <c r="D145" s="229" t="s">
        <v>237</v>
      </c>
      <c r="E145" s="230" t="s">
        <v>3068</v>
      </c>
      <c r="F145" s="231" t="s">
        <v>3069</v>
      </c>
      <c r="G145" s="232" t="s">
        <v>197</v>
      </c>
      <c r="H145" s="233">
        <v>26.8</v>
      </c>
      <c r="I145" s="234"/>
      <c r="J145" s="235">
        <f>ROUND(I145*H145,2)</f>
        <v>0</v>
      </c>
      <c r="K145" s="236"/>
      <c r="L145" s="237"/>
      <c r="M145" s="238" t="s">
        <v>1</v>
      </c>
      <c r="N145" s="239" t="s">
        <v>43</v>
      </c>
      <c r="O145" s="70"/>
      <c r="P145" s="213">
        <f>O145*H145</f>
        <v>0</v>
      </c>
      <c r="Q145" s="213">
        <v>0.018</v>
      </c>
      <c r="R145" s="213">
        <f>Q145*H145</f>
        <v>0.4824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218</v>
      </c>
      <c r="AT145" s="215" t="s">
        <v>237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187</v>
      </c>
      <c r="BM145" s="215" t="s">
        <v>3070</v>
      </c>
    </row>
    <row r="146" spans="2:63" s="12" customFormat="1" ht="13.2">
      <c r="B146" s="187"/>
      <c r="C146" s="188"/>
      <c r="D146" s="189" t="s">
        <v>77</v>
      </c>
      <c r="E146" s="201" t="s">
        <v>194</v>
      </c>
      <c r="F146" s="201" t="s">
        <v>631</v>
      </c>
      <c r="G146" s="188"/>
      <c r="H146" s="188"/>
      <c r="I146" s="191"/>
      <c r="J146" s="202">
        <f>BK146</f>
        <v>0</v>
      </c>
      <c r="K146" s="188"/>
      <c r="L146" s="193"/>
      <c r="M146" s="194"/>
      <c r="N146" s="195"/>
      <c r="O146" s="195"/>
      <c r="P146" s="196">
        <f>SUM(P147:P152)</f>
        <v>0</v>
      </c>
      <c r="Q146" s="195"/>
      <c r="R146" s="196">
        <f>SUM(R147:R152)</f>
        <v>9.601049999999999</v>
      </c>
      <c r="S146" s="195"/>
      <c r="T146" s="197">
        <f>SUM(T147:T152)</f>
        <v>0</v>
      </c>
      <c r="AR146" s="198" t="s">
        <v>86</v>
      </c>
      <c r="AT146" s="199" t="s">
        <v>77</v>
      </c>
      <c r="AU146" s="199" t="s">
        <v>86</v>
      </c>
      <c r="AY146" s="198" t="s">
        <v>181</v>
      </c>
      <c r="BK146" s="200">
        <f>SUM(BK147:BK152)</f>
        <v>0</v>
      </c>
    </row>
    <row r="147" spans="1:65" s="2" customFormat="1" ht="22.8">
      <c r="A147" s="33"/>
      <c r="B147" s="34"/>
      <c r="C147" s="203" t="s">
        <v>218</v>
      </c>
      <c r="D147" s="203" t="s">
        <v>183</v>
      </c>
      <c r="E147" s="204" t="s">
        <v>3071</v>
      </c>
      <c r="F147" s="205" t="s">
        <v>3072</v>
      </c>
      <c r="G147" s="206" t="s">
        <v>357</v>
      </c>
      <c r="H147" s="207">
        <v>15</v>
      </c>
      <c r="I147" s="208"/>
      <c r="J147" s="209">
        <f>ROUND(I147*H147,2)</f>
        <v>0</v>
      </c>
      <c r="K147" s="210"/>
      <c r="L147" s="38"/>
      <c r="M147" s="211" t="s">
        <v>1</v>
      </c>
      <c r="N147" s="212" t="s">
        <v>43</v>
      </c>
      <c r="O147" s="70"/>
      <c r="P147" s="213">
        <f>O147*H147</f>
        <v>0</v>
      </c>
      <c r="Q147" s="213">
        <v>0.29757</v>
      </c>
      <c r="R147" s="213">
        <f>Q147*H147</f>
        <v>4.46355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187</v>
      </c>
      <c r="AT147" s="215" t="s">
        <v>183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187</v>
      </c>
      <c r="BM147" s="215" t="s">
        <v>3073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3074</v>
      </c>
      <c r="G148" s="218"/>
      <c r="H148" s="222">
        <v>15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86</v>
      </c>
      <c r="AY148" s="228" t="s">
        <v>181</v>
      </c>
    </row>
    <row r="149" spans="1:65" s="2" customFormat="1" ht="22.8">
      <c r="A149" s="33"/>
      <c r="B149" s="34"/>
      <c r="C149" s="229" t="s">
        <v>223</v>
      </c>
      <c r="D149" s="229" t="s">
        <v>237</v>
      </c>
      <c r="E149" s="230" t="s">
        <v>3075</v>
      </c>
      <c r="F149" s="231" t="s">
        <v>3076</v>
      </c>
      <c r="G149" s="232" t="s">
        <v>197</v>
      </c>
      <c r="H149" s="233">
        <v>50</v>
      </c>
      <c r="I149" s="234"/>
      <c r="J149" s="235">
        <f>ROUND(I149*H149,2)</f>
        <v>0</v>
      </c>
      <c r="K149" s="236"/>
      <c r="L149" s="237"/>
      <c r="M149" s="238" t="s">
        <v>1</v>
      </c>
      <c r="N149" s="239" t="s">
        <v>43</v>
      </c>
      <c r="O149" s="70"/>
      <c r="P149" s="213">
        <f>O149*H149</f>
        <v>0</v>
      </c>
      <c r="Q149" s="213">
        <v>0.072</v>
      </c>
      <c r="R149" s="213">
        <f>Q149*H149</f>
        <v>3.5999999999999996</v>
      </c>
      <c r="S149" s="213">
        <v>0</v>
      </c>
      <c r="T149" s="21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218</v>
      </c>
      <c r="AT149" s="215" t="s">
        <v>237</v>
      </c>
      <c r="AU149" s="215" t="s">
        <v>88</v>
      </c>
      <c r="AY149" s="16" t="s">
        <v>181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86</v>
      </c>
      <c r="BK149" s="216">
        <f>ROUND(I149*H149,2)</f>
        <v>0</v>
      </c>
      <c r="BL149" s="16" t="s">
        <v>187</v>
      </c>
      <c r="BM149" s="215" t="s">
        <v>3077</v>
      </c>
    </row>
    <row r="150" spans="2:51" s="13" customFormat="1" ht="12">
      <c r="B150" s="217"/>
      <c r="C150" s="218"/>
      <c r="D150" s="219" t="s">
        <v>189</v>
      </c>
      <c r="E150" s="218"/>
      <c r="F150" s="221" t="s">
        <v>3078</v>
      </c>
      <c r="G150" s="218"/>
      <c r="H150" s="222">
        <v>50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189</v>
      </c>
      <c r="AU150" s="228" t="s">
        <v>88</v>
      </c>
      <c r="AV150" s="13" t="s">
        <v>88</v>
      </c>
      <c r="AW150" s="13" t="s">
        <v>4</v>
      </c>
      <c r="AX150" s="13" t="s">
        <v>86</v>
      </c>
      <c r="AY150" s="228" t="s">
        <v>181</v>
      </c>
    </row>
    <row r="151" spans="1:65" s="2" customFormat="1" ht="22.8">
      <c r="A151" s="33"/>
      <c r="B151" s="34"/>
      <c r="C151" s="229" t="s">
        <v>113</v>
      </c>
      <c r="D151" s="229" t="s">
        <v>237</v>
      </c>
      <c r="E151" s="230" t="s">
        <v>3079</v>
      </c>
      <c r="F151" s="231" t="s">
        <v>3080</v>
      </c>
      <c r="G151" s="232" t="s">
        <v>197</v>
      </c>
      <c r="H151" s="233">
        <v>25</v>
      </c>
      <c r="I151" s="234"/>
      <c r="J151" s="235">
        <f>ROUND(I151*H151,2)</f>
        <v>0</v>
      </c>
      <c r="K151" s="236"/>
      <c r="L151" s="237"/>
      <c r="M151" s="238" t="s">
        <v>1</v>
      </c>
      <c r="N151" s="239" t="s">
        <v>43</v>
      </c>
      <c r="O151" s="70"/>
      <c r="P151" s="213">
        <f>O151*H151</f>
        <v>0</v>
      </c>
      <c r="Q151" s="213">
        <v>0.0615</v>
      </c>
      <c r="R151" s="213">
        <f>Q151*H151</f>
        <v>1.5375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218</v>
      </c>
      <c r="AT151" s="215" t="s">
        <v>237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3081</v>
      </c>
    </row>
    <row r="152" spans="2:51" s="13" customFormat="1" ht="12">
      <c r="B152" s="217"/>
      <c r="C152" s="218"/>
      <c r="D152" s="219" t="s">
        <v>189</v>
      </c>
      <c r="E152" s="218"/>
      <c r="F152" s="221" t="s">
        <v>3082</v>
      </c>
      <c r="G152" s="218"/>
      <c r="H152" s="222">
        <v>25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4</v>
      </c>
      <c r="AX152" s="13" t="s">
        <v>86</v>
      </c>
      <c r="AY152" s="228" t="s">
        <v>181</v>
      </c>
    </row>
    <row r="153" spans="2:63" s="12" customFormat="1" ht="13.2">
      <c r="B153" s="187"/>
      <c r="C153" s="188"/>
      <c r="D153" s="189" t="s">
        <v>77</v>
      </c>
      <c r="E153" s="201" t="s">
        <v>187</v>
      </c>
      <c r="F153" s="201" t="s">
        <v>762</v>
      </c>
      <c r="G153" s="188"/>
      <c r="H153" s="188"/>
      <c r="I153" s="191"/>
      <c r="J153" s="202">
        <f>BK153</f>
        <v>0</v>
      </c>
      <c r="K153" s="188"/>
      <c r="L153" s="193"/>
      <c r="M153" s="194"/>
      <c r="N153" s="195"/>
      <c r="O153" s="195"/>
      <c r="P153" s="196">
        <f>SUM(P154:P164)</f>
        <v>0</v>
      </c>
      <c r="Q153" s="195"/>
      <c r="R153" s="196">
        <f>SUM(R154:R164)</f>
        <v>0</v>
      </c>
      <c r="S153" s="195"/>
      <c r="T153" s="197">
        <f>SUM(T154:T164)</f>
        <v>0</v>
      </c>
      <c r="AR153" s="198" t="s">
        <v>86</v>
      </c>
      <c r="AT153" s="199" t="s">
        <v>77</v>
      </c>
      <c r="AU153" s="199" t="s">
        <v>86</v>
      </c>
      <c r="AY153" s="198" t="s">
        <v>181</v>
      </c>
      <c r="BK153" s="200">
        <f>SUM(BK154:BK164)</f>
        <v>0</v>
      </c>
    </row>
    <row r="154" spans="1:65" s="2" customFormat="1" ht="22.8">
      <c r="A154" s="33"/>
      <c r="B154" s="34"/>
      <c r="C154" s="203" t="s">
        <v>116</v>
      </c>
      <c r="D154" s="203" t="s">
        <v>183</v>
      </c>
      <c r="E154" s="204" t="s">
        <v>3083</v>
      </c>
      <c r="F154" s="205" t="s">
        <v>3084</v>
      </c>
      <c r="G154" s="206" t="s">
        <v>186</v>
      </c>
      <c r="H154" s="207">
        <v>224.378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187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187</v>
      </c>
      <c r="BM154" s="215" t="s">
        <v>3085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3044</v>
      </c>
      <c r="G155" s="218"/>
      <c r="H155" s="222">
        <v>23.958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78</v>
      </c>
      <c r="AY155" s="228" t="s">
        <v>181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3045</v>
      </c>
      <c r="G156" s="218"/>
      <c r="H156" s="222">
        <v>73.568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78</v>
      </c>
      <c r="AY156" s="228" t="s">
        <v>181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3046</v>
      </c>
      <c r="G157" s="218"/>
      <c r="H157" s="222">
        <v>19.24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78</v>
      </c>
      <c r="AY157" s="228" t="s">
        <v>181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3047</v>
      </c>
      <c r="G158" s="218"/>
      <c r="H158" s="222">
        <v>14.22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78</v>
      </c>
      <c r="AY158" s="228" t="s">
        <v>181</v>
      </c>
    </row>
    <row r="159" spans="2:51" s="13" customFormat="1" ht="12">
      <c r="B159" s="217"/>
      <c r="C159" s="218"/>
      <c r="D159" s="219" t="s">
        <v>189</v>
      </c>
      <c r="E159" s="220" t="s">
        <v>1</v>
      </c>
      <c r="F159" s="221" t="s">
        <v>3048</v>
      </c>
      <c r="G159" s="218"/>
      <c r="H159" s="222">
        <v>50.52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189</v>
      </c>
      <c r="AU159" s="228" t="s">
        <v>88</v>
      </c>
      <c r="AV159" s="13" t="s">
        <v>88</v>
      </c>
      <c r="AW159" s="13" t="s">
        <v>35</v>
      </c>
      <c r="AX159" s="13" t="s">
        <v>78</v>
      </c>
      <c r="AY159" s="228" t="s">
        <v>181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3049</v>
      </c>
      <c r="G160" s="218"/>
      <c r="H160" s="222">
        <v>31.784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78</v>
      </c>
      <c r="AY160" s="228" t="s">
        <v>181</v>
      </c>
    </row>
    <row r="161" spans="2:51" s="13" customFormat="1" ht="12">
      <c r="B161" s="217"/>
      <c r="C161" s="218"/>
      <c r="D161" s="219" t="s">
        <v>189</v>
      </c>
      <c r="E161" s="220" t="s">
        <v>1</v>
      </c>
      <c r="F161" s="221" t="s">
        <v>3050</v>
      </c>
      <c r="G161" s="218"/>
      <c r="H161" s="222">
        <v>11.088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189</v>
      </c>
      <c r="AU161" s="228" t="s">
        <v>88</v>
      </c>
      <c r="AV161" s="13" t="s">
        <v>88</v>
      </c>
      <c r="AW161" s="13" t="s">
        <v>35</v>
      </c>
      <c r="AX161" s="13" t="s">
        <v>78</v>
      </c>
      <c r="AY161" s="228" t="s">
        <v>181</v>
      </c>
    </row>
    <row r="162" spans="2:51" s="14" customFormat="1" ht="12">
      <c r="B162" s="240"/>
      <c r="C162" s="241"/>
      <c r="D162" s="219" t="s">
        <v>189</v>
      </c>
      <c r="E162" s="242" t="s">
        <v>1</v>
      </c>
      <c r="F162" s="243" t="s">
        <v>257</v>
      </c>
      <c r="G162" s="241"/>
      <c r="H162" s="244">
        <v>224.378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189</v>
      </c>
      <c r="AU162" s="250" t="s">
        <v>88</v>
      </c>
      <c r="AV162" s="14" t="s">
        <v>187</v>
      </c>
      <c r="AW162" s="14" t="s">
        <v>35</v>
      </c>
      <c r="AX162" s="14" t="s">
        <v>86</v>
      </c>
      <c r="AY162" s="250" t="s">
        <v>181</v>
      </c>
    </row>
    <row r="163" spans="1:65" s="2" customFormat="1" ht="22.8">
      <c r="A163" s="33"/>
      <c r="B163" s="34"/>
      <c r="C163" s="203" t="s">
        <v>119</v>
      </c>
      <c r="D163" s="203" t="s">
        <v>183</v>
      </c>
      <c r="E163" s="204" t="s">
        <v>3086</v>
      </c>
      <c r="F163" s="205" t="s">
        <v>3087</v>
      </c>
      <c r="G163" s="206" t="s">
        <v>186</v>
      </c>
      <c r="H163" s="207">
        <v>1121.89</v>
      </c>
      <c r="I163" s="208"/>
      <c r="J163" s="209">
        <f>ROUND(I163*H163,2)</f>
        <v>0</v>
      </c>
      <c r="K163" s="210"/>
      <c r="L163" s="38"/>
      <c r="M163" s="211" t="s">
        <v>1</v>
      </c>
      <c r="N163" s="212" t="s">
        <v>43</v>
      </c>
      <c r="O163" s="70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187</v>
      </c>
      <c r="AT163" s="215" t="s">
        <v>183</v>
      </c>
      <c r="AU163" s="215" t="s">
        <v>88</v>
      </c>
      <c r="AY163" s="16" t="s">
        <v>181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6" t="s">
        <v>86</v>
      </c>
      <c r="BK163" s="216">
        <f>ROUND(I163*H163,2)</f>
        <v>0</v>
      </c>
      <c r="BL163" s="16" t="s">
        <v>187</v>
      </c>
      <c r="BM163" s="215" t="s">
        <v>3088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3089</v>
      </c>
      <c r="G164" s="218"/>
      <c r="H164" s="222">
        <v>1121.89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86</v>
      </c>
      <c r="AY164" s="228" t="s">
        <v>181</v>
      </c>
    </row>
    <row r="165" spans="2:63" s="12" customFormat="1" ht="13.2">
      <c r="B165" s="187"/>
      <c r="C165" s="188"/>
      <c r="D165" s="189" t="s">
        <v>77</v>
      </c>
      <c r="E165" s="201" t="s">
        <v>203</v>
      </c>
      <c r="F165" s="201" t="s">
        <v>3090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SUM(P166:P187)</f>
        <v>0</v>
      </c>
      <c r="Q165" s="195"/>
      <c r="R165" s="196">
        <f>SUM(R166:R187)</f>
        <v>60.6830477</v>
      </c>
      <c r="S165" s="195"/>
      <c r="T165" s="197">
        <f>SUM(T166:T187)</f>
        <v>0</v>
      </c>
      <c r="AR165" s="198" t="s">
        <v>86</v>
      </c>
      <c r="AT165" s="199" t="s">
        <v>77</v>
      </c>
      <c r="AU165" s="199" t="s">
        <v>86</v>
      </c>
      <c r="AY165" s="198" t="s">
        <v>181</v>
      </c>
      <c r="BK165" s="200">
        <f>SUM(BK166:BK187)</f>
        <v>0</v>
      </c>
    </row>
    <row r="166" spans="1:65" s="2" customFormat="1" ht="11.4">
      <c r="A166" s="33"/>
      <c r="B166" s="34"/>
      <c r="C166" s="203" t="s">
        <v>122</v>
      </c>
      <c r="D166" s="203" t="s">
        <v>183</v>
      </c>
      <c r="E166" s="204" t="s">
        <v>3091</v>
      </c>
      <c r="F166" s="205" t="s">
        <v>3092</v>
      </c>
      <c r="G166" s="206" t="s">
        <v>186</v>
      </c>
      <c r="H166" s="207">
        <v>570</v>
      </c>
      <c r="I166" s="208"/>
      <c r="J166" s="209">
        <f>ROUND(I166*H166,2)</f>
        <v>0</v>
      </c>
      <c r="K166" s="210"/>
      <c r="L166" s="38"/>
      <c r="M166" s="211" t="s">
        <v>1</v>
      </c>
      <c r="N166" s="212" t="s">
        <v>43</v>
      </c>
      <c r="O166" s="70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187</v>
      </c>
      <c r="AT166" s="215" t="s">
        <v>183</v>
      </c>
      <c r="AU166" s="215" t="s">
        <v>88</v>
      </c>
      <c r="AY166" s="16" t="s">
        <v>181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86</v>
      </c>
      <c r="BK166" s="216">
        <f>ROUND(I166*H166,2)</f>
        <v>0</v>
      </c>
      <c r="BL166" s="16" t="s">
        <v>187</v>
      </c>
      <c r="BM166" s="215" t="s">
        <v>3093</v>
      </c>
    </row>
    <row r="167" spans="2:51" s="13" customFormat="1" ht="12">
      <c r="B167" s="217"/>
      <c r="C167" s="218"/>
      <c r="D167" s="219" t="s">
        <v>189</v>
      </c>
      <c r="E167" s="220" t="s">
        <v>1</v>
      </c>
      <c r="F167" s="221" t="s">
        <v>475</v>
      </c>
      <c r="G167" s="218"/>
      <c r="H167" s="222">
        <v>570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189</v>
      </c>
      <c r="AU167" s="228" t="s">
        <v>88</v>
      </c>
      <c r="AV167" s="13" t="s">
        <v>88</v>
      </c>
      <c r="AW167" s="13" t="s">
        <v>35</v>
      </c>
      <c r="AX167" s="13" t="s">
        <v>86</v>
      </c>
      <c r="AY167" s="228" t="s">
        <v>181</v>
      </c>
    </row>
    <row r="168" spans="1:65" s="2" customFormat="1" ht="11.4">
      <c r="A168" s="33"/>
      <c r="B168" s="34"/>
      <c r="C168" s="203" t="s">
        <v>125</v>
      </c>
      <c r="D168" s="203" t="s">
        <v>183</v>
      </c>
      <c r="E168" s="204" t="s">
        <v>3094</v>
      </c>
      <c r="F168" s="205" t="s">
        <v>3095</v>
      </c>
      <c r="G168" s="206" t="s">
        <v>186</v>
      </c>
      <c r="H168" s="207">
        <v>224.378</v>
      </c>
      <c r="I168" s="208"/>
      <c r="J168" s="209">
        <f>ROUND(I168*H168,2)</f>
        <v>0</v>
      </c>
      <c r="K168" s="210"/>
      <c r="L168" s="38"/>
      <c r="M168" s="211" t="s">
        <v>1</v>
      </c>
      <c r="N168" s="212" t="s">
        <v>43</v>
      </c>
      <c r="O168" s="70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187</v>
      </c>
      <c r="AT168" s="215" t="s">
        <v>183</v>
      </c>
      <c r="AU168" s="215" t="s">
        <v>88</v>
      </c>
      <c r="AY168" s="16" t="s">
        <v>181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86</v>
      </c>
      <c r="BK168" s="216">
        <f>ROUND(I168*H168,2)</f>
        <v>0</v>
      </c>
      <c r="BL168" s="16" t="s">
        <v>187</v>
      </c>
      <c r="BM168" s="215" t="s">
        <v>3096</v>
      </c>
    </row>
    <row r="169" spans="2:51" s="13" customFormat="1" ht="12">
      <c r="B169" s="217"/>
      <c r="C169" s="218"/>
      <c r="D169" s="219" t="s">
        <v>189</v>
      </c>
      <c r="E169" s="220" t="s">
        <v>1</v>
      </c>
      <c r="F169" s="221" t="s">
        <v>3044</v>
      </c>
      <c r="G169" s="218"/>
      <c r="H169" s="222">
        <v>23.958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189</v>
      </c>
      <c r="AU169" s="228" t="s">
        <v>88</v>
      </c>
      <c r="AV169" s="13" t="s">
        <v>88</v>
      </c>
      <c r="AW169" s="13" t="s">
        <v>35</v>
      </c>
      <c r="AX169" s="13" t="s">
        <v>78</v>
      </c>
      <c r="AY169" s="228" t="s">
        <v>181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3045</v>
      </c>
      <c r="G170" s="218"/>
      <c r="H170" s="222">
        <v>73.568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78</v>
      </c>
      <c r="AY170" s="228" t="s">
        <v>181</v>
      </c>
    </row>
    <row r="171" spans="2:51" s="13" customFormat="1" ht="12">
      <c r="B171" s="217"/>
      <c r="C171" s="218"/>
      <c r="D171" s="219" t="s">
        <v>189</v>
      </c>
      <c r="E171" s="220" t="s">
        <v>1</v>
      </c>
      <c r="F171" s="221" t="s">
        <v>3046</v>
      </c>
      <c r="G171" s="218"/>
      <c r="H171" s="222">
        <v>19.24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189</v>
      </c>
      <c r="AU171" s="228" t="s">
        <v>88</v>
      </c>
      <c r="AV171" s="13" t="s">
        <v>88</v>
      </c>
      <c r="AW171" s="13" t="s">
        <v>35</v>
      </c>
      <c r="AX171" s="13" t="s">
        <v>78</v>
      </c>
      <c r="AY171" s="228" t="s">
        <v>181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3047</v>
      </c>
      <c r="G172" s="218"/>
      <c r="H172" s="222">
        <v>14.22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78</v>
      </c>
      <c r="AY172" s="228" t="s">
        <v>181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3048</v>
      </c>
      <c r="G173" s="218"/>
      <c r="H173" s="222">
        <v>50.52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78</v>
      </c>
      <c r="AY173" s="228" t="s">
        <v>181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3049</v>
      </c>
      <c r="G174" s="218"/>
      <c r="H174" s="222">
        <v>31.784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78</v>
      </c>
      <c r="AY174" s="228" t="s">
        <v>181</v>
      </c>
    </row>
    <row r="175" spans="2:51" s="13" customFormat="1" ht="12">
      <c r="B175" s="217"/>
      <c r="C175" s="218"/>
      <c r="D175" s="219" t="s">
        <v>189</v>
      </c>
      <c r="E175" s="220" t="s">
        <v>1</v>
      </c>
      <c r="F175" s="221" t="s">
        <v>3050</v>
      </c>
      <c r="G175" s="218"/>
      <c r="H175" s="222">
        <v>11.088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189</v>
      </c>
      <c r="AU175" s="228" t="s">
        <v>88</v>
      </c>
      <c r="AV175" s="13" t="s">
        <v>88</v>
      </c>
      <c r="AW175" s="13" t="s">
        <v>35</v>
      </c>
      <c r="AX175" s="13" t="s">
        <v>78</v>
      </c>
      <c r="AY175" s="228" t="s">
        <v>181</v>
      </c>
    </row>
    <row r="176" spans="2:51" s="14" customFormat="1" ht="12">
      <c r="B176" s="240"/>
      <c r="C176" s="241"/>
      <c r="D176" s="219" t="s">
        <v>189</v>
      </c>
      <c r="E176" s="242" t="s">
        <v>1</v>
      </c>
      <c r="F176" s="243" t="s">
        <v>257</v>
      </c>
      <c r="G176" s="241"/>
      <c r="H176" s="244">
        <v>224.378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189</v>
      </c>
      <c r="AU176" s="250" t="s">
        <v>88</v>
      </c>
      <c r="AV176" s="14" t="s">
        <v>187</v>
      </c>
      <c r="AW176" s="14" t="s">
        <v>35</v>
      </c>
      <c r="AX176" s="14" t="s">
        <v>86</v>
      </c>
      <c r="AY176" s="250" t="s">
        <v>181</v>
      </c>
    </row>
    <row r="177" spans="1:65" s="2" customFormat="1" ht="22.8">
      <c r="A177" s="33"/>
      <c r="B177" s="34"/>
      <c r="C177" s="203" t="s">
        <v>8</v>
      </c>
      <c r="D177" s="203" t="s">
        <v>183</v>
      </c>
      <c r="E177" s="204" t="s">
        <v>3097</v>
      </c>
      <c r="F177" s="205" t="s">
        <v>3098</v>
      </c>
      <c r="G177" s="206" t="s">
        <v>186</v>
      </c>
      <c r="H177" s="207">
        <v>224.378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43</v>
      </c>
      <c r="O177" s="70"/>
      <c r="P177" s="213">
        <f>O177*H177</f>
        <v>0</v>
      </c>
      <c r="Q177" s="213">
        <v>0.08565</v>
      </c>
      <c r="R177" s="213">
        <f>Q177*H177</f>
        <v>19.2179757</v>
      </c>
      <c r="S177" s="213">
        <v>0</v>
      </c>
      <c r="T177" s="21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187</v>
      </c>
      <c r="AT177" s="215" t="s">
        <v>183</v>
      </c>
      <c r="AU177" s="215" t="s">
        <v>88</v>
      </c>
      <c r="AY177" s="16" t="s">
        <v>181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86</v>
      </c>
      <c r="BK177" s="216">
        <f>ROUND(I177*H177,2)</f>
        <v>0</v>
      </c>
      <c r="BL177" s="16" t="s">
        <v>187</v>
      </c>
      <c r="BM177" s="215" t="s">
        <v>3099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3044</v>
      </c>
      <c r="G178" s="218"/>
      <c r="H178" s="222">
        <v>23.958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78</v>
      </c>
      <c r="AY178" s="228" t="s">
        <v>181</v>
      </c>
    </row>
    <row r="179" spans="2:51" s="13" customFormat="1" ht="12">
      <c r="B179" s="217"/>
      <c r="C179" s="218"/>
      <c r="D179" s="219" t="s">
        <v>189</v>
      </c>
      <c r="E179" s="220" t="s">
        <v>1</v>
      </c>
      <c r="F179" s="221" t="s">
        <v>3045</v>
      </c>
      <c r="G179" s="218"/>
      <c r="H179" s="222">
        <v>73.568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189</v>
      </c>
      <c r="AU179" s="228" t="s">
        <v>88</v>
      </c>
      <c r="AV179" s="13" t="s">
        <v>88</v>
      </c>
      <c r="AW179" s="13" t="s">
        <v>35</v>
      </c>
      <c r="AX179" s="13" t="s">
        <v>78</v>
      </c>
      <c r="AY179" s="228" t="s">
        <v>181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3046</v>
      </c>
      <c r="G180" s="218"/>
      <c r="H180" s="222">
        <v>19.24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78</v>
      </c>
      <c r="AY180" s="228" t="s">
        <v>181</v>
      </c>
    </row>
    <row r="181" spans="2:51" s="13" customFormat="1" ht="12">
      <c r="B181" s="217"/>
      <c r="C181" s="218"/>
      <c r="D181" s="219" t="s">
        <v>189</v>
      </c>
      <c r="E181" s="220" t="s">
        <v>1</v>
      </c>
      <c r="F181" s="221" t="s">
        <v>3047</v>
      </c>
      <c r="G181" s="218"/>
      <c r="H181" s="222">
        <v>14.22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189</v>
      </c>
      <c r="AU181" s="228" t="s">
        <v>88</v>
      </c>
      <c r="AV181" s="13" t="s">
        <v>88</v>
      </c>
      <c r="AW181" s="13" t="s">
        <v>35</v>
      </c>
      <c r="AX181" s="13" t="s">
        <v>78</v>
      </c>
      <c r="AY181" s="228" t="s">
        <v>181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3048</v>
      </c>
      <c r="G182" s="218"/>
      <c r="H182" s="222">
        <v>50.52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78</v>
      </c>
      <c r="AY182" s="228" t="s">
        <v>181</v>
      </c>
    </row>
    <row r="183" spans="2:51" s="13" customFormat="1" ht="12">
      <c r="B183" s="217"/>
      <c r="C183" s="218"/>
      <c r="D183" s="219" t="s">
        <v>189</v>
      </c>
      <c r="E183" s="220" t="s">
        <v>1</v>
      </c>
      <c r="F183" s="221" t="s">
        <v>3049</v>
      </c>
      <c r="G183" s="218"/>
      <c r="H183" s="222">
        <v>31.784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189</v>
      </c>
      <c r="AU183" s="228" t="s">
        <v>88</v>
      </c>
      <c r="AV183" s="13" t="s">
        <v>88</v>
      </c>
      <c r="AW183" s="13" t="s">
        <v>35</v>
      </c>
      <c r="AX183" s="13" t="s">
        <v>78</v>
      </c>
      <c r="AY183" s="228" t="s">
        <v>181</v>
      </c>
    </row>
    <row r="184" spans="2:51" s="13" customFormat="1" ht="12">
      <c r="B184" s="217"/>
      <c r="C184" s="218"/>
      <c r="D184" s="219" t="s">
        <v>189</v>
      </c>
      <c r="E184" s="220" t="s">
        <v>1</v>
      </c>
      <c r="F184" s="221" t="s">
        <v>3050</v>
      </c>
      <c r="G184" s="218"/>
      <c r="H184" s="222">
        <v>11.088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189</v>
      </c>
      <c r="AU184" s="228" t="s">
        <v>88</v>
      </c>
      <c r="AV184" s="13" t="s">
        <v>88</v>
      </c>
      <c r="AW184" s="13" t="s">
        <v>35</v>
      </c>
      <c r="AX184" s="13" t="s">
        <v>78</v>
      </c>
      <c r="AY184" s="228" t="s">
        <v>181</v>
      </c>
    </row>
    <row r="185" spans="2:51" s="14" customFormat="1" ht="12">
      <c r="B185" s="240"/>
      <c r="C185" s="241"/>
      <c r="D185" s="219" t="s">
        <v>189</v>
      </c>
      <c r="E185" s="242" t="s">
        <v>1</v>
      </c>
      <c r="F185" s="243" t="s">
        <v>257</v>
      </c>
      <c r="G185" s="241"/>
      <c r="H185" s="244">
        <v>224.378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189</v>
      </c>
      <c r="AU185" s="250" t="s">
        <v>88</v>
      </c>
      <c r="AV185" s="14" t="s">
        <v>187</v>
      </c>
      <c r="AW185" s="14" t="s">
        <v>35</v>
      </c>
      <c r="AX185" s="14" t="s">
        <v>86</v>
      </c>
      <c r="AY185" s="250" t="s">
        <v>181</v>
      </c>
    </row>
    <row r="186" spans="1:65" s="2" customFormat="1" ht="22.8">
      <c r="A186" s="33"/>
      <c r="B186" s="34"/>
      <c r="C186" s="229" t="s">
        <v>130</v>
      </c>
      <c r="D186" s="229" t="s">
        <v>237</v>
      </c>
      <c r="E186" s="230" t="s">
        <v>3100</v>
      </c>
      <c r="F186" s="231" t="s">
        <v>3101</v>
      </c>
      <c r="G186" s="232" t="s">
        <v>186</v>
      </c>
      <c r="H186" s="233">
        <v>235.597</v>
      </c>
      <c r="I186" s="234"/>
      <c r="J186" s="235">
        <f>ROUND(I186*H186,2)</f>
        <v>0</v>
      </c>
      <c r="K186" s="236"/>
      <c r="L186" s="237"/>
      <c r="M186" s="238" t="s">
        <v>1</v>
      </c>
      <c r="N186" s="239" t="s">
        <v>43</v>
      </c>
      <c r="O186" s="70"/>
      <c r="P186" s="213">
        <f>O186*H186</f>
        <v>0</v>
      </c>
      <c r="Q186" s="213">
        <v>0.176</v>
      </c>
      <c r="R186" s="213">
        <f>Q186*H186</f>
        <v>41.465072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218</v>
      </c>
      <c r="AT186" s="215" t="s">
        <v>237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187</v>
      </c>
      <c r="BM186" s="215" t="s">
        <v>3102</v>
      </c>
    </row>
    <row r="187" spans="2:51" s="13" customFormat="1" ht="12">
      <c r="B187" s="217"/>
      <c r="C187" s="218"/>
      <c r="D187" s="219" t="s">
        <v>189</v>
      </c>
      <c r="E187" s="218"/>
      <c r="F187" s="221" t="s">
        <v>3103</v>
      </c>
      <c r="G187" s="218"/>
      <c r="H187" s="222">
        <v>235.597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4</v>
      </c>
      <c r="AX187" s="13" t="s">
        <v>86</v>
      </c>
      <c r="AY187" s="228" t="s">
        <v>181</v>
      </c>
    </row>
    <row r="188" spans="2:63" s="12" customFormat="1" ht="13.2">
      <c r="B188" s="187"/>
      <c r="C188" s="188"/>
      <c r="D188" s="189" t="s">
        <v>77</v>
      </c>
      <c r="E188" s="201" t="s">
        <v>223</v>
      </c>
      <c r="F188" s="201" t="s">
        <v>250</v>
      </c>
      <c r="G188" s="188"/>
      <c r="H188" s="188"/>
      <c r="I188" s="191"/>
      <c r="J188" s="202">
        <f>BK188</f>
        <v>0</v>
      </c>
      <c r="K188" s="188"/>
      <c r="L188" s="193"/>
      <c r="M188" s="194"/>
      <c r="N188" s="195"/>
      <c r="O188" s="195"/>
      <c r="P188" s="196">
        <f>SUM(P189:P195)</f>
        <v>0</v>
      </c>
      <c r="Q188" s="195"/>
      <c r="R188" s="196">
        <f>SUM(R189:R195)</f>
        <v>22.51974</v>
      </c>
      <c r="S188" s="195"/>
      <c r="T188" s="197">
        <f>SUM(T189:T195)</f>
        <v>0</v>
      </c>
      <c r="AR188" s="198" t="s">
        <v>86</v>
      </c>
      <c r="AT188" s="199" t="s">
        <v>77</v>
      </c>
      <c r="AU188" s="199" t="s">
        <v>86</v>
      </c>
      <c r="AY188" s="198" t="s">
        <v>181</v>
      </c>
      <c r="BK188" s="200">
        <f>SUM(BK189:BK195)</f>
        <v>0</v>
      </c>
    </row>
    <row r="189" spans="1:65" s="2" customFormat="1" ht="22.8">
      <c r="A189" s="33"/>
      <c r="B189" s="34"/>
      <c r="C189" s="203" t="s">
        <v>133</v>
      </c>
      <c r="D189" s="203" t="s">
        <v>183</v>
      </c>
      <c r="E189" s="204" t="s">
        <v>3104</v>
      </c>
      <c r="F189" s="205" t="s">
        <v>3105</v>
      </c>
      <c r="G189" s="206" t="s">
        <v>357</v>
      </c>
      <c r="H189" s="207">
        <v>127.41</v>
      </c>
      <c r="I189" s="208"/>
      <c r="J189" s="209">
        <f>ROUND(I189*H189,2)</f>
        <v>0</v>
      </c>
      <c r="K189" s="210"/>
      <c r="L189" s="38"/>
      <c r="M189" s="211" t="s">
        <v>1</v>
      </c>
      <c r="N189" s="212" t="s">
        <v>43</v>
      </c>
      <c r="O189" s="70"/>
      <c r="P189" s="213">
        <f>O189*H189</f>
        <v>0</v>
      </c>
      <c r="Q189" s="213">
        <v>0.1295</v>
      </c>
      <c r="R189" s="213">
        <f>Q189*H189</f>
        <v>16.499595</v>
      </c>
      <c r="S189" s="213">
        <v>0</v>
      </c>
      <c r="T189" s="21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15" t="s">
        <v>187</v>
      </c>
      <c r="AT189" s="215" t="s">
        <v>183</v>
      </c>
      <c r="AU189" s="215" t="s">
        <v>88</v>
      </c>
      <c r="AY189" s="16" t="s">
        <v>181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6" t="s">
        <v>86</v>
      </c>
      <c r="BK189" s="216">
        <f>ROUND(I189*H189,2)</f>
        <v>0</v>
      </c>
      <c r="BL189" s="16" t="s">
        <v>187</v>
      </c>
      <c r="BM189" s="215" t="s">
        <v>3106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3107</v>
      </c>
      <c r="G190" s="218"/>
      <c r="H190" s="222">
        <v>111.33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3108</v>
      </c>
      <c r="G191" s="218"/>
      <c r="H191" s="222">
        <v>7.2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78</v>
      </c>
      <c r="AY191" s="228" t="s">
        <v>181</v>
      </c>
    </row>
    <row r="192" spans="2:51" s="13" customFormat="1" ht="12">
      <c r="B192" s="217"/>
      <c r="C192" s="218"/>
      <c r="D192" s="219" t="s">
        <v>189</v>
      </c>
      <c r="E192" s="220" t="s">
        <v>1</v>
      </c>
      <c r="F192" s="221" t="s">
        <v>3109</v>
      </c>
      <c r="G192" s="218"/>
      <c r="H192" s="222">
        <v>8.88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189</v>
      </c>
      <c r="AU192" s="228" t="s">
        <v>88</v>
      </c>
      <c r="AV192" s="13" t="s">
        <v>88</v>
      </c>
      <c r="AW192" s="13" t="s">
        <v>35</v>
      </c>
      <c r="AX192" s="13" t="s">
        <v>78</v>
      </c>
      <c r="AY192" s="228" t="s">
        <v>181</v>
      </c>
    </row>
    <row r="193" spans="2:51" s="14" customFormat="1" ht="12">
      <c r="B193" s="240"/>
      <c r="C193" s="241"/>
      <c r="D193" s="219" t="s">
        <v>189</v>
      </c>
      <c r="E193" s="242" t="s">
        <v>1</v>
      </c>
      <c r="F193" s="243" t="s">
        <v>257</v>
      </c>
      <c r="G193" s="241"/>
      <c r="H193" s="244">
        <v>127.41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189</v>
      </c>
      <c r="AU193" s="250" t="s">
        <v>88</v>
      </c>
      <c r="AV193" s="14" t="s">
        <v>187</v>
      </c>
      <c r="AW193" s="14" t="s">
        <v>35</v>
      </c>
      <c r="AX193" s="14" t="s">
        <v>86</v>
      </c>
      <c r="AY193" s="250" t="s">
        <v>181</v>
      </c>
    </row>
    <row r="194" spans="1:65" s="2" customFormat="1" ht="11.4">
      <c r="A194" s="33"/>
      <c r="B194" s="34"/>
      <c r="C194" s="229" t="s">
        <v>136</v>
      </c>
      <c r="D194" s="229" t="s">
        <v>237</v>
      </c>
      <c r="E194" s="230" t="s">
        <v>3110</v>
      </c>
      <c r="F194" s="231" t="s">
        <v>3111</v>
      </c>
      <c r="G194" s="232" t="s">
        <v>357</v>
      </c>
      <c r="H194" s="233">
        <v>133.781</v>
      </c>
      <c r="I194" s="234"/>
      <c r="J194" s="235">
        <f>ROUND(I194*H194,2)</f>
        <v>0</v>
      </c>
      <c r="K194" s="236"/>
      <c r="L194" s="237"/>
      <c r="M194" s="238" t="s">
        <v>1</v>
      </c>
      <c r="N194" s="239" t="s">
        <v>43</v>
      </c>
      <c r="O194" s="70"/>
      <c r="P194" s="213">
        <f>O194*H194</f>
        <v>0</v>
      </c>
      <c r="Q194" s="213">
        <v>0.045</v>
      </c>
      <c r="R194" s="213">
        <f>Q194*H194</f>
        <v>6.020145</v>
      </c>
      <c r="S194" s="213">
        <v>0</v>
      </c>
      <c r="T194" s="21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218</v>
      </c>
      <c r="AT194" s="215" t="s">
        <v>237</v>
      </c>
      <c r="AU194" s="215" t="s">
        <v>88</v>
      </c>
      <c r="AY194" s="16" t="s">
        <v>181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86</v>
      </c>
      <c r="BK194" s="216">
        <f>ROUND(I194*H194,2)</f>
        <v>0</v>
      </c>
      <c r="BL194" s="16" t="s">
        <v>187</v>
      </c>
      <c r="BM194" s="215" t="s">
        <v>3112</v>
      </c>
    </row>
    <row r="195" spans="2:51" s="13" customFormat="1" ht="12">
      <c r="B195" s="217"/>
      <c r="C195" s="218"/>
      <c r="D195" s="219" t="s">
        <v>189</v>
      </c>
      <c r="E195" s="218"/>
      <c r="F195" s="221" t="s">
        <v>3113</v>
      </c>
      <c r="G195" s="218"/>
      <c r="H195" s="222">
        <v>133.781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4</v>
      </c>
      <c r="AX195" s="13" t="s">
        <v>86</v>
      </c>
      <c r="AY195" s="228" t="s">
        <v>181</v>
      </c>
    </row>
    <row r="196" spans="2:63" s="12" customFormat="1" ht="13.2">
      <c r="B196" s="187"/>
      <c r="C196" s="188"/>
      <c r="D196" s="189" t="s">
        <v>77</v>
      </c>
      <c r="E196" s="201" t="s">
        <v>1063</v>
      </c>
      <c r="F196" s="201" t="s">
        <v>1064</v>
      </c>
      <c r="G196" s="188"/>
      <c r="H196" s="188"/>
      <c r="I196" s="191"/>
      <c r="J196" s="202">
        <f>BK196</f>
        <v>0</v>
      </c>
      <c r="K196" s="188"/>
      <c r="L196" s="193"/>
      <c r="M196" s="194"/>
      <c r="N196" s="195"/>
      <c r="O196" s="195"/>
      <c r="P196" s="196">
        <f>P197</f>
        <v>0</v>
      </c>
      <c r="Q196" s="195"/>
      <c r="R196" s="196">
        <f>R197</f>
        <v>0</v>
      </c>
      <c r="S196" s="195"/>
      <c r="T196" s="197">
        <f>T197</f>
        <v>0</v>
      </c>
      <c r="AR196" s="198" t="s">
        <v>86</v>
      </c>
      <c r="AT196" s="199" t="s">
        <v>77</v>
      </c>
      <c r="AU196" s="199" t="s">
        <v>86</v>
      </c>
      <c r="AY196" s="198" t="s">
        <v>181</v>
      </c>
      <c r="BK196" s="200">
        <f>BK197</f>
        <v>0</v>
      </c>
    </row>
    <row r="197" spans="1:65" s="2" customFormat="1" ht="22.8">
      <c r="A197" s="33"/>
      <c r="B197" s="34"/>
      <c r="C197" s="203" t="s">
        <v>139</v>
      </c>
      <c r="D197" s="203" t="s">
        <v>183</v>
      </c>
      <c r="E197" s="204" t="s">
        <v>3114</v>
      </c>
      <c r="F197" s="205" t="s">
        <v>3115</v>
      </c>
      <c r="G197" s="206" t="s">
        <v>226</v>
      </c>
      <c r="H197" s="207">
        <v>93.304</v>
      </c>
      <c r="I197" s="208"/>
      <c r="J197" s="209">
        <f>ROUND(I197*H197,2)</f>
        <v>0</v>
      </c>
      <c r="K197" s="210"/>
      <c r="L197" s="38"/>
      <c r="M197" s="252" t="s">
        <v>1</v>
      </c>
      <c r="N197" s="253" t="s">
        <v>43</v>
      </c>
      <c r="O197" s="254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15" t="s">
        <v>187</v>
      </c>
      <c r="AT197" s="215" t="s">
        <v>183</v>
      </c>
      <c r="AU197" s="215" t="s">
        <v>88</v>
      </c>
      <c r="AY197" s="16" t="s">
        <v>181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6" t="s">
        <v>86</v>
      </c>
      <c r="BK197" s="216">
        <f>ROUND(I197*H197,2)</f>
        <v>0</v>
      </c>
      <c r="BL197" s="16" t="s">
        <v>187</v>
      </c>
      <c r="BM197" s="215" t="s">
        <v>3116</v>
      </c>
    </row>
    <row r="198" spans="1:31" s="2" customFormat="1" ht="12">
      <c r="A198" s="33"/>
      <c r="B198" s="53"/>
      <c r="C198" s="54"/>
      <c r="D198" s="54"/>
      <c r="E198" s="54"/>
      <c r="F198" s="54"/>
      <c r="G198" s="54"/>
      <c r="H198" s="54"/>
      <c r="I198" s="151"/>
      <c r="J198" s="54"/>
      <c r="K198" s="54"/>
      <c r="L198" s="38"/>
      <c r="M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</sheetData>
  <sheetProtection algorithmName="SHA-512" hashValue="lD29I045ysGzWhdwz7Q00a4ydTvDZUpL5+nWtsG/ULRVoQTd/S75mvZvNP2lPE2qV2r4PTaAFWBp9E7mrYFheg==" saltValue="pP05eF1+71NAb/e82ciFmV9Ii4pA/6uZuoCutzRMtE2NDzJtPW2NvycSo9xZ7j7C492So2b1m/i0f8pazexCSw==" spinCount="100000" sheet="1" objects="1" scenarios="1" formatColumns="0" formatRows="0" autoFilter="0"/>
  <autoFilter ref="C122:K19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>
      <selection activeCell="E15" sqref="E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144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3117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ROUND((SUM(BE120:BE135)),2)</f>
        <v>0</v>
      </c>
      <c r="G33" s="33"/>
      <c r="H33" s="33"/>
      <c r="I33" s="130">
        <v>0.21</v>
      </c>
      <c r="J33" s="129">
        <f>ROUND(((SUM(BE120:BE135))*I33),2)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ROUND((SUM(BF120:BF135)),2)</f>
        <v>0</v>
      </c>
      <c r="G34" s="33"/>
      <c r="H34" s="33"/>
      <c r="I34" s="130">
        <v>0.15</v>
      </c>
      <c r="J34" s="129">
        <f>ROUND(((SUM(BF120:BF135))*I34),2)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ROUND((SUM(BG120:BG135)),2)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ROUND((SUM(BH120:BH135)),2)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ROUND((SUM(BI120:BI135)),2)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8" customHeight="1">
      <c r="A87" s="33"/>
      <c r="B87" s="34"/>
      <c r="C87" s="35"/>
      <c r="D87" s="35"/>
      <c r="E87" s="263" t="str">
        <f>E9</f>
        <v>20 - Vedlejší rozpočtové náklady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3118</v>
      </c>
      <c r="E97" s="163"/>
      <c r="F97" s="163"/>
      <c r="G97" s="163"/>
      <c r="H97" s="163"/>
      <c r="I97" s="164"/>
      <c r="J97" s="165">
        <f>J121</f>
        <v>0</v>
      </c>
      <c r="K97" s="161"/>
      <c r="L97" s="166"/>
    </row>
    <row r="98" spans="2:12" s="10" customFormat="1" ht="13.2">
      <c r="B98" s="167"/>
      <c r="C98" s="168"/>
      <c r="D98" s="169" t="s">
        <v>3119</v>
      </c>
      <c r="E98" s="170"/>
      <c r="F98" s="170"/>
      <c r="G98" s="170"/>
      <c r="H98" s="170"/>
      <c r="I98" s="171"/>
      <c r="J98" s="172">
        <f>J122</f>
        <v>0</v>
      </c>
      <c r="K98" s="168"/>
      <c r="L98" s="173"/>
    </row>
    <row r="99" spans="2:12" s="10" customFormat="1" ht="13.2">
      <c r="B99" s="167"/>
      <c r="C99" s="168"/>
      <c r="D99" s="169" t="s">
        <v>3120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0" customFormat="1" ht="13.2">
      <c r="B100" s="167"/>
      <c r="C100" s="168"/>
      <c r="D100" s="169" t="s">
        <v>3121</v>
      </c>
      <c r="E100" s="170"/>
      <c r="F100" s="170"/>
      <c r="G100" s="170"/>
      <c r="H100" s="170"/>
      <c r="I100" s="171"/>
      <c r="J100" s="172">
        <f>J129</f>
        <v>0</v>
      </c>
      <c r="K100" s="168"/>
      <c r="L100" s="173"/>
    </row>
    <row r="101" spans="1:31" s="2" customFormat="1" ht="12">
      <c r="A101" s="33"/>
      <c r="B101" s="34"/>
      <c r="C101" s="35"/>
      <c r="D101" s="35"/>
      <c r="E101" s="35"/>
      <c r="F101" s="35"/>
      <c r="G101" s="35"/>
      <c r="H101" s="35"/>
      <c r="I101" s="114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12">
      <c r="A102" s="33"/>
      <c r="B102" s="53"/>
      <c r="C102" s="54"/>
      <c r="D102" s="54"/>
      <c r="E102" s="54"/>
      <c r="F102" s="54"/>
      <c r="G102" s="54"/>
      <c r="H102" s="54"/>
      <c r="I102" s="151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12">
      <c r="A106" s="33"/>
      <c r="B106" s="55"/>
      <c r="C106" s="56"/>
      <c r="D106" s="56"/>
      <c r="E106" s="56"/>
      <c r="F106" s="56"/>
      <c r="G106" s="56"/>
      <c r="H106" s="56"/>
      <c r="I106" s="154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7.4">
      <c r="A107" s="33"/>
      <c r="B107" s="34"/>
      <c r="C107" s="22" t="s">
        <v>166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>
      <c r="A108" s="33"/>
      <c r="B108" s="34"/>
      <c r="C108" s="35"/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35"/>
      <c r="D110" s="35"/>
      <c r="E110" s="307" t="str">
        <f>E7</f>
        <v>Přírodovědné centrum při DDM Sova v Chebu</v>
      </c>
      <c r="F110" s="308"/>
      <c r="G110" s="308"/>
      <c r="H110" s="308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28" t="s">
        <v>146</v>
      </c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2.8" customHeight="1">
      <c r="A112" s="33"/>
      <c r="B112" s="34"/>
      <c r="C112" s="35"/>
      <c r="D112" s="35"/>
      <c r="E112" s="263" t="str">
        <f>E9</f>
        <v>20 - Vedlejší rozpočtové náklady</v>
      </c>
      <c r="F112" s="309"/>
      <c r="G112" s="309"/>
      <c r="H112" s="309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20</v>
      </c>
      <c r="D114" s="35"/>
      <c r="E114" s="35"/>
      <c r="F114" s="26" t="str">
        <f>F12</f>
        <v>Goethova 1108/26, 350 02 Cheb</v>
      </c>
      <c r="G114" s="35"/>
      <c r="H114" s="35"/>
      <c r="I114" s="116" t="s">
        <v>22</v>
      </c>
      <c r="J114" s="65" t="str">
        <f>IF(J12="","",J12)</f>
        <v>18. 2. 2021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4">
      <c r="A116" s="33"/>
      <c r="B116" s="34"/>
      <c r="C116" s="28" t="s">
        <v>24</v>
      </c>
      <c r="D116" s="35"/>
      <c r="E116" s="35"/>
      <c r="F116" s="26" t="str">
        <f>E15</f>
        <v>Město Cheb</v>
      </c>
      <c r="G116" s="35"/>
      <c r="H116" s="35"/>
      <c r="I116" s="116" t="s">
        <v>31</v>
      </c>
      <c r="J116" s="31" t="str">
        <f>E21</f>
        <v>MgA. Hana Fischerová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116" t="s">
        <v>36</v>
      </c>
      <c r="J117" s="31" t="str">
        <f>E24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2.8">
      <c r="A119" s="174"/>
      <c r="B119" s="175"/>
      <c r="C119" s="176" t="s">
        <v>167</v>
      </c>
      <c r="D119" s="177" t="s">
        <v>63</v>
      </c>
      <c r="E119" s="177" t="s">
        <v>59</v>
      </c>
      <c r="F119" s="177" t="s">
        <v>60</v>
      </c>
      <c r="G119" s="177" t="s">
        <v>168</v>
      </c>
      <c r="H119" s="177" t="s">
        <v>169</v>
      </c>
      <c r="I119" s="178" t="s">
        <v>170</v>
      </c>
      <c r="J119" s="179" t="s">
        <v>150</v>
      </c>
      <c r="K119" s="180" t="s">
        <v>171</v>
      </c>
      <c r="L119" s="181"/>
      <c r="M119" s="74" t="s">
        <v>1</v>
      </c>
      <c r="N119" s="75" t="s">
        <v>42</v>
      </c>
      <c r="O119" s="75" t="s">
        <v>172</v>
      </c>
      <c r="P119" s="75" t="s">
        <v>173</v>
      </c>
      <c r="Q119" s="75" t="s">
        <v>174</v>
      </c>
      <c r="R119" s="75" t="s">
        <v>175</v>
      </c>
      <c r="S119" s="75" t="s">
        <v>176</v>
      </c>
      <c r="T119" s="76" t="s">
        <v>177</v>
      </c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</row>
    <row r="120" spans="1:63" s="2" customFormat="1" ht="15.6">
      <c r="A120" s="33"/>
      <c r="B120" s="34"/>
      <c r="C120" s="81" t="s">
        <v>178</v>
      </c>
      <c r="D120" s="35"/>
      <c r="E120" s="35"/>
      <c r="F120" s="35"/>
      <c r="G120" s="35"/>
      <c r="H120" s="35"/>
      <c r="I120" s="114"/>
      <c r="J120" s="182">
        <f>BK120</f>
        <v>0</v>
      </c>
      <c r="K120" s="35"/>
      <c r="L120" s="38"/>
      <c r="M120" s="77"/>
      <c r="N120" s="183"/>
      <c r="O120" s="78"/>
      <c r="P120" s="184">
        <f>P121</f>
        <v>0</v>
      </c>
      <c r="Q120" s="78"/>
      <c r="R120" s="184">
        <f>R121</f>
        <v>0</v>
      </c>
      <c r="S120" s="78"/>
      <c r="T120" s="185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77</v>
      </c>
      <c r="AU120" s="16" t="s">
        <v>152</v>
      </c>
      <c r="BK120" s="186">
        <f>BK121</f>
        <v>0</v>
      </c>
    </row>
    <row r="121" spans="2:63" s="12" customFormat="1" ht="15">
      <c r="B121" s="187"/>
      <c r="C121" s="188"/>
      <c r="D121" s="189" t="s">
        <v>77</v>
      </c>
      <c r="E121" s="190" t="s">
        <v>3122</v>
      </c>
      <c r="F121" s="190" t="s">
        <v>143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P122+P127+P129</f>
        <v>0</v>
      </c>
      <c r="Q121" s="195"/>
      <c r="R121" s="196">
        <f>R122+R127+R129</f>
        <v>0</v>
      </c>
      <c r="S121" s="195"/>
      <c r="T121" s="197">
        <f>T122+T127+T129</f>
        <v>0</v>
      </c>
      <c r="AR121" s="198" t="s">
        <v>203</v>
      </c>
      <c r="AT121" s="199" t="s">
        <v>77</v>
      </c>
      <c r="AU121" s="199" t="s">
        <v>78</v>
      </c>
      <c r="AY121" s="198" t="s">
        <v>181</v>
      </c>
      <c r="BK121" s="200">
        <f>BK122+BK127+BK129</f>
        <v>0</v>
      </c>
    </row>
    <row r="122" spans="2:63" s="12" customFormat="1" ht="13.2">
      <c r="B122" s="187"/>
      <c r="C122" s="188"/>
      <c r="D122" s="189" t="s">
        <v>77</v>
      </c>
      <c r="E122" s="201" t="s">
        <v>3123</v>
      </c>
      <c r="F122" s="201" t="s">
        <v>3124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SUM(P123:P126)</f>
        <v>0</v>
      </c>
      <c r="Q122" s="195"/>
      <c r="R122" s="196">
        <f>SUM(R123:R126)</f>
        <v>0</v>
      </c>
      <c r="S122" s="195"/>
      <c r="T122" s="197">
        <f>SUM(T123:T126)</f>
        <v>0</v>
      </c>
      <c r="AR122" s="198" t="s">
        <v>203</v>
      </c>
      <c r="AT122" s="199" t="s">
        <v>77</v>
      </c>
      <c r="AU122" s="199" t="s">
        <v>86</v>
      </c>
      <c r="AY122" s="198" t="s">
        <v>181</v>
      </c>
      <c r="BK122" s="200">
        <f>SUM(BK123:BK126)</f>
        <v>0</v>
      </c>
    </row>
    <row r="123" spans="1:65" s="2" customFormat="1" ht="11.4">
      <c r="A123" s="33"/>
      <c r="B123" s="34"/>
      <c r="C123" s="203" t="s">
        <v>86</v>
      </c>
      <c r="D123" s="203" t="s">
        <v>183</v>
      </c>
      <c r="E123" s="204" t="s">
        <v>3125</v>
      </c>
      <c r="F123" s="205" t="s">
        <v>3124</v>
      </c>
      <c r="G123" s="206" t="s">
        <v>245</v>
      </c>
      <c r="H123" s="207">
        <v>1</v>
      </c>
      <c r="I123" s="208"/>
      <c r="J123" s="209">
        <f>ROUND(I123*H123,2)</f>
        <v>0</v>
      </c>
      <c r="K123" s="210"/>
      <c r="L123" s="38"/>
      <c r="M123" s="211" t="s">
        <v>1</v>
      </c>
      <c r="N123" s="212" t="s">
        <v>43</v>
      </c>
      <c r="O123" s="70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3126</v>
      </c>
      <c r="AT123" s="215" t="s">
        <v>183</v>
      </c>
      <c r="AU123" s="215" t="s">
        <v>88</v>
      </c>
      <c r="AY123" s="16" t="s">
        <v>181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86</v>
      </c>
      <c r="BK123" s="216">
        <f>ROUND(I123*H123,2)</f>
        <v>0</v>
      </c>
      <c r="BL123" s="16" t="s">
        <v>3126</v>
      </c>
      <c r="BM123" s="215" t="s">
        <v>3127</v>
      </c>
    </row>
    <row r="124" spans="1:65" s="2" customFormat="1" ht="11.4">
      <c r="A124" s="33"/>
      <c r="B124" s="34"/>
      <c r="C124" s="203" t="s">
        <v>88</v>
      </c>
      <c r="D124" s="203" t="s">
        <v>183</v>
      </c>
      <c r="E124" s="204" t="s">
        <v>3128</v>
      </c>
      <c r="F124" s="205" t="s">
        <v>3129</v>
      </c>
      <c r="G124" s="206" t="s">
        <v>245</v>
      </c>
      <c r="H124" s="207">
        <v>1</v>
      </c>
      <c r="I124" s="208"/>
      <c r="J124" s="209">
        <f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3126</v>
      </c>
      <c r="AT124" s="215" t="s">
        <v>183</v>
      </c>
      <c r="AU124" s="215" t="s">
        <v>88</v>
      </c>
      <c r="AY124" s="16" t="s">
        <v>181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86</v>
      </c>
      <c r="BK124" s="216">
        <f>ROUND(I124*H124,2)</f>
        <v>0</v>
      </c>
      <c r="BL124" s="16" t="s">
        <v>3126</v>
      </c>
      <c r="BM124" s="215" t="s">
        <v>3130</v>
      </c>
    </row>
    <row r="125" spans="1:65" s="2" customFormat="1" ht="11.4">
      <c r="A125" s="33"/>
      <c r="B125" s="34"/>
      <c r="C125" s="203" t="s">
        <v>194</v>
      </c>
      <c r="D125" s="203" t="s">
        <v>183</v>
      </c>
      <c r="E125" s="204" t="s">
        <v>3131</v>
      </c>
      <c r="F125" s="205" t="s">
        <v>3132</v>
      </c>
      <c r="G125" s="206" t="s">
        <v>245</v>
      </c>
      <c r="H125" s="207">
        <v>1</v>
      </c>
      <c r="I125" s="208"/>
      <c r="J125" s="209">
        <f>ROUND(I125*H125,2)</f>
        <v>0</v>
      </c>
      <c r="K125" s="210"/>
      <c r="L125" s="38"/>
      <c r="M125" s="211" t="s">
        <v>1</v>
      </c>
      <c r="N125" s="212" t="s">
        <v>43</v>
      </c>
      <c r="O125" s="70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3126</v>
      </c>
      <c r="AT125" s="215" t="s">
        <v>183</v>
      </c>
      <c r="AU125" s="215" t="s">
        <v>88</v>
      </c>
      <c r="AY125" s="16" t="s">
        <v>181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86</v>
      </c>
      <c r="BK125" s="216">
        <f>ROUND(I125*H125,2)</f>
        <v>0</v>
      </c>
      <c r="BL125" s="16" t="s">
        <v>3126</v>
      </c>
      <c r="BM125" s="215" t="s">
        <v>3133</v>
      </c>
    </row>
    <row r="126" spans="1:65" s="2" customFormat="1" ht="11.4">
      <c r="A126" s="33"/>
      <c r="B126" s="34"/>
      <c r="C126" s="203" t="s">
        <v>187</v>
      </c>
      <c r="D126" s="203" t="s">
        <v>183</v>
      </c>
      <c r="E126" s="204" t="s">
        <v>3134</v>
      </c>
      <c r="F126" s="205" t="s">
        <v>3135</v>
      </c>
      <c r="G126" s="206" t="s">
        <v>245</v>
      </c>
      <c r="H126" s="207">
        <v>1</v>
      </c>
      <c r="I126" s="208"/>
      <c r="J126" s="209">
        <f>ROUND(I126*H126,2)</f>
        <v>0</v>
      </c>
      <c r="K126" s="210"/>
      <c r="L126" s="38"/>
      <c r="M126" s="211" t="s">
        <v>1</v>
      </c>
      <c r="N126" s="212" t="s">
        <v>43</v>
      </c>
      <c r="O126" s="70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3126</v>
      </c>
      <c r="AT126" s="215" t="s">
        <v>183</v>
      </c>
      <c r="AU126" s="215" t="s">
        <v>88</v>
      </c>
      <c r="AY126" s="16" t="s">
        <v>181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86</v>
      </c>
      <c r="BK126" s="216">
        <f>ROUND(I126*H126,2)</f>
        <v>0</v>
      </c>
      <c r="BL126" s="16" t="s">
        <v>3126</v>
      </c>
      <c r="BM126" s="215" t="s">
        <v>3136</v>
      </c>
    </row>
    <row r="127" spans="2:63" s="12" customFormat="1" ht="13.2">
      <c r="B127" s="187"/>
      <c r="C127" s="188"/>
      <c r="D127" s="189" t="s">
        <v>77</v>
      </c>
      <c r="E127" s="201" t="s">
        <v>3137</v>
      </c>
      <c r="F127" s="201" t="s">
        <v>3138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P128</f>
        <v>0</v>
      </c>
      <c r="Q127" s="195"/>
      <c r="R127" s="196">
        <f>R128</f>
        <v>0</v>
      </c>
      <c r="S127" s="195"/>
      <c r="T127" s="197">
        <f>T128</f>
        <v>0</v>
      </c>
      <c r="AR127" s="198" t="s">
        <v>203</v>
      </c>
      <c r="AT127" s="199" t="s">
        <v>77</v>
      </c>
      <c r="AU127" s="199" t="s">
        <v>86</v>
      </c>
      <c r="AY127" s="198" t="s">
        <v>181</v>
      </c>
      <c r="BK127" s="200">
        <f>BK128</f>
        <v>0</v>
      </c>
    </row>
    <row r="128" spans="1:65" s="2" customFormat="1" ht="11.4">
      <c r="A128" s="33"/>
      <c r="B128" s="34"/>
      <c r="C128" s="203" t="s">
        <v>203</v>
      </c>
      <c r="D128" s="203" t="s">
        <v>183</v>
      </c>
      <c r="E128" s="204" t="s">
        <v>3139</v>
      </c>
      <c r="F128" s="205" t="s">
        <v>3138</v>
      </c>
      <c r="G128" s="206" t="s">
        <v>245</v>
      </c>
      <c r="H128" s="207">
        <v>1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3126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3126</v>
      </c>
      <c r="BM128" s="215" t="s">
        <v>3140</v>
      </c>
    </row>
    <row r="129" spans="2:63" s="12" customFormat="1" ht="13.2">
      <c r="B129" s="187"/>
      <c r="C129" s="188"/>
      <c r="D129" s="189" t="s">
        <v>77</v>
      </c>
      <c r="E129" s="201" t="s">
        <v>3141</v>
      </c>
      <c r="F129" s="201" t="s">
        <v>3142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SUM(P130:P135)</f>
        <v>0</v>
      </c>
      <c r="Q129" s="195"/>
      <c r="R129" s="196">
        <f>SUM(R130:R135)</f>
        <v>0</v>
      </c>
      <c r="S129" s="195"/>
      <c r="T129" s="197">
        <f>SUM(T130:T135)</f>
        <v>0</v>
      </c>
      <c r="AR129" s="198" t="s">
        <v>203</v>
      </c>
      <c r="AT129" s="199" t="s">
        <v>77</v>
      </c>
      <c r="AU129" s="199" t="s">
        <v>86</v>
      </c>
      <c r="AY129" s="198" t="s">
        <v>181</v>
      </c>
      <c r="BK129" s="200">
        <f>SUM(BK130:BK135)</f>
        <v>0</v>
      </c>
    </row>
    <row r="130" spans="1:65" s="2" customFormat="1" ht="11.4">
      <c r="A130" s="33"/>
      <c r="B130" s="34"/>
      <c r="C130" s="203" t="s">
        <v>209</v>
      </c>
      <c r="D130" s="203" t="s">
        <v>183</v>
      </c>
      <c r="E130" s="204" t="s">
        <v>3143</v>
      </c>
      <c r="F130" s="205" t="s">
        <v>3142</v>
      </c>
      <c r="G130" s="206" t="s">
        <v>245</v>
      </c>
      <c r="H130" s="207">
        <v>1</v>
      </c>
      <c r="I130" s="208"/>
      <c r="J130" s="209">
        <f aca="true" t="shared" si="0" ref="J130:J135">ROUND(I130*H130,2)</f>
        <v>0</v>
      </c>
      <c r="K130" s="210"/>
      <c r="L130" s="38"/>
      <c r="M130" s="211" t="s">
        <v>1</v>
      </c>
      <c r="N130" s="212" t="s">
        <v>43</v>
      </c>
      <c r="O130" s="70"/>
      <c r="P130" s="213">
        <f aca="true" t="shared" si="1" ref="P130:P135">O130*H130</f>
        <v>0</v>
      </c>
      <c r="Q130" s="213">
        <v>0</v>
      </c>
      <c r="R130" s="213">
        <f aca="true" t="shared" si="2" ref="R130:R135">Q130*H130</f>
        <v>0</v>
      </c>
      <c r="S130" s="213">
        <v>0</v>
      </c>
      <c r="T130" s="214">
        <f aca="true" t="shared" si="3" ref="T130:T135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3126</v>
      </c>
      <c r="AT130" s="215" t="s">
        <v>183</v>
      </c>
      <c r="AU130" s="215" t="s">
        <v>88</v>
      </c>
      <c r="AY130" s="16" t="s">
        <v>181</v>
      </c>
      <c r="BE130" s="216">
        <f aca="true" t="shared" si="4" ref="BE130:BE135">IF(N130="základní",J130,0)</f>
        <v>0</v>
      </c>
      <c r="BF130" s="216">
        <f aca="true" t="shared" si="5" ref="BF130:BF135">IF(N130="snížená",J130,0)</f>
        <v>0</v>
      </c>
      <c r="BG130" s="216">
        <f aca="true" t="shared" si="6" ref="BG130:BG135">IF(N130="zákl. přenesená",J130,0)</f>
        <v>0</v>
      </c>
      <c r="BH130" s="216">
        <f aca="true" t="shared" si="7" ref="BH130:BH135">IF(N130="sníž. přenesená",J130,0)</f>
        <v>0</v>
      </c>
      <c r="BI130" s="216">
        <f aca="true" t="shared" si="8" ref="BI130:BI135">IF(N130="nulová",J130,0)</f>
        <v>0</v>
      </c>
      <c r="BJ130" s="16" t="s">
        <v>86</v>
      </c>
      <c r="BK130" s="216">
        <f aca="true" t="shared" si="9" ref="BK130:BK135">ROUND(I130*H130,2)</f>
        <v>0</v>
      </c>
      <c r="BL130" s="16" t="s">
        <v>3126</v>
      </c>
      <c r="BM130" s="215" t="s">
        <v>3144</v>
      </c>
    </row>
    <row r="131" spans="1:65" s="2" customFormat="1" ht="11.4">
      <c r="A131" s="33"/>
      <c r="B131" s="34"/>
      <c r="C131" s="203" t="s">
        <v>213</v>
      </c>
      <c r="D131" s="203" t="s">
        <v>183</v>
      </c>
      <c r="E131" s="204" t="s">
        <v>3145</v>
      </c>
      <c r="F131" s="205" t="s">
        <v>3146</v>
      </c>
      <c r="G131" s="206" t="s">
        <v>245</v>
      </c>
      <c r="H131" s="207">
        <v>1</v>
      </c>
      <c r="I131" s="208"/>
      <c r="J131" s="209">
        <f t="shared" si="0"/>
        <v>0</v>
      </c>
      <c r="K131" s="210"/>
      <c r="L131" s="38"/>
      <c r="M131" s="211" t="s">
        <v>1</v>
      </c>
      <c r="N131" s="212" t="s">
        <v>43</v>
      </c>
      <c r="O131" s="70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3126</v>
      </c>
      <c r="AT131" s="215" t="s">
        <v>183</v>
      </c>
      <c r="AU131" s="215" t="s">
        <v>88</v>
      </c>
      <c r="AY131" s="16" t="s">
        <v>181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6" t="s">
        <v>86</v>
      </c>
      <c r="BK131" s="216">
        <f t="shared" si="9"/>
        <v>0</v>
      </c>
      <c r="BL131" s="16" t="s">
        <v>3126</v>
      </c>
      <c r="BM131" s="215" t="s">
        <v>3147</v>
      </c>
    </row>
    <row r="132" spans="1:65" s="2" customFormat="1" ht="11.4">
      <c r="A132" s="33"/>
      <c r="B132" s="34"/>
      <c r="C132" s="203" t="s">
        <v>218</v>
      </c>
      <c r="D132" s="203" t="s">
        <v>183</v>
      </c>
      <c r="E132" s="204" t="s">
        <v>3148</v>
      </c>
      <c r="F132" s="205" t="s">
        <v>3149</v>
      </c>
      <c r="G132" s="206" t="s">
        <v>245</v>
      </c>
      <c r="H132" s="207">
        <v>2</v>
      </c>
      <c r="I132" s="208"/>
      <c r="J132" s="209">
        <f t="shared" si="0"/>
        <v>0</v>
      </c>
      <c r="K132" s="210"/>
      <c r="L132" s="38"/>
      <c r="M132" s="211" t="s">
        <v>1</v>
      </c>
      <c r="N132" s="212" t="s">
        <v>43</v>
      </c>
      <c r="O132" s="70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3126</v>
      </c>
      <c r="AT132" s="215" t="s">
        <v>183</v>
      </c>
      <c r="AU132" s="215" t="s">
        <v>88</v>
      </c>
      <c r="AY132" s="16" t="s">
        <v>181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6" t="s">
        <v>86</v>
      </c>
      <c r="BK132" s="216">
        <f t="shared" si="9"/>
        <v>0</v>
      </c>
      <c r="BL132" s="16" t="s">
        <v>3126</v>
      </c>
      <c r="BM132" s="215" t="s">
        <v>3150</v>
      </c>
    </row>
    <row r="133" spans="1:65" s="2" customFormat="1" ht="11.4">
      <c r="A133" s="33"/>
      <c r="B133" s="34"/>
      <c r="C133" s="203" t="s">
        <v>223</v>
      </c>
      <c r="D133" s="203" t="s">
        <v>183</v>
      </c>
      <c r="E133" s="204" t="s">
        <v>3151</v>
      </c>
      <c r="F133" s="205" t="s">
        <v>3152</v>
      </c>
      <c r="G133" s="206" t="s">
        <v>245</v>
      </c>
      <c r="H133" s="207">
        <v>1</v>
      </c>
      <c r="I133" s="208"/>
      <c r="J133" s="209">
        <f t="shared" si="0"/>
        <v>0</v>
      </c>
      <c r="K133" s="210"/>
      <c r="L133" s="38"/>
      <c r="M133" s="211" t="s">
        <v>1</v>
      </c>
      <c r="N133" s="212" t="s">
        <v>43</v>
      </c>
      <c r="O133" s="70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3126</v>
      </c>
      <c r="AT133" s="215" t="s">
        <v>183</v>
      </c>
      <c r="AU133" s="215" t="s">
        <v>88</v>
      </c>
      <c r="AY133" s="16" t="s">
        <v>181</v>
      </c>
      <c r="BE133" s="216">
        <f t="shared" si="4"/>
        <v>0</v>
      </c>
      <c r="BF133" s="216">
        <f t="shared" si="5"/>
        <v>0</v>
      </c>
      <c r="BG133" s="216">
        <f t="shared" si="6"/>
        <v>0</v>
      </c>
      <c r="BH133" s="216">
        <f t="shared" si="7"/>
        <v>0</v>
      </c>
      <c r="BI133" s="216">
        <f t="shared" si="8"/>
        <v>0</v>
      </c>
      <c r="BJ133" s="16" t="s">
        <v>86</v>
      </c>
      <c r="BK133" s="216">
        <f t="shared" si="9"/>
        <v>0</v>
      </c>
      <c r="BL133" s="16" t="s">
        <v>3126</v>
      </c>
      <c r="BM133" s="215" t="s">
        <v>3153</v>
      </c>
    </row>
    <row r="134" spans="1:65" s="2" customFormat="1" ht="11.4">
      <c r="A134" s="33"/>
      <c r="B134" s="34"/>
      <c r="C134" s="203" t="s">
        <v>113</v>
      </c>
      <c r="D134" s="203" t="s">
        <v>183</v>
      </c>
      <c r="E134" s="204" t="s">
        <v>3154</v>
      </c>
      <c r="F134" s="205" t="s">
        <v>3155</v>
      </c>
      <c r="G134" s="206" t="s">
        <v>245</v>
      </c>
      <c r="H134" s="207">
        <v>1</v>
      </c>
      <c r="I134" s="208"/>
      <c r="J134" s="209">
        <f t="shared" si="0"/>
        <v>0</v>
      </c>
      <c r="K134" s="210"/>
      <c r="L134" s="38"/>
      <c r="M134" s="211" t="s">
        <v>1</v>
      </c>
      <c r="N134" s="212" t="s">
        <v>43</v>
      </c>
      <c r="O134" s="70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3126</v>
      </c>
      <c r="AT134" s="215" t="s">
        <v>183</v>
      </c>
      <c r="AU134" s="215" t="s">
        <v>88</v>
      </c>
      <c r="AY134" s="16" t="s">
        <v>181</v>
      </c>
      <c r="BE134" s="216">
        <f t="shared" si="4"/>
        <v>0</v>
      </c>
      <c r="BF134" s="216">
        <f t="shared" si="5"/>
        <v>0</v>
      </c>
      <c r="BG134" s="216">
        <f t="shared" si="6"/>
        <v>0</v>
      </c>
      <c r="BH134" s="216">
        <f t="shared" si="7"/>
        <v>0</v>
      </c>
      <c r="BI134" s="216">
        <f t="shared" si="8"/>
        <v>0</v>
      </c>
      <c r="BJ134" s="16" t="s">
        <v>86</v>
      </c>
      <c r="BK134" s="216">
        <f t="shared" si="9"/>
        <v>0</v>
      </c>
      <c r="BL134" s="16" t="s">
        <v>3126</v>
      </c>
      <c r="BM134" s="215" t="s">
        <v>3156</v>
      </c>
    </row>
    <row r="135" spans="1:65" s="2" customFormat="1" ht="11.4">
      <c r="A135" s="33"/>
      <c r="B135" s="34"/>
      <c r="C135" s="203" t="s">
        <v>116</v>
      </c>
      <c r="D135" s="203" t="s">
        <v>183</v>
      </c>
      <c r="E135" s="204" t="s">
        <v>3157</v>
      </c>
      <c r="F135" s="205" t="s">
        <v>3158</v>
      </c>
      <c r="G135" s="206" t="s">
        <v>245</v>
      </c>
      <c r="H135" s="207">
        <v>1</v>
      </c>
      <c r="I135" s="208"/>
      <c r="J135" s="209">
        <f t="shared" si="0"/>
        <v>0</v>
      </c>
      <c r="K135" s="210"/>
      <c r="L135" s="38"/>
      <c r="M135" s="252" t="s">
        <v>1</v>
      </c>
      <c r="N135" s="253" t="s">
        <v>43</v>
      </c>
      <c r="O135" s="254"/>
      <c r="P135" s="255">
        <f t="shared" si="1"/>
        <v>0</v>
      </c>
      <c r="Q135" s="255">
        <v>0</v>
      </c>
      <c r="R135" s="255">
        <f t="shared" si="2"/>
        <v>0</v>
      </c>
      <c r="S135" s="255">
        <v>0</v>
      </c>
      <c r="T135" s="2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3126</v>
      </c>
      <c r="AT135" s="215" t="s">
        <v>183</v>
      </c>
      <c r="AU135" s="215" t="s">
        <v>88</v>
      </c>
      <c r="AY135" s="16" t="s">
        <v>181</v>
      </c>
      <c r="BE135" s="216">
        <f t="shared" si="4"/>
        <v>0</v>
      </c>
      <c r="BF135" s="216">
        <f t="shared" si="5"/>
        <v>0</v>
      </c>
      <c r="BG135" s="216">
        <f t="shared" si="6"/>
        <v>0</v>
      </c>
      <c r="BH135" s="216">
        <f t="shared" si="7"/>
        <v>0</v>
      </c>
      <c r="BI135" s="216">
        <f t="shared" si="8"/>
        <v>0</v>
      </c>
      <c r="BJ135" s="16" t="s">
        <v>86</v>
      </c>
      <c r="BK135" s="216">
        <f t="shared" si="9"/>
        <v>0</v>
      </c>
      <c r="BL135" s="16" t="s">
        <v>3126</v>
      </c>
      <c r="BM135" s="215" t="s">
        <v>3159</v>
      </c>
    </row>
    <row r="136" spans="1:31" s="2" customFormat="1" ht="12">
      <c r="A136" s="33"/>
      <c r="B136" s="53"/>
      <c r="C136" s="54"/>
      <c r="D136" s="54"/>
      <c r="E136" s="54"/>
      <c r="F136" s="54"/>
      <c r="G136" s="54"/>
      <c r="H136" s="54"/>
      <c r="I136" s="151"/>
      <c r="J136" s="54"/>
      <c r="K136" s="54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algorithmName="SHA-512" hashValue="b2/2rXakF+uIZlwDfwiNBWM/Y3PG2IJHBbycsacabZo3KVWo6R1Bnsv4sR+yrR1tizBRb5iO9AiQi6//X8H12A==" saltValue="LtQfmD/datmuljQUqBW1ZhyM5mJBusRZCfx9bALHpfAnceAuImEi66h4VQG4YLLef+nIn7PmWW1vRyJYXEo77A==" spinCount="100000" sheet="1" objects="1" scenarios="1" formatColumns="0" formatRows="0" autoFilter="0"/>
  <autoFilter ref="C119:K13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6"/>
  <sheetViews>
    <sheetView showGridLines="0" workbookViewId="0" topLeftCell="A1">
      <selection activeCell="F21" sqref="F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91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457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ROUND(J140,2)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ROUND((SUM(BE140:BE1135)),2)</f>
        <v>0</v>
      </c>
      <c r="G33" s="33"/>
      <c r="H33" s="33"/>
      <c r="I33" s="130">
        <v>0.21</v>
      </c>
      <c r="J33" s="129">
        <f>ROUND(((SUM(BE140:BE1135))*I33),2)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ROUND((SUM(BF140:BF1135)),2)</f>
        <v>0</v>
      </c>
      <c r="G34" s="33"/>
      <c r="H34" s="33"/>
      <c r="I34" s="130">
        <v>0.15</v>
      </c>
      <c r="J34" s="129">
        <f>ROUND(((SUM(BF140:BF1135))*I34),2)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ROUND((SUM(BG140:BG1135)),2)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ROUND((SUM(BH140:BH1135)),2)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ROUND((SUM(BI140:BI1135)),2)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02 - Stavební část - Přístavba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J140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J141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J142</f>
        <v>0</v>
      </c>
      <c r="K98" s="168"/>
      <c r="L98" s="173"/>
    </row>
    <row r="99" spans="2:12" s="10" customFormat="1" ht="13.2">
      <c r="B99" s="167"/>
      <c r="C99" s="168"/>
      <c r="D99" s="169" t="s">
        <v>155</v>
      </c>
      <c r="E99" s="170"/>
      <c r="F99" s="170"/>
      <c r="G99" s="170"/>
      <c r="H99" s="170"/>
      <c r="I99" s="171"/>
      <c r="J99" s="172">
        <f>J183</f>
        <v>0</v>
      </c>
      <c r="K99" s="168"/>
      <c r="L99" s="173"/>
    </row>
    <row r="100" spans="2:12" s="10" customFormat="1" ht="13.2">
      <c r="B100" s="167"/>
      <c r="C100" s="168"/>
      <c r="D100" s="169" t="s">
        <v>458</v>
      </c>
      <c r="E100" s="170"/>
      <c r="F100" s="170"/>
      <c r="G100" s="170"/>
      <c r="H100" s="170"/>
      <c r="I100" s="171"/>
      <c r="J100" s="172">
        <f>J358</f>
        <v>0</v>
      </c>
      <c r="K100" s="168"/>
      <c r="L100" s="173"/>
    </row>
    <row r="101" spans="2:12" s="10" customFormat="1" ht="13.2">
      <c r="B101" s="167"/>
      <c r="C101" s="168"/>
      <c r="D101" s="169" t="s">
        <v>459</v>
      </c>
      <c r="E101" s="170"/>
      <c r="F101" s="170"/>
      <c r="G101" s="170"/>
      <c r="H101" s="170"/>
      <c r="I101" s="171"/>
      <c r="J101" s="172">
        <f>J470</f>
        <v>0</v>
      </c>
      <c r="K101" s="168"/>
      <c r="L101" s="173"/>
    </row>
    <row r="102" spans="2:12" s="10" customFormat="1" ht="13.2">
      <c r="B102" s="167"/>
      <c r="C102" s="168"/>
      <c r="D102" s="169" t="s">
        <v>460</v>
      </c>
      <c r="E102" s="170"/>
      <c r="F102" s="170"/>
      <c r="G102" s="170"/>
      <c r="H102" s="170"/>
      <c r="I102" s="171"/>
      <c r="J102" s="172">
        <f>J481</f>
        <v>0</v>
      </c>
      <c r="K102" s="168"/>
      <c r="L102" s="173"/>
    </row>
    <row r="103" spans="2:12" s="10" customFormat="1" ht="13.2">
      <c r="B103" s="167"/>
      <c r="C103" s="168"/>
      <c r="D103" s="169" t="s">
        <v>156</v>
      </c>
      <c r="E103" s="170"/>
      <c r="F103" s="170"/>
      <c r="G103" s="170"/>
      <c r="H103" s="170"/>
      <c r="I103" s="171"/>
      <c r="J103" s="172">
        <f>J753</f>
        <v>0</v>
      </c>
      <c r="K103" s="168"/>
      <c r="L103" s="173"/>
    </row>
    <row r="104" spans="2:12" s="10" customFormat="1" ht="13.2">
      <c r="B104" s="167"/>
      <c r="C104" s="168"/>
      <c r="D104" s="169" t="s">
        <v>157</v>
      </c>
      <c r="E104" s="170"/>
      <c r="F104" s="170"/>
      <c r="G104" s="170"/>
      <c r="H104" s="170"/>
      <c r="I104" s="171"/>
      <c r="J104" s="172">
        <f>J768</f>
        <v>0</v>
      </c>
      <c r="K104" s="168"/>
      <c r="L104" s="173"/>
    </row>
    <row r="105" spans="2:12" s="10" customFormat="1" ht="13.2">
      <c r="B105" s="167"/>
      <c r="C105" s="168"/>
      <c r="D105" s="169" t="s">
        <v>461</v>
      </c>
      <c r="E105" s="170"/>
      <c r="F105" s="170"/>
      <c r="G105" s="170"/>
      <c r="H105" s="170"/>
      <c r="I105" s="171"/>
      <c r="J105" s="172">
        <f>J788</f>
        <v>0</v>
      </c>
      <c r="K105" s="168"/>
      <c r="L105" s="173"/>
    </row>
    <row r="106" spans="2:12" s="9" customFormat="1" ht="15">
      <c r="B106" s="160"/>
      <c r="C106" s="161"/>
      <c r="D106" s="162" t="s">
        <v>159</v>
      </c>
      <c r="E106" s="163"/>
      <c r="F106" s="163"/>
      <c r="G106" s="163"/>
      <c r="H106" s="163"/>
      <c r="I106" s="164"/>
      <c r="J106" s="165">
        <f>J790</f>
        <v>0</v>
      </c>
      <c r="K106" s="161"/>
      <c r="L106" s="166"/>
    </row>
    <row r="107" spans="2:12" s="10" customFormat="1" ht="13.2">
      <c r="B107" s="167"/>
      <c r="C107" s="168"/>
      <c r="D107" s="169" t="s">
        <v>160</v>
      </c>
      <c r="E107" s="170"/>
      <c r="F107" s="170"/>
      <c r="G107" s="170"/>
      <c r="H107" s="170"/>
      <c r="I107" s="171"/>
      <c r="J107" s="172">
        <f>J791</f>
        <v>0</v>
      </c>
      <c r="K107" s="168"/>
      <c r="L107" s="173"/>
    </row>
    <row r="108" spans="2:12" s="10" customFormat="1" ht="13.2">
      <c r="B108" s="167"/>
      <c r="C108" s="168"/>
      <c r="D108" s="169" t="s">
        <v>462</v>
      </c>
      <c r="E108" s="170"/>
      <c r="F108" s="170"/>
      <c r="G108" s="170"/>
      <c r="H108" s="170"/>
      <c r="I108" s="171"/>
      <c r="J108" s="172">
        <f>J843</f>
        <v>0</v>
      </c>
      <c r="K108" s="168"/>
      <c r="L108" s="173"/>
    </row>
    <row r="109" spans="2:12" s="10" customFormat="1" ht="13.2">
      <c r="B109" s="167"/>
      <c r="C109" s="168"/>
      <c r="D109" s="169" t="s">
        <v>463</v>
      </c>
      <c r="E109" s="170"/>
      <c r="F109" s="170"/>
      <c r="G109" s="170"/>
      <c r="H109" s="170"/>
      <c r="I109" s="171"/>
      <c r="J109" s="172">
        <f>J861</f>
        <v>0</v>
      </c>
      <c r="K109" s="168"/>
      <c r="L109" s="173"/>
    </row>
    <row r="110" spans="2:12" s="10" customFormat="1" ht="13.2">
      <c r="B110" s="167"/>
      <c r="C110" s="168"/>
      <c r="D110" s="169" t="s">
        <v>464</v>
      </c>
      <c r="E110" s="170"/>
      <c r="F110" s="170"/>
      <c r="G110" s="170"/>
      <c r="H110" s="170"/>
      <c r="I110" s="171"/>
      <c r="J110" s="172">
        <f>J915</f>
        <v>0</v>
      </c>
      <c r="K110" s="168"/>
      <c r="L110" s="173"/>
    </row>
    <row r="111" spans="2:12" s="10" customFormat="1" ht="13.2">
      <c r="B111" s="167"/>
      <c r="C111" s="168"/>
      <c r="D111" s="169" t="s">
        <v>162</v>
      </c>
      <c r="E111" s="170"/>
      <c r="F111" s="170"/>
      <c r="G111" s="170"/>
      <c r="H111" s="170"/>
      <c r="I111" s="171"/>
      <c r="J111" s="172">
        <f>J925</f>
        <v>0</v>
      </c>
      <c r="K111" s="168"/>
      <c r="L111" s="173"/>
    </row>
    <row r="112" spans="2:12" s="10" customFormat="1" ht="13.2">
      <c r="B112" s="167"/>
      <c r="C112" s="168"/>
      <c r="D112" s="169" t="s">
        <v>465</v>
      </c>
      <c r="E112" s="170"/>
      <c r="F112" s="170"/>
      <c r="G112" s="170"/>
      <c r="H112" s="170"/>
      <c r="I112" s="171"/>
      <c r="J112" s="172">
        <f>J976</f>
        <v>0</v>
      </c>
      <c r="K112" s="168"/>
      <c r="L112" s="173"/>
    </row>
    <row r="113" spans="2:12" s="10" customFormat="1" ht="13.2">
      <c r="B113" s="167"/>
      <c r="C113" s="168"/>
      <c r="D113" s="169" t="s">
        <v>163</v>
      </c>
      <c r="E113" s="170"/>
      <c r="F113" s="170"/>
      <c r="G113" s="170"/>
      <c r="H113" s="170"/>
      <c r="I113" s="171"/>
      <c r="J113" s="172">
        <f>J988</f>
        <v>0</v>
      </c>
      <c r="K113" s="168"/>
      <c r="L113" s="173"/>
    </row>
    <row r="114" spans="2:12" s="10" customFormat="1" ht="13.2">
      <c r="B114" s="167"/>
      <c r="C114" s="168"/>
      <c r="D114" s="169" t="s">
        <v>466</v>
      </c>
      <c r="E114" s="170"/>
      <c r="F114" s="170"/>
      <c r="G114" s="170"/>
      <c r="H114" s="170"/>
      <c r="I114" s="171"/>
      <c r="J114" s="172">
        <f>J1027</f>
        <v>0</v>
      </c>
      <c r="K114" s="168"/>
      <c r="L114" s="173"/>
    </row>
    <row r="115" spans="2:12" s="10" customFormat="1" ht="13.2">
      <c r="B115" s="167"/>
      <c r="C115" s="168"/>
      <c r="D115" s="169" t="s">
        <v>164</v>
      </c>
      <c r="E115" s="170"/>
      <c r="F115" s="170"/>
      <c r="G115" s="170"/>
      <c r="H115" s="170"/>
      <c r="I115" s="171"/>
      <c r="J115" s="172">
        <f>J1074</f>
        <v>0</v>
      </c>
      <c r="K115" s="168"/>
      <c r="L115" s="173"/>
    </row>
    <row r="116" spans="2:12" s="10" customFormat="1" ht="13.2">
      <c r="B116" s="167"/>
      <c r="C116" s="168"/>
      <c r="D116" s="169" t="s">
        <v>467</v>
      </c>
      <c r="E116" s="170"/>
      <c r="F116" s="170"/>
      <c r="G116" s="170"/>
      <c r="H116" s="170"/>
      <c r="I116" s="171"/>
      <c r="J116" s="172">
        <f>J1084</f>
        <v>0</v>
      </c>
      <c r="K116" s="168"/>
      <c r="L116" s="173"/>
    </row>
    <row r="117" spans="2:12" s="10" customFormat="1" ht="13.2">
      <c r="B117" s="167"/>
      <c r="C117" s="168"/>
      <c r="D117" s="169" t="s">
        <v>468</v>
      </c>
      <c r="E117" s="170"/>
      <c r="F117" s="170"/>
      <c r="G117" s="170"/>
      <c r="H117" s="170"/>
      <c r="I117" s="171"/>
      <c r="J117" s="172">
        <f>J1098</f>
        <v>0</v>
      </c>
      <c r="K117" s="168"/>
      <c r="L117" s="173"/>
    </row>
    <row r="118" spans="2:12" s="10" customFormat="1" ht="13.2">
      <c r="B118" s="167"/>
      <c r="C118" s="168"/>
      <c r="D118" s="169" t="s">
        <v>469</v>
      </c>
      <c r="E118" s="170"/>
      <c r="F118" s="170"/>
      <c r="G118" s="170"/>
      <c r="H118" s="170"/>
      <c r="I118" s="171"/>
      <c r="J118" s="172">
        <f>J1110</f>
        <v>0</v>
      </c>
      <c r="K118" s="168"/>
      <c r="L118" s="173"/>
    </row>
    <row r="119" spans="2:12" s="10" customFormat="1" ht="13.2">
      <c r="B119" s="167"/>
      <c r="C119" s="168"/>
      <c r="D119" s="169" t="s">
        <v>470</v>
      </c>
      <c r="E119" s="170"/>
      <c r="F119" s="170"/>
      <c r="G119" s="170"/>
      <c r="H119" s="170"/>
      <c r="I119" s="171"/>
      <c r="J119" s="172">
        <f>J1126</f>
        <v>0</v>
      </c>
      <c r="K119" s="168"/>
      <c r="L119" s="173"/>
    </row>
    <row r="120" spans="2:12" s="10" customFormat="1" ht="13.2">
      <c r="B120" s="167"/>
      <c r="C120" s="168"/>
      <c r="D120" s="169" t="s">
        <v>471</v>
      </c>
      <c r="E120" s="170"/>
      <c r="F120" s="170"/>
      <c r="G120" s="170"/>
      <c r="H120" s="170"/>
      <c r="I120" s="171"/>
      <c r="J120" s="172">
        <f>J1131</f>
        <v>0</v>
      </c>
      <c r="K120" s="168"/>
      <c r="L120" s="173"/>
    </row>
    <row r="121" spans="1:31" s="2" customFormat="1" ht="12">
      <c r="A121" s="33"/>
      <c r="B121" s="34"/>
      <c r="C121" s="35"/>
      <c r="D121" s="35"/>
      <c r="E121" s="35"/>
      <c r="F121" s="35"/>
      <c r="G121" s="35"/>
      <c r="H121" s="35"/>
      <c r="I121" s="114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>
      <c r="A122" s="33"/>
      <c r="B122" s="53"/>
      <c r="C122" s="54"/>
      <c r="D122" s="54"/>
      <c r="E122" s="54"/>
      <c r="F122" s="54"/>
      <c r="G122" s="54"/>
      <c r="H122" s="54"/>
      <c r="I122" s="151"/>
      <c r="J122" s="54"/>
      <c r="K122" s="54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6" spans="1:31" s="2" customFormat="1" ht="12">
      <c r="A126" s="33"/>
      <c r="B126" s="55"/>
      <c r="C126" s="56"/>
      <c r="D126" s="56"/>
      <c r="E126" s="56"/>
      <c r="F126" s="56"/>
      <c r="G126" s="56"/>
      <c r="H126" s="56"/>
      <c r="I126" s="154"/>
      <c r="J126" s="56"/>
      <c r="K126" s="56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7.4">
      <c r="A127" s="33"/>
      <c r="B127" s="34"/>
      <c r="C127" s="22" t="s">
        <v>166</v>
      </c>
      <c r="D127" s="35"/>
      <c r="E127" s="35"/>
      <c r="F127" s="35"/>
      <c r="G127" s="35"/>
      <c r="H127" s="35"/>
      <c r="I127" s="114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>
      <c r="A128" s="33"/>
      <c r="B128" s="34"/>
      <c r="C128" s="35"/>
      <c r="D128" s="35"/>
      <c r="E128" s="35"/>
      <c r="F128" s="35"/>
      <c r="G128" s="35"/>
      <c r="H128" s="35"/>
      <c r="I128" s="114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3.2">
      <c r="A129" s="33"/>
      <c r="B129" s="34"/>
      <c r="C129" s="28" t="s">
        <v>16</v>
      </c>
      <c r="D129" s="35"/>
      <c r="E129" s="35"/>
      <c r="F129" s="35"/>
      <c r="G129" s="35"/>
      <c r="H129" s="35"/>
      <c r="I129" s="114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3.2">
      <c r="A130" s="33"/>
      <c r="B130" s="34"/>
      <c r="C130" s="35"/>
      <c r="D130" s="35"/>
      <c r="E130" s="307" t="str">
        <f>E7</f>
        <v>Přírodovědné centrum při DDM Sova v Chebu</v>
      </c>
      <c r="F130" s="308"/>
      <c r="G130" s="308"/>
      <c r="H130" s="308"/>
      <c r="I130" s="114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3.2">
      <c r="A131" s="33"/>
      <c r="B131" s="34"/>
      <c r="C131" s="28" t="s">
        <v>146</v>
      </c>
      <c r="D131" s="35"/>
      <c r="E131" s="35"/>
      <c r="F131" s="35"/>
      <c r="G131" s="35"/>
      <c r="H131" s="35"/>
      <c r="I131" s="114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22.2" customHeight="1">
      <c r="A132" s="33"/>
      <c r="B132" s="34"/>
      <c r="C132" s="35"/>
      <c r="D132" s="35"/>
      <c r="E132" s="263" t="str">
        <f>E9</f>
        <v>02 - Stavební část - Přístavba</v>
      </c>
      <c r="F132" s="309"/>
      <c r="G132" s="309"/>
      <c r="H132" s="309"/>
      <c r="I132" s="114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2">
      <c r="A133" s="33"/>
      <c r="B133" s="34"/>
      <c r="C133" s="35"/>
      <c r="D133" s="35"/>
      <c r="E133" s="35"/>
      <c r="F133" s="35"/>
      <c r="G133" s="35"/>
      <c r="H133" s="35"/>
      <c r="I133" s="114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3.2">
      <c r="A134" s="33"/>
      <c r="B134" s="34"/>
      <c r="C134" s="28" t="s">
        <v>20</v>
      </c>
      <c r="D134" s="35"/>
      <c r="E134" s="35"/>
      <c r="F134" s="26" t="str">
        <f>F12</f>
        <v>Goethova 1108/26, 350 02 Cheb</v>
      </c>
      <c r="G134" s="35"/>
      <c r="H134" s="35"/>
      <c r="I134" s="116" t="s">
        <v>22</v>
      </c>
      <c r="J134" s="65" t="str">
        <f>IF(J12="","",J12)</f>
        <v>18. 2. 2021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2">
      <c r="A135" s="33"/>
      <c r="B135" s="34"/>
      <c r="C135" s="35"/>
      <c r="D135" s="35"/>
      <c r="E135" s="35"/>
      <c r="F135" s="35"/>
      <c r="G135" s="35"/>
      <c r="H135" s="35"/>
      <c r="I135" s="114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26.4">
      <c r="A136" s="33"/>
      <c r="B136" s="34"/>
      <c r="C136" s="28" t="s">
        <v>24</v>
      </c>
      <c r="D136" s="35"/>
      <c r="E136" s="35"/>
      <c r="F136" s="26" t="str">
        <f>E15</f>
        <v>Město Cheb</v>
      </c>
      <c r="G136" s="35"/>
      <c r="H136" s="35"/>
      <c r="I136" s="116" t="s">
        <v>31</v>
      </c>
      <c r="J136" s="31" t="str">
        <f>E21</f>
        <v>MgA. Hana Fischerová</v>
      </c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26.4">
      <c r="A137" s="33"/>
      <c r="B137" s="34"/>
      <c r="C137" s="28" t="s">
        <v>29</v>
      </c>
      <c r="D137" s="35"/>
      <c r="E137" s="35"/>
      <c r="F137" s="26" t="str">
        <f>IF(E18="","",E18)</f>
        <v>Vyplň údaj</v>
      </c>
      <c r="G137" s="35"/>
      <c r="H137" s="35"/>
      <c r="I137" s="116" t="s">
        <v>36</v>
      </c>
      <c r="J137" s="31" t="str">
        <f>E24</f>
        <v>MgA. Hana Fischerová</v>
      </c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2">
      <c r="A138" s="33"/>
      <c r="B138" s="34"/>
      <c r="C138" s="35"/>
      <c r="D138" s="35"/>
      <c r="E138" s="35"/>
      <c r="F138" s="35"/>
      <c r="G138" s="35"/>
      <c r="H138" s="35"/>
      <c r="I138" s="114"/>
      <c r="J138" s="35"/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11" customFormat="1" ht="22.8">
      <c r="A139" s="174"/>
      <c r="B139" s="175"/>
      <c r="C139" s="176" t="s">
        <v>167</v>
      </c>
      <c r="D139" s="177" t="s">
        <v>63</v>
      </c>
      <c r="E139" s="177" t="s">
        <v>59</v>
      </c>
      <c r="F139" s="177" t="s">
        <v>60</v>
      </c>
      <c r="G139" s="177" t="s">
        <v>168</v>
      </c>
      <c r="H139" s="177" t="s">
        <v>169</v>
      </c>
      <c r="I139" s="178" t="s">
        <v>170</v>
      </c>
      <c r="J139" s="179" t="s">
        <v>150</v>
      </c>
      <c r="K139" s="180" t="s">
        <v>171</v>
      </c>
      <c r="L139" s="181"/>
      <c r="M139" s="74" t="s">
        <v>1</v>
      </c>
      <c r="N139" s="75" t="s">
        <v>42</v>
      </c>
      <c r="O139" s="75" t="s">
        <v>172</v>
      </c>
      <c r="P139" s="75" t="s">
        <v>173</v>
      </c>
      <c r="Q139" s="75" t="s">
        <v>174</v>
      </c>
      <c r="R139" s="75" t="s">
        <v>175</v>
      </c>
      <c r="S139" s="75" t="s">
        <v>176</v>
      </c>
      <c r="T139" s="76" t="s">
        <v>177</v>
      </c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</row>
    <row r="140" spans="1:63" s="2" customFormat="1" ht="15.6">
      <c r="A140" s="33"/>
      <c r="B140" s="34"/>
      <c r="C140" s="81" t="s">
        <v>178</v>
      </c>
      <c r="D140" s="35"/>
      <c r="E140" s="35"/>
      <c r="F140" s="35"/>
      <c r="G140" s="35"/>
      <c r="H140" s="35"/>
      <c r="I140" s="114"/>
      <c r="J140" s="182">
        <f>BK140</f>
        <v>0</v>
      </c>
      <c r="K140" s="35"/>
      <c r="L140" s="38"/>
      <c r="M140" s="77"/>
      <c r="N140" s="183"/>
      <c r="O140" s="78"/>
      <c r="P140" s="184">
        <f>P141+P790</f>
        <v>0</v>
      </c>
      <c r="Q140" s="78"/>
      <c r="R140" s="184">
        <f>R141+R790</f>
        <v>1797.7983153399998</v>
      </c>
      <c r="S140" s="78"/>
      <c r="T140" s="185">
        <f>T141+T790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77</v>
      </c>
      <c r="AU140" s="16" t="s">
        <v>152</v>
      </c>
      <c r="BK140" s="186">
        <f>BK141+BK790</f>
        <v>0</v>
      </c>
    </row>
    <row r="141" spans="2:63" s="12" customFormat="1" ht="15">
      <c r="B141" s="187"/>
      <c r="C141" s="188"/>
      <c r="D141" s="189" t="s">
        <v>77</v>
      </c>
      <c r="E141" s="190" t="s">
        <v>179</v>
      </c>
      <c r="F141" s="190" t="s">
        <v>180</v>
      </c>
      <c r="G141" s="188"/>
      <c r="H141" s="188"/>
      <c r="I141" s="191"/>
      <c r="J141" s="192">
        <f>BK141</f>
        <v>0</v>
      </c>
      <c r="K141" s="188"/>
      <c r="L141" s="193"/>
      <c r="M141" s="194"/>
      <c r="N141" s="195"/>
      <c r="O141" s="195"/>
      <c r="P141" s="196">
        <f>P142+P183+P358+P470+P481+P753+P768+P788</f>
        <v>0</v>
      </c>
      <c r="Q141" s="195"/>
      <c r="R141" s="196">
        <f>R142+R183+R358+R470+R481+R753+R768+R788</f>
        <v>1725.9271591199997</v>
      </c>
      <c r="S141" s="195"/>
      <c r="T141" s="197">
        <f>T142+T183+T358+T470+T481+T753+T768+T788</f>
        <v>0</v>
      </c>
      <c r="AR141" s="198" t="s">
        <v>86</v>
      </c>
      <c r="AT141" s="199" t="s">
        <v>77</v>
      </c>
      <c r="AU141" s="199" t="s">
        <v>78</v>
      </c>
      <c r="AY141" s="198" t="s">
        <v>181</v>
      </c>
      <c r="BK141" s="200">
        <f>BK142+BK183+BK358+BK470+BK481+BK753+BK768+BK788</f>
        <v>0</v>
      </c>
    </row>
    <row r="142" spans="2:63" s="12" customFormat="1" ht="13.2">
      <c r="B142" s="187"/>
      <c r="C142" s="188"/>
      <c r="D142" s="189" t="s">
        <v>77</v>
      </c>
      <c r="E142" s="201" t="s">
        <v>86</v>
      </c>
      <c r="F142" s="201" t="s">
        <v>182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SUM(P143:P182)</f>
        <v>0</v>
      </c>
      <c r="Q142" s="195"/>
      <c r="R142" s="196">
        <f>SUM(R143:R182)</f>
        <v>0</v>
      </c>
      <c r="S142" s="195"/>
      <c r="T142" s="197">
        <f>SUM(T143:T182)</f>
        <v>0</v>
      </c>
      <c r="AR142" s="198" t="s">
        <v>86</v>
      </c>
      <c r="AT142" s="199" t="s">
        <v>77</v>
      </c>
      <c r="AU142" s="199" t="s">
        <v>86</v>
      </c>
      <c r="AY142" s="198" t="s">
        <v>181</v>
      </c>
      <c r="BK142" s="200">
        <f>SUM(BK143:BK182)</f>
        <v>0</v>
      </c>
    </row>
    <row r="143" spans="1:65" s="2" customFormat="1" ht="22.8">
      <c r="A143" s="33"/>
      <c r="B143" s="34"/>
      <c r="C143" s="203" t="s">
        <v>86</v>
      </c>
      <c r="D143" s="203" t="s">
        <v>183</v>
      </c>
      <c r="E143" s="204" t="s">
        <v>472</v>
      </c>
      <c r="F143" s="205" t="s">
        <v>473</v>
      </c>
      <c r="G143" s="206" t="s">
        <v>186</v>
      </c>
      <c r="H143" s="207">
        <v>570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187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187</v>
      </c>
      <c r="BM143" s="215" t="s">
        <v>474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475</v>
      </c>
      <c r="G144" s="218"/>
      <c r="H144" s="222">
        <v>570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22.8">
      <c r="A145" s="33"/>
      <c r="B145" s="34"/>
      <c r="C145" s="203" t="s">
        <v>88</v>
      </c>
      <c r="D145" s="203" t="s">
        <v>183</v>
      </c>
      <c r="E145" s="204" t="s">
        <v>476</v>
      </c>
      <c r="F145" s="205" t="s">
        <v>477</v>
      </c>
      <c r="G145" s="206" t="s">
        <v>206</v>
      </c>
      <c r="H145" s="207">
        <v>1249.787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187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187</v>
      </c>
      <c r="BM145" s="215" t="s">
        <v>478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479</v>
      </c>
      <c r="G146" s="218"/>
      <c r="H146" s="222">
        <v>52.966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78</v>
      </c>
      <c r="AY146" s="228" t="s">
        <v>181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480</v>
      </c>
      <c r="G147" s="218"/>
      <c r="H147" s="222">
        <v>241.995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78</v>
      </c>
      <c r="AY147" s="228" t="s">
        <v>181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481</v>
      </c>
      <c r="G148" s="218"/>
      <c r="H148" s="222">
        <v>32.266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78</v>
      </c>
      <c r="AY148" s="228" t="s">
        <v>181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482</v>
      </c>
      <c r="G149" s="218"/>
      <c r="H149" s="222">
        <v>79.449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78</v>
      </c>
      <c r="AY149" s="228" t="s">
        <v>181</v>
      </c>
    </row>
    <row r="150" spans="2:51" s="13" customFormat="1" ht="12">
      <c r="B150" s="217"/>
      <c r="C150" s="218"/>
      <c r="D150" s="219" t="s">
        <v>189</v>
      </c>
      <c r="E150" s="220" t="s">
        <v>1</v>
      </c>
      <c r="F150" s="221" t="s">
        <v>480</v>
      </c>
      <c r="G150" s="218"/>
      <c r="H150" s="222">
        <v>241.995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189</v>
      </c>
      <c r="AU150" s="228" t="s">
        <v>88</v>
      </c>
      <c r="AV150" s="13" t="s">
        <v>88</v>
      </c>
      <c r="AW150" s="13" t="s">
        <v>35</v>
      </c>
      <c r="AX150" s="13" t="s">
        <v>78</v>
      </c>
      <c r="AY150" s="228" t="s">
        <v>181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482</v>
      </c>
      <c r="G151" s="218"/>
      <c r="H151" s="222">
        <v>79.449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78</v>
      </c>
      <c r="AY151" s="228" t="s">
        <v>181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483</v>
      </c>
      <c r="G152" s="218"/>
      <c r="H152" s="222">
        <v>161.33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78</v>
      </c>
      <c r="AY152" s="228" t="s">
        <v>181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484</v>
      </c>
      <c r="G153" s="218"/>
      <c r="H153" s="222">
        <v>118.342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78</v>
      </c>
      <c r="AY153" s="228" t="s">
        <v>181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480</v>
      </c>
      <c r="G154" s="218"/>
      <c r="H154" s="222">
        <v>241.995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78</v>
      </c>
      <c r="AY154" s="228" t="s">
        <v>181</v>
      </c>
    </row>
    <row r="155" spans="2:51" s="14" customFormat="1" ht="12">
      <c r="B155" s="240"/>
      <c r="C155" s="241"/>
      <c r="D155" s="219" t="s">
        <v>189</v>
      </c>
      <c r="E155" s="242" t="s">
        <v>1</v>
      </c>
      <c r="F155" s="243" t="s">
        <v>257</v>
      </c>
      <c r="G155" s="241"/>
      <c r="H155" s="244">
        <v>1249.787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189</v>
      </c>
      <c r="AU155" s="250" t="s">
        <v>88</v>
      </c>
      <c r="AV155" s="14" t="s">
        <v>187</v>
      </c>
      <c r="AW155" s="14" t="s">
        <v>35</v>
      </c>
      <c r="AX155" s="14" t="s">
        <v>86</v>
      </c>
      <c r="AY155" s="250" t="s">
        <v>181</v>
      </c>
    </row>
    <row r="156" spans="1:65" s="2" customFormat="1" ht="34.2">
      <c r="A156" s="33"/>
      <c r="B156" s="34"/>
      <c r="C156" s="203" t="s">
        <v>194</v>
      </c>
      <c r="D156" s="203" t="s">
        <v>183</v>
      </c>
      <c r="E156" s="204" t="s">
        <v>485</v>
      </c>
      <c r="F156" s="205" t="s">
        <v>486</v>
      </c>
      <c r="G156" s="206" t="s">
        <v>206</v>
      </c>
      <c r="H156" s="207">
        <v>598.182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43</v>
      </c>
      <c r="O156" s="70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187</v>
      </c>
      <c r="AT156" s="215" t="s">
        <v>183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187</v>
      </c>
      <c r="BM156" s="215" t="s">
        <v>487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488</v>
      </c>
      <c r="G157" s="218"/>
      <c r="H157" s="222">
        <v>82.06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78</v>
      </c>
      <c r="AY157" s="228" t="s">
        <v>181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489</v>
      </c>
      <c r="G158" s="218"/>
      <c r="H158" s="222">
        <v>124.433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78</v>
      </c>
      <c r="AY158" s="228" t="s">
        <v>181</v>
      </c>
    </row>
    <row r="159" spans="2:51" s="13" customFormat="1" ht="12">
      <c r="B159" s="217"/>
      <c r="C159" s="218"/>
      <c r="D159" s="219" t="s">
        <v>189</v>
      </c>
      <c r="E159" s="220" t="s">
        <v>1</v>
      </c>
      <c r="F159" s="221" t="s">
        <v>490</v>
      </c>
      <c r="G159" s="218"/>
      <c r="H159" s="222">
        <v>24.82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189</v>
      </c>
      <c r="AU159" s="228" t="s">
        <v>88</v>
      </c>
      <c r="AV159" s="13" t="s">
        <v>88</v>
      </c>
      <c r="AW159" s="13" t="s">
        <v>35</v>
      </c>
      <c r="AX159" s="13" t="s">
        <v>78</v>
      </c>
      <c r="AY159" s="228" t="s">
        <v>181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491</v>
      </c>
      <c r="G160" s="218"/>
      <c r="H160" s="222">
        <v>52.248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78</v>
      </c>
      <c r="AY160" s="228" t="s">
        <v>181</v>
      </c>
    </row>
    <row r="161" spans="2:51" s="13" customFormat="1" ht="12">
      <c r="B161" s="217"/>
      <c r="C161" s="218"/>
      <c r="D161" s="219" t="s">
        <v>189</v>
      </c>
      <c r="E161" s="220" t="s">
        <v>1</v>
      </c>
      <c r="F161" s="221" t="s">
        <v>492</v>
      </c>
      <c r="G161" s="218"/>
      <c r="H161" s="222">
        <v>193.635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189</v>
      </c>
      <c r="AU161" s="228" t="s">
        <v>88</v>
      </c>
      <c r="AV161" s="13" t="s">
        <v>88</v>
      </c>
      <c r="AW161" s="13" t="s">
        <v>35</v>
      </c>
      <c r="AX161" s="13" t="s">
        <v>78</v>
      </c>
      <c r="AY161" s="228" t="s">
        <v>181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493</v>
      </c>
      <c r="G162" s="218"/>
      <c r="H162" s="222">
        <v>10.615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78</v>
      </c>
      <c r="AY162" s="228" t="s">
        <v>181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494</v>
      </c>
      <c r="G163" s="218"/>
      <c r="H163" s="222">
        <v>18.048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78</v>
      </c>
      <c r="AY163" s="228" t="s">
        <v>181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495</v>
      </c>
      <c r="G164" s="218"/>
      <c r="H164" s="222">
        <v>38.698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78</v>
      </c>
      <c r="AY164" s="228" t="s">
        <v>181</v>
      </c>
    </row>
    <row r="165" spans="2:51" s="13" customFormat="1" ht="12">
      <c r="B165" s="217"/>
      <c r="C165" s="218"/>
      <c r="D165" s="219" t="s">
        <v>189</v>
      </c>
      <c r="E165" s="220" t="s">
        <v>1</v>
      </c>
      <c r="F165" s="221" t="s">
        <v>496</v>
      </c>
      <c r="G165" s="218"/>
      <c r="H165" s="222">
        <v>53.625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189</v>
      </c>
      <c r="AU165" s="228" t="s">
        <v>88</v>
      </c>
      <c r="AV165" s="13" t="s">
        <v>88</v>
      </c>
      <c r="AW165" s="13" t="s">
        <v>35</v>
      </c>
      <c r="AX165" s="13" t="s">
        <v>78</v>
      </c>
      <c r="AY165" s="228" t="s">
        <v>181</v>
      </c>
    </row>
    <row r="166" spans="2:51" s="14" customFormat="1" ht="12">
      <c r="B166" s="240"/>
      <c r="C166" s="241"/>
      <c r="D166" s="219" t="s">
        <v>189</v>
      </c>
      <c r="E166" s="242" t="s">
        <v>1</v>
      </c>
      <c r="F166" s="243" t="s">
        <v>257</v>
      </c>
      <c r="G166" s="241"/>
      <c r="H166" s="244">
        <v>598.182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189</v>
      </c>
      <c r="AU166" s="250" t="s">
        <v>88</v>
      </c>
      <c r="AV166" s="14" t="s">
        <v>187</v>
      </c>
      <c r="AW166" s="14" t="s">
        <v>35</v>
      </c>
      <c r="AX166" s="14" t="s">
        <v>86</v>
      </c>
      <c r="AY166" s="250" t="s">
        <v>181</v>
      </c>
    </row>
    <row r="167" spans="1:65" s="2" customFormat="1" ht="22.8">
      <c r="A167" s="33"/>
      <c r="B167" s="34"/>
      <c r="C167" s="203" t="s">
        <v>187</v>
      </c>
      <c r="D167" s="203" t="s">
        <v>183</v>
      </c>
      <c r="E167" s="204" t="s">
        <v>497</v>
      </c>
      <c r="F167" s="205" t="s">
        <v>498</v>
      </c>
      <c r="G167" s="206" t="s">
        <v>206</v>
      </c>
      <c r="H167" s="207">
        <v>23.492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43</v>
      </c>
      <c r="O167" s="70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187</v>
      </c>
      <c r="AT167" s="215" t="s">
        <v>183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187</v>
      </c>
      <c r="BM167" s="215" t="s">
        <v>499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500</v>
      </c>
      <c r="G168" s="218"/>
      <c r="H168" s="222">
        <v>23.492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203</v>
      </c>
      <c r="D169" s="203" t="s">
        <v>183</v>
      </c>
      <c r="E169" s="204" t="s">
        <v>501</v>
      </c>
      <c r="F169" s="205" t="s">
        <v>502</v>
      </c>
      <c r="G169" s="206" t="s">
        <v>206</v>
      </c>
      <c r="H169" s="207">
        <v>1956.961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187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187</v>
      </c>
      <c r="BM169" s="215" t="s">
        <v>503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504</v>
      </c>
      <c r="G170" s="218"/>
      <c r="H170" s="222">
        <v>1956.961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86</v>
      </c>
      <c r="AY170" s="228" t="s">
        <v>181</v>
      </c>
    </row>
    <row r="171" spans="1:65" s="2" customFormat="1" ht="11.4">
      <c r="A171" s="33"/>
      <c r="B171" s="34"/>
      <c r="C171" s="203" t="s">
        <v>209</v>
      </c>
      <c r="D171" s="203" t="s">
        <v>183</v>
      </c>
      <c r="E171" s="204" t="s">
        <v>505</v>
      </c>
      <c r="F171" s="205" t="s">
        <v>506</v>
      </c>
      <c r="G171" s="206" t="s">
        <v>206</v>
      </c>
      <c r="H171" s="207">
        <v>1956.961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43</v>
      </c>
      <c r="O171" s="70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187</v>
      </c>
      <c r="AT171" s="215" t="s">
        <v>183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187</v>
      </c>
      <c r="BM171" s="215" t="s">
        <v>507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504</v>
      </c>
      <c r="G172" s="218"/>
      <c r="H172" s="222">
        <v>1956.961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86</v>
      </c>
      <c r="AY172" s="228" t="s">
        <v>181</v>
      </c>
    </row>
    <row r="173" spans="1:65" s="2" customFormat="1" ht="22.8">
      <c r="A173" s="33"/>
      <c r="B173" s="34"/>
      <c r="C173" s="203" t="s">
        <v>213</v>
      </c>
      <c r="D173" s="203" t="s">
        <v>183</v>
      </c>
      <c r="E173" s="204" t="s">
        <v>508</v>
      </c>
      <c r="F173" s="205" t="s">
        <v>509</v>
      </c>
      <c r="G173" s="206" t="s">
        <v>206</v>
      </c>
      <c r="H173" s="207">
        <v>1372.485</v>
      </c>
      <c r="I173" s="208"/>
      <c r="J173" s="209">
        <f>ROUND(I173*H173,2)</f>
        <v>0</v>
      </c>
      <c r="K173" s="210"/>
      <c r="L173" s="38"/>
      <c r="M173" s="211" t="s">
        <v>1</v>
      </c>
      <c r="N173" s="212" t="s">
        <v>43</v>
      </c>
      <c r="O173" s="70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187</v>
      </c>
      <c r="AT173" s="215" t="s">
        <v>183</v>
      </c>
      <c r="AU173" s="215" t="s">
        <v>88</v>
      </c>
      <c r="AY173" s="16" t="s">
        <v>181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86</v>
      </c>
      <c r="BK173" s="216">
        <f>ROUND(I173*H173,2)</f>
        <v>0</v>
      </c>
      <c r="BL173" s="16" t="s">
        <v>187</v>
      </c>
      <c r="BM173" s="215" t="s">
        <v>510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511</v>
      </c>
      <c r="G174" s="218"/>
      <c r="H174" s="222">
        <v>1372.485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86</v>
      </c>
      <c r="AY174" s="228" t="s">
        <v>181</v>
      </c>
    </row>
    <row r="175" spans="1:65" s="2" customFormat="1" ht="22.8">
      <c r="A175" s="33"/>
      <c r="B175" s="34"/>
      <c r="C175" s="203" t="s">
        <v>218</v>
      </c>
      <c r="D175" s="203" t="s">
        <v>183</v>
      </c>
      <c r="E175" s="204" t="s">
        <v>512</v>
      </c>
      <c r="F175" s="205" t="s">
        <v>513</v>
      </c>
      <c r="G175" s="206" t="s">
        <v>206</v>
      </c>
      <c r="H175" s="207">
        <v>584.476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43</v>
      </c>
      <c r="O175" s="70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187</v>
      </c>
      <c r="AT175" s="215" t="s">
        <v>183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187</v>
      </c>
      <c r="BM175" s="215" t="s">
        <v>514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515</v>
      </c>
      <c r="G176" s="218"/>
      <c r="H176" s="222">
        <v>584.476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86</v>
      </c>
      <c r="AY176" s="228" t="s">
        <v>181</v>
      </c>
    </row>
    <row r="177" spans="1:65" s="2" customFormat="1" ht="22.8">
      <c r="A177" s="33"/>
      <c r="B177" s="34"/>
      <c r="C177" s="203" t="s">
        <v>223</v>
      </c>
      <c r="D177" s="203" t="s">
        <v>183</v>
      </c>
      <c r="E177" s="204" t="s">
        <v>214</v>
      </c>
      <c r="F177" s="205" t="s">
        <v>215</v>
      </c>
      <c r="G177" s="206" t="s">
        <v>206</v>
      </c>
      <c r="H177" s="207">
        <v>584.476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43</v>
      </c>
      <c r="O177" s="70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187</v>
      </c>
      <c r="AT177" s="215" t="s">
        <v>183</v>
      </c>
      <c r="AU177" s="215" t="s">
        <v>88</v>
      </c>
      <c r="AY177" s="16" t="s">
        <v>181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86</v>
      </c>
      <c r="BK177" s="216">
        <f>ROUND(I177*H177,2)</f>
        <v>0</v>
      </c>
      <c r="BL177" s="16" t="s">
        <v>187</v>
      </c>
      <c r="BM177" s="215" t="s">
        <v>516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515</v>
      </c>
      <c r="G178" s="218"/>
      <c r="H178" s="222">
        <v>584.476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86</v>
      </c>
      <c r="AY178" s="228" t="s">
        <v>181</v>
      </c>
    </row>
    <row r="179" spans="1:65" s="2" customFormat="1" ht="34.2">
      <c r="A179" s="33"/>
      <c r="B179" s="34"/>
      <c r="C179" s="203" t="s">
        <v>113</v>
      </c>
      <c r="D179" s="203" t="s">
        <v>183</v>
      </c>
      <c r="E179" s="204" t="s">
        <v>219</v>
      </c>
      <c r="F179" s="205" t="s">
        <v>220</v>
      </c>
      <c r="G179" s="206" t="s">
        <v>206</v>
      </c>
      <c r="H179" s="207">
        <v>5844.76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43</v>
      </c>
      <c r="O179" s="70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187</v>
      </c>
      <c r="AT179" s="215" t="s">
        <v>183</v>
      </c>
      <c r="AU179" s="215" t="s">
        <v>88</v>
      </c>
      <c r="AY179" s="16" t="s">
        <v>181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86</v>
      </c>
      <c r="BK179" s="216">
        <f>ROUND(I179*H179,2)</f>
        <v>0</v>
      </c>
      <c r="BL179" s="16" t="s">
        <v>187</v>
      </c>
      <c r="BM179" s="215" t="s">
        <v>517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518</v>
      </c>
      <c r="G180" s="218"/>
      <c r="H180" s="222">
        <v>5844.76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86</v>
      </c>
      <c r="AY180" s="228" t="s">
        <v>181</v>
      </c>
    </row>
    <row r="181" spans="1:65" s="2" customFormat="1" ht="22.8">
      <c r="A181" s="33"/>
      <c r="B181" s="34"/>
      <c r="C181" s="203" t="s">
        <v>116</v>
      </c>
      <c r="D181" s="203" t="s">
        <v>183</v>
      </c>
      <c r="E181" s="204" t="s">
        <v>224</v>
      </c>
      <c r="F181" s="205" t="s">
        <v>225</v>
      </c>
      <c r="G181" s="206" t="s">
        <v>226</v>
      </c>
      <c r="H181" s="207">
        <v>1168.952</v>
      </c>
      <c r="I181" s="208"/>
      <c r="J181" s="209">
        <f>ROUND(I181*H181,2)</f>
        <v>0</v>
      </c>
      <c r="K181" s="210"/>
      <c r="L181" s="38"/>
      <c r="M181" s="211" t="s">
        <v>1</v>
      </c>
      <c r="N181" s="212" t="s">
        <v>43</v>
      </c>
      <c r="O181" s="70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187</v>
      </c>
      <c r="AT181" s="215" t="s">
        <v>183</v>
      </c>
      <c r="AU181" s="215" t="s">
        <v>88</v>
      </c>
      <c r="AY181" s="16" t="s">
        <v>181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86</v>
      </c>
      <c r="BK181" s="216">
        <f>ROUND(I181*H181,2)</f>
        <v>0</v>
      </c>
      <c r="BL181" s="16" t="s">
        <v>187</v>
      </c>
      <c r="BM181" s="215" t="s">
        <v>519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520</v>
      </c>
      <c r="G182" s="218"/>
      <c r="H182" s="222">
        <v>1168.952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86</v>
      </c>
      <c r="AY182" s="228" t="s">
        <v>181</v>
      </c>
    </row>
    <row r="183" spans="2:63" s="12" customFormat="1" ht="13.2">
      <c r="B183" s="187"/>
      <c r="C183" s="188"/>
      <c r="D183" s="189" t="s">
        <v>77</v>
      </c>
      <c r="E183" s="201" t="s">
        <v>88</v>
      </c>
      <c r="F183" s="201" t="s">
        <v>229</v>
      </c>
      <c r="G183" s="188"/>
      <c r="H183" s="188"/>
      <c r="I183" s="191"/>
      <c r="J183" s="202">
        <f>BK183</f>
        <v>0</v>
      </c>
      <c r="K183" s="188"/>
      <c r="L183" s="193"/>
      <c r="M183" s="194"/>
      <c r="N183" s="195"/>
      <c r="O183" s="195"/>
      <c r="P183" s="196">
        <f>SUM(P184:P357)</f>
        <v>0</v>
      </c>
      <c r="Q183" s="195"/>
      <c r="R183" s="196">
        <f>SUM(R184:R357)</f>
        <v>1245.1517878999998</v>
      </c>
      <c r="S183" s="195"/>
      <c r="T183" s="197">
        <f>SUM(T184:T357)</f>
        <v>0</v>
      </c>
      <c r="AR183" s="198" t="s">
        <v>86</v>
      </c>
      <c r="AT183" s="199" t="s">
        <v>77</v>
      </c>
      <c r="AU183" s="199" t="s">
        <v>86</v>
      </c>
      <c r="AY183" s="198" t="s">
        <v>181</v>
      </c>
      <c r="BK183" s="200">
        <f>SUM(BK184:BK357)</f>
        <v>0</v>
      </c>
    </row>
    <row r="184" spans="1:65" s="2" customFormat="1" ht="11.4">
      <c r="A184" s="33"/>
      <c r="B184" s="34"/>
      <c r="C184" s="203" t="s">
        <v>119</v>
      </c>
      <c r="D184" s="203" t="s">
        <v>183</v>
      </c>
      <c r="E184" s="204" t="s">
        <v>521</v>
      </c>
      <c r="F184" s="205" t="s">
        <v>522</v>
      </c>
      <c r="G184" s="206" t="s">
        <v>186</v>
      </c>
      <c r="H184" s="207">
        <v>780.722</v>
      </c>
      <c r="I184" s="208"/>
      <c r="J184" s="209">
        <f>ROUND(I184*H184,2)</f>
        <v>0</v>
      </c>
      <c r="K184" s="210"/>
      <c r="L184" s="38"/>
      <c r="M184" s="211" t="s">
        <v>1</v>
      </c>
      <c r="N184" s="212" t="s">
        <v>43</v>
      </c>
      <c r="O184" s="70"/>
      <c r="P184" s="213">
        <f>O184*H184</f>
        <v>0</v>
      </c>
      <c r="Q184" s="213">
        <v>0.00269</v>
      </c>
      <c r="R184" s="213">
        <f>Q184*H184</f>
        <v>2.10014218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187</v>
      </c>
      <c r="AT184" s="215" t="s">
        <v>183</v>
      </c>
      <c r="AU184" s="215" t="s">
        <v>88</v>
      </c>
      <c r="AY184" s="16" t="s">
        <v>181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86</v>
      </c>
      <c r="BK184" s="216">
        <f>ROUND(I184*H184,2)</f>
        <v>0</v>
      </c>
      <c r="BL184" s="16" t="s">
        <v>187</v>
      </c>
      <c r="BM184" s="215" t="s">
        <v>523</v>
      </c>
    </row>
    <row r="185" spans="2:51" s="13" customFormat="1" ht="12">
      <c r="B185" s="217"/>
      <c r="C185" s="218"/>
      <c r="D185" s="219" t="s">
        <v>189</v>
      </c>
      <c r="E185" s="220" t="s">
        <v>1</v>
      </c>
      <c r="F185" s="221" t="s">
        <v>524</v>
      </c>
      <c r="G185" s="218"/>
      <c r="H185" s="222">
        <v>3.038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189</v>
      </c>
      <c r="AU185" s="228" t="s">
        <v>88</v>
      </c>
      <c r="AV185" s="13" t="s">
        <v>88</v>
      </c>
      <c r="AW185" s="13" t="s">
        <v>35</v>
      </c>
      <c r="AX185" s="13" t="s">
        <v>78</v>
      </c>
      <c r="AY185" s="228" t="s">
        <v>181</v>
      </c>
    </row>
    <row r="186" spans="2:51" s="13" customFormat="1" ht="12">
      <c r="B186" s="217"/>
      <c r="C186" s="218"/>
      <c r="D186" s="219" t="s">
        <v>189</v>
      </c>
      <c r="E186" s="220" t="s">
        <v>1</v>
      </c>
      <c r="F186" s="221" t="s">
        <v>525</v>
      </c>
      <c r="G186" s="218"/>
      <c r="H186" s="222">
        <v>2.013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189</v>
      </c>
      <c r="AU186" s="228" t="s">
        <v>88</v>
      </c>
      <c r="AV186" s="13" t="s">
        <v>88</v>
      </c>
      <c r="AW186" s="13" t="s">
        <v>35</v>
      </c>
      <c r="AX186" s="13" t="s">
        <v>78</v>
      </c>
      <c r="AY186" s="228" t="s">
        <v>181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526</v>
      </c>
      <c r="G187" s="218"/>
      <c r="H187" s="222">
        <v>27.338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78</v>
      </c>
      <c r="AY187" s="228" t="s">
        <v>181</v>
      </c>
    </row>
    <row r="188" spans="2:51" s="13" customFormat="1" ht="12">
      <c r="B188" s="217"/>
      <c r="C188" s="218"/>
      <c r="D188" s="219" t="s">
        <v>189</v>
      </c>
      <c r="E188" s="220" t="s">
        <v>1</v>
      </c>
      <c r="F188" s="221" t="s">
        <v>527</v>
      </c>
      <c r="G188" s="218"/>
      <c r="H188" s="222">
        <v>18.225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189</v>
      </c>
      <c r="AU188" s="228" t="s">
        <v>88</v>
      </c>
      <c r="AV188" s="13" t="s">
        <v>88</v>
      </c>
      <c r="AW188" s="13" t="s">
        <v>35</v>
      </c>
      <c r="AX188" s="13" t="s">
        <v>78</v>
      </c>
      <c r="AY188" s="228" t="s">
        <v>181</v>
      </c>
    </row>
    <row r="189" spans="2:51" s="13" customFormat="1" ht="12">
      <c r="B189" s="217"/>
      <c r="C189" s="218"/>
      <c r="D189" s="219" t="s">
        <v>189</v>
      </c>
      <c r="E189" s="220" t="s">
        <v>1</v>
      </c>
      <c r="F189" s="221" t="s">
        <v>528</v>
      </c>
      <c r="G189" s="218"/>
      <c r="H189" s="222">
        <v>5.363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189</v>
      </c>
      <c r="AU189" s="228" t="s">
        <v>88</v>
      </c>
      <c r="AV189" s="13" t="s">
        <v>88</v>
      </c>
      <c r="AW189" s="13" t="s">
        <v>35</v>
      </c>
      <c r="AX189" s="13" t="s">
        <v>78</v>
      </c>
      <c r="AY189" s="228" t="s">
        <v>181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529</v>
      </c>
      <c r="G190" s="218"/>
      <c r="H190" s="222">
        <v>3.813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530</v>
      </c>
      <c r="G191" s="218"/>
      <c r="H191" s="222">
        <v>6.038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78</v>
      </c>
      <c r="AY191" s="228" t="s">
        <v>181</v>
      </c>
    </row>
    <row r="192" spans="2:51" s="13" customFormat="1" ht="12">
      <c r="B192" s="217"/>
      <c r="C192" s="218"/>
      <c r="D192" s="219" t="s">
        <v>189</v>
      </c>
      <c r="E192" s="220" t="s">
        <v>1</v>
      </c>
      <c r="F192" s="221" t="s">
        <v>531</v>
      </c>
      <c r="G192" s="218"/>
      <c r="H192" s="222">
        <v>16.733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189</v>
      </c>
      <c r="AU192" s="228" t="s">
        <v>88</v>
      </c>
      <c r="AV192" s="13" t="s">
        <v>88</v>
      </c>
      <c r="AW192" s="13" t="s">
        <v>35</v>
      </c>
      <c r="AX192" s="13" t="s">
        <v>78</v>
      </c>
      <c r="AY192" s="228" t="s">
        <v>181</v>
      </c>
    </row>
    <row r="193" spans="2:51" s="13" customFormat="1" ht="12">
      <c r="B193" s="217"/>
      <c r="C193" s="218"/>
      <c r="D193" s="219" t="s">
        <v>189</v>
      </c>
      <c r="E193" s="220" t="s">
        <v>1</v>
      </c>
      <c r="F193" s="221" t="s">
        <v>532</v>
      </c>
      <c r="G193" s="218"/>
      <c r="H193" s="222">
        <v>10.95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78</v>
      </c>
      <c r="AY193" s="228" t="s">
        <v>181</v>
      </c>
    </row>
    <row r="194" spans="2:51" s="13" customFormat="1" ht="12">
      <c r="B194" s="217"/>
      <c r="C194" s="218"/>
      <c r="D194" s="219" t="s">
        <v>189</v>
      </c>
      <c r="E194" s="220" t="s">
        <v>1</v>
      </c>
      <c r="F194" s="221" t="s">
        <v>533</v>
      </c>
      <c r="G194" s="218"/>
      <c r="H194" s="222">
        <v>22.568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189</v>
      </c>
      <c r="AU194" s="228" t="s">
        <v>88</v>
      </c>
      <c r="AV194" s="13" t="s">
        <v>88</v>
      </c>
      <c r="AW194" s="13" t="s">
        <v>35</v>
      </c>
      <c r="AX194" s="13" t="s">
        <v>78</v>
      </c>
      <c r="AY194" s="228" t="s">
        <v>181</v>
      </c>
    </row>
    <row r="195" spans="2:51" s="13" customFormat="1" ht="12">
      <c r="B195" s="217"/>
      <c r="C195" s="218"/>
      <c r="D195" s="219" t="s">
        <v>189</v>
      </c>
      <c r="E195" s="220" t="s">
        <v>1</v>
      </c>
      <c r="F195" s="221" t="s">
        <v>534</v>
      </c>
      <c r="G195" s="218"/>
      <c r="H195" s="222">
        <v>41.723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35</v>
      </c>
      <c r="AX195" s="13" t="s">
        <v>78</v>
      </c>
      <c r="AY195" s="228" t="s">
        <v>181</v>
      </c>
    </row>
    <row r="196" spans="2:51" s="13" customFormat="1" ht="12">
      <c r="B196" s="217"/>
      <c r="C196" s="218"/>
      <c r="D196" s="219" t="s">
        <v>189</v>
      </c>
      <c r="E196" s="220" t="s">
        <v>1</v>
      </c>
      <c r="F196" s="221" t="s">
        <v>535</v>
      </c>
      <c r="G196" s="218"/>
      <c r="H196" s="222">
        <v>16.065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189</v>
      </c>
      <c r="AU196" s="228" t="s">
        <v>88</v>
      </c>
      <c r="AV196" s="13" t="s">
        <v>88</v>
      </c>
      <c r="AW196" s="13" t="s">
        <v>35</v>
      </c>
      <c r="AX196" s="13" t="s">
        <v>78</v>
      </c>
      <c r="AY196" s="228" t="s">
        <v>181</v>
      </c>
    </row>
    <row r="197" spans="2:51" s="13" customFormat="1" ht="12">
      <c r="B197" s="217"/>
      <c r="C197" s="218"/>
      <c r="D197" s="219" t="s">
        <v>189</v>
      </c>
      <c r="E197" s="220" t="s">
        <v>1</v>
      </c>
      <c r="F197" s="221" t="s">
        <v>536</v>
      </c>
      <c r="G197" s="218"/>
      <c r="H197" s="222">
        <v>55.63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189</v>
      </c>
      <c r="AU197" s="228" t="s">
        <v>88</v>
      </c>
      <c r="AV197" s="13" t="s">
        <v>88</v>
      </c>
      <c r="AW197" s="13" t="s">
        <v>35</v>
      </c>
      <c r="AX197" s="13" t="s">
        <v>78</v>
      </c>
      <c r="AY197" s="228" t="s">
        <v>181</v>
      </c>
    </row>
    <row r="198" spans="2:51" s="13" customFormat="1" ht="12">
      <c r="B198" s="217"/>
      <c r="C198" s="218"/>
      <c r="D198" s="219" t="s">
        <v>189</v>
      </c>
      <c r="E198" s="220" t="s">
        <v>1</v>
      </c>
      <c r="F198" s="221" t="s">
        <v>537</v>
      </c>
      <c r="G198" s="218"/>
      <c r="H198" s="222">
        <v>11.83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189</v>
      </c>
      <c r="AU198" s="228" t="s">
        <v>88</v>
      </c>
      <c r="AV198" s="13" t="s">
        <v>88</v>
      </c>
      <c r="AW198" s="13" t="s">
        <v>35</v>
      </c>
      <c r="AX198" s="13" t="s">
        <v>78</v>
      </c>
      <c r="AY198" s="228" t="s">
        <v>181</v>
      </c>
    </row>
    <row r="199" spans="2:51" s="13" customFormat="1" ht="12">
      <c r="B199" s="217"/>
      <c r="C199" s="218"/>
      <c r="D199" s="219" t="s">
        <v>189</v>
      </c>
      <c r="E199" s="220" t="s">
        <v>1</v>
      </c>
      <c r="F199" s="221" t="s">
        <v>538</v>
      </c>
      <c r="G199" s="218"/>
      <c r="H199" s="222">
        <v>12.9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78</v>
      </c>
      <c r="AY199" s="228" t="s">
        <v>181</v>
      </c>
    </row>
    <row r="200" spans="2:51" s="13" customFormat="1" ht="12">
      <c r="B200" s="217"/>
      <c r="C200" s="218"/>
      <c r="D200" s="219" t="s">
        <v>189</v>
      </c>
      <c r="E200" s="220" t="s">
        <v>1</v>
      </c>
      <c r="F200" s="221" t="s">
        <v>539</v>
      </c>
      <c r="G200" s="218"/>
      <c r="H200" s="222">
        <v>9.9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189</v>
      </c>
      <c r="AU200" s="228" t="s">
        <v>88</v>
      </c>
      <c r="AV200" s="13" t="s">
        <v>88</v>
      </c>
      <c r="AW200" s="13" t="s">
        <v>35</v>
      </c>
      <c r="AX200" s="13" t="s">
        <v>78</v>
      </c>
      <c r="AY200" s="228" t="s">
        <v>181</v>
      </c>
    </row>
    <row r="201" spans="2:51" s="13" customFormat="1" ht="12">
      <c r="B201" s="217"/>
      <c r="C201" s="218"/>
      <c r="D201" s="219" t="s">
        <v>189</v>
      </c>
      <c r="E201" s="220" t="s">
        <v>1</v>
      </c>
      <c r="F201" s="221" t="s">
        <v>540</v>
      </c>
      <c r="G201" s="218"/>
      <c r="H201" s="222">
        <v>9.5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189</v>
      </c>
      <c r="AU201" s="228" t="s">
        <v>88</v>
      </c>
      <c r="AV201" s="13" t="s">
        <v>88</v>
      </c>
      <c r="AW201" s="13" t="s">
        <v>35</v>
      </c>
      <c r="AX201" s="13" t="s">
        <v>78</v>
      </c>
      <c r="AY201" s="228" t="s">
        <v>181</v>
      </c>
    </row>
    <row r="202" spans="2:51" s="13" customFormat="1" ht="12">
      <c r="B202" s="217"/>
      <c r="C202" s="218"/>
      <c r="D202" s="219" t="s">
        <v>189</v>
      </c>
      <c r="E202" s="220" t="s">
        <v>1</v>
      </c>
      <c r="F202" s="221" t="s">
        <v>541</v>
      </c>
      <c r="G202" s="218"/>
      <c r="H202" s="222">
        <v>7.5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189</v>
      </c>
      <c r="AU202" s="228" t="s">
        <v>88</v>
      </c>
      <c r="AV202" s="13" t="s">
        <v>88</v>
      </c>
      <c r="AW202" s="13" t="s">
        <v>35</v>
      </c>
      <c r="AX202" s="13" t="s">
        <v>78</v>
      </c>
      <c r="AY202" s="228" t="s">
        <v>181</v>
      </c>
    </row>
    <row r="203" spans="2:51" s="13" customFormat="1" ht="12">
      <c r="B203" s="217"/>
      <c r="C203" s="218"/>
      <c r="D203" s="219" t="s">
        <v>189</v>
      </c>
      <c r="E203" s="220" t="s">
        <v>1</v>
      </c>
      <c r="F203" s="221" t="s">
        <v>542</v>
      </c>
      <c r="G203" s="218"/>
      <c r="H203" s="222">
        <v>2.958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189</v>
      </c>
      <c r="AU203" s="228" t="s">
        <v>88</v>
      </c>
      <c r="AV203" s="13" t="s">
        <v>88</v>
      </c>
      <c r="AW203" s="13" t="s">
        <v>35</v>
      </c>
      <c r="AX203" s="13" t="s">
        <v>78</v>
      </c>
      <c r="AY203" s="228" t="s">
        <v>181</v>
      </c>
    </row>
    <row r="204" spans="2:51" s="13" customFormat="1" ht="12">
      <c r="B204" s="217"/>
      <c r="C204" s="218"/>
      <c r="D204" s="219" t="s">
        <v>189</v>
      </c>
      <c r="E204" s="220" t="s">
        <v>1</v>
      </c>
      <c r="F204" s="221" t="s">
        <v>543</v>
      </c>
      <c r="G204" s="218"/>
      <c r="H204" s="222">
        <v>3.225</v>
      </c>
      <c r="I204" s="223"/>
      <c r="J204" s="218"/>
      <c r="K204" s="218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189</v>
      </c>
      <c r="AU204" s="228" t="s">
        <v>88</v>
      </c>
      <c r="AV204" s="13" t="s">
        <v>88</v>
      </c>
      <c r="AW204" s="13" t="s">
        <v>35</v>
      </c>
      <c r="AX204" s="13" t="s">
        <v>78</v>
      </c>
      <c r="AY204" s="228" t="s">
        <v>181</v>
      </c>
    </row>
    <row r="205" spans="2:51" s="13" customFormat="1" ht="12">
      <c r="B205" s="217"/>
      <c r="C205" s="218"/>
      <c r="D205" s="219" t="s">
        <v>189</v>
      </c>
      <c r="E205" s="220" t="s">
        <v>1</v>
      </c>
      <c r="F205" s="221" t="s">
        <v>544</v>
      </c>
      <c r="G205" s="218"/>
      <c r="H205" s="222">
        <v>2.475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189</v>
      </c>
      <c r="AU205" s="228" t="s">
        <v>88</v>
      </c>
      <c r="AV205" s="13" t="s">
        <v>88</v>
      </c>
      <c r="AW205" s="13" t="s">
        <v>35</v>
      </c>
      <c r="AX205" s="13" t="s">
        <v>78</v>
      </c>
      <c r="AY205" s="228" t="s">
        <v>181</v>
      </c>
    </row>
    <row r="206" spans="2:51" s="13" customFormat="1" ht="12">
      <c r="B206" s="217"/>
      <c r="C206" s="218"/>
      <c r="D206" s="219" t="s">
        <v>189</v>
      </c>
      <c r="E206" s="220" t="s">
        <v>1</v>
      </c>
      <c r="F206" s="221" t="s">
        <v>545</v>
      </c>
      <c r="G206" s="218"/>
      <c r="H206" s="222">
        <v>2.375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189</v>
      </c>
      <c r="AU206" s="228" t="s">
        <v>88</v>
      </c>
      <c r="AV206" s="13" t="s">
        <v>88</v>
      </c>
      <c r="AW206" s="13" t="s">
        <v>35</v>
      </c>
      <c r="AX206" s="13" t="s">
        <v>78</v>
      </c>
      <c r="AY206" s="228" t="s">
        <v>181</v>
      </c>
    </row>
    <row r="207" spans="2:51" s="13" customFormat="1" ht="12">
      <c r="B207" s="217"/>
      <c r="C207" s="218"/>
      <c r="D207" s="219" t="s">
        <v>189</v>
      </c>
      <c r="E207" s="220" t="s">
        <v>1</v>
      </c>
      <c r="F207" s="221" t="s">
        <v>546</v>
      </c>
      <c r="G207" s="218"/>
      <c r="H207" s="222">
        <v>1.875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189</v>
      </c>
      <c r="AU207" s="228" t="s">
        <v>88</v>
      </c>
      <c r="AV207" s="13" t="s">
        <v>88</v>
      </c>
      <c r="AW207" s="13" t="s">
        <v>35</v>
      </c>
      <c r="AX207" s="13" t="s">
        <v>78</v>
      </c>
      <c r="AY207" s="228" t="s">
        <v>181</v>
      </c>
    </row>
    <row r="208" spans="2:51" s="13" customFormat="1" ht="12">
      <c r="B208" s="217"/>
      <c r="C208" s="218"/>
      <c r="D208" s="219" t="s">
        <v>189</v>
      </c>
      <c r="E208" s="220" t="s">
        <v>1</v>
      </c>
      <c r="F208" s="221" t="s">
        <v>547</v>
      </c>
      <c r="G208" s="218"/>
      <c r="H208" s="222">
        <v>5.355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189</v>
      </c>
      <c r="AU208" s="228" t="s">
        <v>88</v>
      </c>
      <c r="AV208" s="13" t="s">
        <v>88</v>
      </c>
      <c r="AW208" s="13" t="s">
        <v>35</v>
      </c>
      <c r="AX208" s="13" t="s">
        <v>78</v>
      </c>
      <c r="AY208" s="228" t="s">
        <v>181</v>
      </c>
    </row>
    <row r="209" spans="2:51" s="13" customFormat="1" ht="12">
      <c r="B209" s="217"/>
      <c r="C209" s="218"/>
      <c r="D209" s="219" t="s">
        <v>189</v>
      </c>
      <c r="E209" s="220" t="s">
        <v>1</v>
      </c>
      <c r="F209" s="221" t="s">
        <v>529</v>
      </c>
      <c r="G209" s="218"/>
      <c r="H209" s="222">
        <v>3.813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189</v>
      </c>
      <c r="AU209" s="228" t="s">
        <v>88</v>
      </c>
      <c r="AV209" s="13" t="s">
        <v>88</v>
      </c>
      <c r="AW209" s="13" t="s">
        <v>35</v>
      </c>
      <c r="AX209" s="13" t="s">
        <v>78</v>
      </c>
      <c r="AY209" s="228" t="s">
        <v>181</v>
      </c>
    </row>
    <row r="210" spans="2:51" s="13" customFormat="1" ht="12">
      <c r="B210" s="217"/>
      <c r="C210" s="218"/>
      <c r="D210" s="219" t="s">
        <v>189</v>
      </c>
      <c r="E210" s="220" t="s">
        <v>1</v>
      </c>
      <c r="F210" s="221" t="s">
        <v>548</v>
      </c>
      <c r="G210" s="218"/>
      <c r="H210" s="222">
        <v>24.075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189</v>
      </c>
      <c r="AU210" s="228" t="s">
        <v>88</v>
      </c>
      <c r="AV210" s="13" t="s">
        <v>88</v>
      </c>
      <c r="AW210" s="13" t="s">
        <v>35</v>
      </c>
      <c r="AX210" s="13" t="s">
        <v>78</v>
      </c>
      <c r="AY210" s="228" t="s">
        <v>181</v>
      </c>
    </row>
    <row r="211" spans="2:51" s="13" customFormat="1" ht="12">
      <c r="B211" s="217"/>
      <c r="C211" s="218"/>
      <c r="D211" s="219" t="s">
        <v>189</v>
      </c>
      <c r="E211" s="220" t="s">
        <v>1</v>
      </c>
      <c r="F211" s="221" t="s">
        <v>537</v>
      </c>
      <c r="G211" s="218"/>
      <c r="H211" s="222">
        <v>11.83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189</v>
      </c>
      <c r="AU211" s="228" t="s">
        <v>88</v>
      </c>
      <c r="AV211" s="13" t="s">
        <v>88</v>
      </c>
      <c r="AW211" s="13" t="s">
        <v>35</v>
      </c>
      <c r="AX211" s="13" t="s">
        <v>78</v>
      </c>
      <c r="AY211" s="228" t="s">
        <v>181</v>
      </c>
    </row>
    <row r="212" spans="2:51" s="13" customFormat="1" ht="12">
      <c r="B212" s="217"/>
      <c r="C212" s="218"/>
      <c r="D212" s="219" t="s">
        <v>189</v>
      </c>
      <c r="E212" s="220" t="s">
        <v>1</v>
      </c>
      <c r="F212" s="221" t="s">
        <v>538</v>
      </c>
      <c r="G212" s="218"/>
      <c r="H212" s="222">
        <v>12.9</v>
      </c>
      <c r="I212" s="223"/>
      <c r="J212" s="218"/>
      <c r="K212" s="218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189</v>
      </c>
      <c r="AU212" s="228" t="s">
        <v>88</v>
      </c>
      <c r="AV212" s="13" t="s">
        <v>88</v>
      </c>
      <c r="AW212" s="13" t="s">
        <v>35</v>
      </c>
      <c r="AX212" s="13" t="s">
        <v>78</v>
      </c>
      <c r="AY212" s="228" t="s">
        <v>181</v>
      </c>
    </row>
    <row r="213" spans="2:51" s="13" customFormat="1" ht="12">
      <c r="B213" s="217"/>
      <c r="C213" s="218"/>
      <c r="D213" s="219" t="s">
        <v>189</v>
      </c>
      <c r="E213" s="220" t="s">
        <v>1</v>
      </c>
      <c r="F213" s="221" t="s">
        <v>539</v>
      </c>
      <c r="G213" s="218"/>
      <c r="H213" s="222">
        <v>9.9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189</v>
      </c>
      <c r="AU213" s="228" t="s">
        <v>88</v>
      </c>
      <c r="AV213" s="13" t="s">
        <v>88</v>
      </c>
      <c r="AW213" s="13" t="s">
        <v>35</v>
      </c>
      <c r="AX213" s="13" t="s">
        <v>78</v>
      </c>
      <c r="AY213" s="228" t="s">
        <v>181</v>
      </c>
    </row>
    <row r="214" spans="2:51" s="13" customFormat="1" ht="12">
      <c r="B214" s="217"/>
      <c r="C214" s="218"/>
      <c r="D214" s="219" t="s">
        <v>189</v>
      </c>
      <c r="E214" s="220" t="s">
        <v>1</v>
      </c>
      <c r="F214" s="221" t="s">
        <v>540</v>
      </c>
      <c r="G214" s="218"/>
      <c r="H214" s="222">
        <v>9.5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189</v>
      </c>
      <c r="AU214" s="228" t="s">
        <v>88</v>
      </c>
      <c r="AV214" s="13" t="s">
        <v>88</v>
      </c>
      <c r="AW214" s="13" t="s">
        <v>35</v>
      </c>
      <c r="AX214" s="13" t="s">
        <v>78</v>
      </c>
      <c r="AY214" s="228" t="s">
        <v>181</v>
      </c>
    </row>
    <row r="215" spans="2:51" s="13" customFormat="1" ht="12">
      <c r="B215" s="217"/>
      <c r="C215" s="218"/>
      <c r="D215" s="219" t="s">
        <v>189</v>
      </c>
      <c r="E215" s="220" t="s">
        <v>1</v>
      </c>
      <c r="F215" s="221" t="s">
        <v>541</v>
      </c>
      <c r="G215" s="218"/>
      <c r="H215" s="222">
        <v>7.5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189</v>
      </c>
      <c r="AU215" s="228" t="s">
        <v>88</v>
      </c>
      <c r="AV215" s="13" t="s">
        <v>88</v>
      </c>
      <c r="AW215" s="13" t="s">
        <v>35</v>
      </c>
      <c r="AX215" s="13" t="s">
        <v>78</v>
      </c>
      <c r="AY215" s="228" t="s">
        <v>181</v>
      </c>
    </row>
    <row r="216" spans="2:51" s="13" customFormat="1" ht="12">
      <c r="B216" s="217"/>
      <c r="C216" s="218"/>
      <c r="D216" s="219" t="s">
        <v>189</v>
      </c>
      <c r="E216" s="220" t="s">
        <v>1</v>
      </c>
      <c r="F216" s="221" t="s">
        <v>549</v>
      </c>
      <c r="G216" s="218"/>
      <c r="H216" s="222">
        <v>21.42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189</v>
      </c>
      <c r="AU216" s="228" t="s">
        <v>88</v>
      </c>
      <c r="AV216" s="13" t="s">
        <v>88</v>
      </c>
      <c r="AW216" s="13" t="s">
        <v>35</v>
      </c>
      <c r="AX216" s="13" t="s">
        <v>78</v>
      </c>
      <c r="AY216" s="228" t="s">
        <v>181</v>
      </c>
    </row>
    <row r="217" spans="2:51" s="13" customFormat="1" ht="12">
      <c r="B217" s="217"/>
      <c r="C217" s="218"/>
      <c r="D217" s="219" t="s">
        <v>189</v>
      </c>
      <c r="E217" s="220" t="s">
        <v>1</v>
      </c>
      <c r="F217" s="221" t="s">
        <v>550</v>
      </c>
      <c r="G217" s="218"/>
      <c r="H217" s="222">
        <v>15.25</v>
      </c>
      <c r="I217" s="223"/>
      <c r="J217" s="218"/>
      <c r="K217" s="218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189</v>
      </c>
      <c r="AU217" s="228" t="s">
        <v>88</v>
      </c>
      <c r="AV217" s="13" t="s">
        <v>88</v>
      </c>
      <c r="AW217" s="13" t="s">
        <v>35</v>
      </c>
      <c r="AX217" s="13" t="s">
        <v>78</v>
      </c>
      <c r="AY217" s="228" t="s">
        <v>181</v>
      </c>
    </row>
    <row r="218" spans="2:51" s="13" customFormat="1" ht="12">
      <c r="B218" s="217"/>
      <c r="C218" s="218"/>
      <c r="D218" s="219" t="s">
        <v>189</v>
      </c>
      <c r="E218" s="220" t="s">
        <v>1</v>
      </c>
      <c r="F218" s="221" t="s">
        <v>551</v>
      </c>
      <c r="G218" s="218"/>
      <c r="H218" s="222">
        <v>108.338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189</v>
      </c>
      <c r="AU218" s="228" t="s">
        <v>88</v>
      </c>
      <c r="AV218" s="13" t="s">
        <v>88</v>
      </c>
      <c r="AW218" s="13" t="s">
        <v>35</v>
      </c>
      <c r="AX218" s="13" t="s">
        <v>78</v>
      </c>
      <c r="AY218" s="228" t="s">
        <v>181</v>
      </c>
    </row>
    <row r="219" spans="2:51" s="13" customFormat="1" ht="12">
      <c r="B219" s="217"/>
      <c r="C219" s="218"/>
      <c r="D219" s="219" t="s">
        <v>189</v>
      </c>
      <c r="E219" s="220" t="s">
        <v>1</v>
      </c>
      <c r="F219" s="221" t="s">
        <v>552</v>
      </c>
      <c r="G219" s="218"/>
      <c r="H219" s="222">
        <v>7.687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189</v>
      </c>
      <c r="AU219" s="228" t="s">
        <v>88</v>
      </c>
      <c r="AV219" s="13" t="s">
        <v>88</v>
      </c>
      <c r="AW219" s="13" t="s">
        <v>35</v>
      </c>
      <c r="AX219" s="13" t="s">
        <v>78</v>
      </c>
      <c r="AY219" s="228" t="s">
        <v>181</v>
      </c>
    </row>
    <row r="220" spans="2:51" s="13" customFormat="1" ht="12">
      <c r="B220" s="217"/>
      <c r="C220" s="218"/>
      <c r="D220" s="219" t="s">
        <v>189</v>
      </c>
      <c r="E220" s="220" t="s">
        <v>1</v>
      </c>
      <c r="F220" s="221" t="s">
        <v>553</v>
      </c>
      <c r="G220" s="218"/>
      <c r="H220" s="222">
        <v>4.988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189</v>
      </c>
      <c r="AU220" s="228" t="s">
        <v>88</v>
      </c>
      <c r="AV220" s="13" t="s">
        <v>88</v>
      </c>
      <c r="AW220" s="13" t="s">
        <v>35</v>
      </c>
      <c r="AX220" s="13" t="s">
        <v>78</v>
      </c>
      <c r="AY220" s="228" t="s">
        <v>181</v>
      </c>
    </row>
    <row r="221" spans="2:51" s="13" customFormat="1" ht="12">
      <c r="B221" s="217"/>
      <c r="C221" s="218"/>
      <c r="D221" s="219" t="s">
        <v>189</v>
      </c>
      <c r="E221" s="220" t="s">
        <v>1</v>
      </c>
      <c r="F221" s="221" t="s">
        <v>554</v>
      </c>
      <c r="G221" s="218"/>
      <c r="H221" s="222">
        <v>11.531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189</v>
      </c>
      <c r="AU221" s="228" t="s">
        <v>88</v>
      </c>
      <c r="AV221" s="13" t="s">
        <v>88</v>
      </c>
      <c r="AW221" s="13" t="s">
        <v>35</v>
      </c>
      <c r="AX221" s="13" t="s">
        <v>78</v>
      </c>
      <c r="AY221" s="228" t="s">
        <v>181</v>
      </c>
    </row>
    <row r="222" spans="2:51" s="13" customFormat="1" ht="12">
      <c r="B222" s="217"/>
      <c r="C222" s="218"/>
      <c r="D222" s="219" t="s">
        <v>189</v>
      </c>
      <c r="E222" s="220" t="s">
        <v>1</v>
      </c>
      <c r="F222" s="221" t="s">
        <v>555</v>
      </c>
      <c r="G222" s="218"/>
      <c r="H222" s="222">
        <v>5.225</v>
      </c>
      <c r="I222" s="223"/>
      <c r="J222" s="218"/>
      <c r="K222" s="218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189</v>
      </c>
      <c r="AU222" s="228" t="s">
        <v>88</v>
      </c>
      <c r="AV222" s="13" t="s">
        <v>88</v>
      </c>
      <c r="AW222" s="13" t="s">
        <v>35</v>
      </c>
      <c r="AX222" s="13" t="s">
        <v>78</v>
      </c>
      <c r="AY222" s="228" t="s">
        <v>181</v>
      </c>
    </row>
    <row r="223" spans="2:51" s="13" customFormat="1" ht="12">
      <c r="B223" s="217"/>
      <c r="C223" s="218"/>
      <c r="D223" s="219" t="s">
        <v>189</v>
      </c>
      <c r="E223" s="220" t="s">
        <v>1</v>
      </c>
      <c r="F223" s="221" t="s">
        <v>556</v>
      </c>
      <c r="G223" s="218"/>
      <c r="H223" s="222">
        <v>2.775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189</v>
      </c>
      <c r="AU223" s="228" t="s">
        <v>88</v>
      </c>
      <c r="AV223" s="13" t="s">
        <v>88</v>
      </c>
      <c r="AW223" s="13" t="s">
        <v>35</v>
      </c>
      <c r="AX223" s="13" t="s">
        <v>78</v>
      </c>
      <c r="AY223" s="228" t="s">
        <v>181</v>
      </c>
    </row>
    <row r="224" spans="2:51" s="13" customFormat="1" ht="12">
      <c r="B224" s="217"/>
      <c r="C224" s="218"/>
      <c r="D224" s="219" t="s">
        <v>189</v>
      </c>
      <c r="E224" s="220" t="s">
        <v>1</v>
      </c>
      <c r="F224" s="221" t="s">
        <v>557</v>
      </c>
      <c r="G224" s="218"/>
      <c r="H224" s="222">
        <v>8.65</v>
      </c>
      <c r="I224" s="223"/>
      <c r="J224" s="218"/>
      <c r="K224" s="218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189</v>
      </c>
      <c r="AU224" s="228" t="s">
        <v>88</v>
      </c>
      <c r="AV224" s="13" t="s">
        <v>88</v>
      </c>
      <c r="AW224" s="13" t="s">
        <v>35</v>
      </c>
      <c r="AX224" s="13" t="s">
        <v>78</v>
      </c>
      <c r="AY224" s="228" t="s">
        <v>181</v>
      </c>
    </row>
    <row r="225" spans="2:51" s="13" customFormat="1" ht="12">
      <c r="B225" s="217"/>
      <c r="C225" s="218"/>
      <c r="D225" s="219" t="s">
        <v>189</v>
      </c>
      <c r="E225" s="220" t="s">
        <v>1</v>
      </c>
      <c r="F225" s="221" t="s">
        <v>555</v>
      </c>
      <c r="G225" s="218"/>
      <c r="H225" s="222">
        <v>5.225</v>
      </c>
      <c r="I225" s="223"/>
      <c r="J225" s="218"/>
      <c r="K225" s="218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189</v>
      </c>
      <c r="AU225" s="228" t="s">
        <v>88</v>
      </c>
      <c r="AV225" s="13" t="s">
        <v>88</v>
      </c>
      <c r="AW225" s="13" t="s">
        <v>35</v>
      </c>
      <c r="AX225" s="13" t="s">
        <v>78</v>
      </c>
      <c r="AY225" s="228" t="s">
        <v>181</v>
      </c>
    </row>
    <row r="226" spans="2:51" s="13" customFormat="1" ht="12">
      <c r="B226" s="217"/>
      <c r="C226" s="218"/>
      <c r="D226" s="219" t="s">
        <v>189</v>
      </c>
      <c r="E226" s="220" t="s">
        <v>1</v>
      </c>
      <c r="F226" s="221" t="s">
        <v>555</v>
      </c>
      <c r="G226" s="218"/>
      <c r="H226" s="222">
        <v>5.225</v>
      </c>
      <c r="I226" s="223"/>
      <c r="J226" s="218"/>
      <c r="K226" s="218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189</v>
      </c>
      <c r="AU226" s="228" t="s">
        <v>88</v>
      </c>
      <c r="AV226" s="13" t="s">
        <v>88</v>
      </c>
      <c r="AW226" s="13" t="s">
        <v>35</v>
      </c>
      <c r="AX226" s="13" t="s">
        <v>78</v>
      </c>
      <c r="AY226" s="228" t="s">
        <v>181</v>
      </c>
    </row>
    <row r="227" spans="2:51" s="13" customFormat="1" ht="12">
      <c r="B227" s="217"/>
      <c r="C227" s="218"/>
      <c r="D227" s="219" t="s">
        <v>189</v>
      </c>
      <c r="E227" s="220" t="s">
        <v>1</v>
      </c>
      <c r="F227" s="221" t="s">
        <v>558</v>
      </c>
      <c r="G227" s="218"/>
      <c r="H227" s="222">
        <v>6.825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189</v>
      </c>
      <c r="AU227" s="228" t="s">
        <v>88</v>
      </c>
      <c r="AV227" s="13" t="s">
        <v>88</v>
      </c>
      <c r="AW227" s="13" t="s">
        <v>35</v>
      </c>
      <c r="AX227" s="13" t="s">
        <v>78</v>
      </c>
      <c r="AY227" s="228" t="s">
        <v>181</v>
      </c>
    </row>
    <row r="228" spans="2:51" s="13" customFormat="1" ht="12">
      <c r="B228" s="217"/>
      <c r="C228" s="218"/>
      <c r="D228" s="219" t="s">
        <v>189</v>
      </c>
      <c r="E228" s="220" t="s">
        <v>1</v>
      </c>
      <c r="F228" s="221" t="s">
        <v>559</v>
      </c>
      <c r="G228" s="218"/>
      <c r="H228" s="222">
        <v>6.725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189</v>
      </c>
      <c r="AU228" s="228" t="s">
        <v>88</v>
      </c>
      <c r="AV228" s="13" t="s">
        <v>88</v>
      </c>
      <c r="AW228" s="13" t="s">
        <v>35</v>
      </c>
      <c r="AX228" s="13" t="s">
        <v>78</v>
      </c>
      <c r="AY228" s="228" t="s">
        <v>181</v>
      </c>
    </row>
    <row r="229" spans="2:51" s="13" customFormat="1" ht="12">
      <c r="B229" s="217"/>
      <c r="C229" s="218"/>
      <c r="D229" s="219" t="s">
        <v>189</v>
      </c>
      <c r="E229" s="220" t="s">
        <v>1</v>
      </c>
      <c r="F229" s="221" t="s">
        <v>559</v>
      </c>
      <c r="G229" s="218"/>
      <c r="H229" s="222">
        <v>6.725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189</v>
      </c>
      <c r="AU229" s="228" t="s">
        <v>88</v>
      </c>
      <c r="AV229" s="13" t="s">
        <v>88</v>
      </c>
      <c r="AW229" s="13" t="s">
        <v>35</v>
      </c>
      <c r="AX229" s="13" t="s">
        <v>78</v>
      </c>
      <c r="AY229" s="228" t="s">
        <v>181</v>
      </c>
    </row>
    <row r="230" spans="2:51" s="13" customFormat="1" ht="12">
      <c r="B230" s="217"/>
      <c r="C230" s="218"/>
      <c r="D230" s="219" t="s">
        <v>189</v>
      </c>
      <c r="E230" s="220" t="s">
        <v>1</v>
      </c>
      <c r="F230" s="221" t="s">
        <v>559</v>
      </c>
      <c r="G230" s="218"/>
      <c r="H230" s="222">
        <v>6.725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189</v>
      </c>
      <c r="AU230" s="228" t="s">
        <v>88</v>
      </c>
      <c r="AV230" s="13" t="s">
        <v>88</v>
      </c>
      <c r="AW230" s="13" t="s">
        <v>35</v>
      </c>
      <c r="AX230" s="13" t="s">
        <v>78</v>
      </c>
      <c r="AY230" s="228" t="s">
        <v>181</v>
      </c>
    </row>
    <row r="231" spans="2:51" s="13" customFormat="1" ht="12">
      <c r="B231" s="217"/>
      <c r="C231" s="218"/>
      <c r="D231" s="219" t="s">
        <v>189</v>
      </c>
      <c r="E231" s="220" t="s">
        <v>1</v>
      </c>
      <c r="F231" s="221" t="s">
        <v>559</v>
      </c>
      <c r="G231" s="218"/>
      <c r="H231" s="222">
        <v>6.725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189</v>
      </c>
      <c r="AU231" s="228" t="s">
        <v>88</v>
      </c>
      <c r="AV231" s="13" t="s">
        <v>88</v>
      </c>
      <c r="AW231" s="13" t="s">
        <v>35</v>
      </c>
      <c r="AX231" s="13" t="s">
        <v>78</v>
      </c>
      <c r="AY231" s="228" t="s">
        <v>181</v>
      </c>
    </row>
    <row r="232" spans="2:51" s="13" customFormat="1" ht="12">
      <c r="B232" s="217"/>
      <c r="C232" s="218"/>
      <c r="D232" s="219" t="s">
        <v>189</v>
      </c>
      <c r="E232" s="220" t="s">
        <v>1</v>
      </c>
      <c r="F232" s="221" t="s">
        <v>559</v>
      </c>
      <c r="G232" s="218"/>
      <c r="H232" s="222">
        <v>6.725</v>
      </c>
      <c r="I232" s="223"/>
      <c r="J232" s="218"/>
      <c r="K232" s="218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189</v>
      </c>
      <c r="AU232" s="228" t="s">
        <v>88</v>
      </c>
      <c r="AV232" s="13" t="s">
        <v>88</v>
      </c>
      <c r="AW232" s="13" t="s">
        <v>35</v>
      </c>
      <c r="AX232" s="13" t="s">
        <v>78</v>
      </c>
      <c r="AY232" s="228" t="s">
        <v>181</v>
      </c>
    </row>
    <row r="233" spans="2:51" s="13" customFormat="1" ht="12">
      <c r="B233" s="217"/>
      <c r="C233" s="218"/>
      <c r="D233" s="219" t="s">
        <v>189</v>
      </c>
      <c r="E233" s="220" t="s">
        <v>1</v>
      </c>
      <c r="F233" s="221" t="s">
        <v>560</v>
      </c>
      <c r="G233" s="218"/>
      <c r="H233" s="222">
        <v>22.4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189</v>
      </c>
      <c r="AU233" s="228" t="s">
        <v>88</v>
      </c>
      <c r="AV233" s="13" t="s">
        <v>88</v>
      </c>
      <c r="AW233" s="13" t="s">
        <v>35</v>
      </c>
      <c r="AX233" s="13" t="s">
        <v>78</v>
      </c>
      <c r="AY233" s="228" t="s">
        <v>181</v>
      </c>
    </row>
    <row r="234" spans="2:51" s="13" customFormat="1" ht="12">
      <c r="B234" s="217"/>
      <c r="C234" s="218"/>
      <c r="D234" s="219" t="s">
        <v>189</v>
      </c>
      <c r="E234" s="220" t="s">
        <v>1</v>
      </c>
      <c r="F234" s="221" t="s">
        <v>561</v>
      </c>
      <c r="G234" s="218"/>
      <c r="H234" s="222">
        <v>27.2</v>
      </c>
      <c r="I234" s="223"/>
      <c r="J234" s="218"/>
      <c r="K234" s="218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189</v>
      </c>
      <c r="AU234" s="228" t="s">
        <v>88</v>
      </c>
      <c r="AV234" s="13" t="s">
        <v>88</v>
      </c>
      <c r="AW234" s="13" t="s">
        <v>35</v>
      </c>
      <c r="AX234" s="13" t="s">
        <v>78</v>
      </c>
      <c r="AY234" s="228" t="s">
        <v>181</v>
      </c>
    </row>
    <row r="235" spans="2:51" s="13" customFormat="1" ht="12">
      <c r="B235" s="217"/>
      <c r="C235" s="218"/>
      <c r="D235" s="219" t="s">
        <v>189</v>
      </c>
      <c r="E235" s="220" t="s">
        <v>1</v>
      </c>
      <c r="F235" s="221" t="s">
        <v>562</v>
      </c>
      <c r="G235" s="218"/>
      <c r="H235" s="222">
        <v>3.7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189</v>
      </c>
      <c r="AU235" s="228" t="s">
        <v>88</v>
      </c>
      <c r="AV235" s="13" t="s">
        <v>88</v>
      </c>
      <c r="AW235" s="13" t="s">
        <v>35</v>
      </c>
      <c r="AX235" s="13" t="s">
        <v>78</v>
      </c>
      <c r="AY235" s="228" t="s">
        <v>181</v>
      </c>
    </row>
    <row r="236" spans="2:51" s="13" customFormat="1" ht="12">
      <c r="B236" s="217"/>
      <c r="C236" s="218"/>
      <c r="D236" s="219" t="s">
        <v>189</v>
      </c>
      <c r="E236" s="220" t="s">
        <v>1</v>
      </c>
      <c r="F236" s="221" t="s">
        <v>562</v>
      </c>
      <c r="G236" s="218"/>
      <c r="H236" s="222">
        <v>3.7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189</v>
      </c>
      <c r="AU236" s="228" t="s">
        <v>88</v>
      </c>
      <c r="AV236" s="13" t="s">
        <v>88</v>
      </c>
      <c r="AW236" s="13" t="s">
        <v>35</v>
      </c>
      <c r="AX236" s="13" t="s">
        <v>78</v>
      </c>
      <c r="AY236" s="228" t="s">
        <v>181</v>
      </c>
    </row>
    <row r="237" spans="2:51" s="13" customFormat="1" ht="12">
      <c r="B237" s="217"/>
      <c r="C237" s="218"/>
      <c r="D237" s="219" t="s">
        <v>189</v>
      </c>
      <c r="E237" s="220" t="s">
        <v>1</v>
      </c>
      <c r="F237" s="221" t="s">
        <v>563</v>
      </c>
      <c r="G237" s="218"/>
      <c r="H237" s="222">
        <v>77.85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189</v>
      </c>
      <c r="AU237" s="228" t="s">
        <v>88</v>
      </c>
      <c r="AV237" s="13" t="s">
        <v>88</v>
      </c>
      <c r="AW237" s="13" t="s">
        <v>35</v>
      </c>
      <c r="AX237" s="13" t="s">
        <v>78</v>
      </c>
      <c r="AY237" s="228" t="s">
        <v>181</v>
      </c>
    </row>
    <row r="238" spans="2:51" s="13" customFormat="1" ht="12">
      <c r="B238" s="217"/>
      <c r="C238" s="218"/>
      <c r="D238" s="219" t="s">
        <v>189</v>
      </c>
      <c r="E238" s="220" t="s">
        <v>1</v>
      </c>
      <c r="F238" s="221" t="s">
        <v>564</v>
      </c>
      <c r="G238" s="218"/>
      <c r="H238" s="222">
        <v>26.7</v>
      </c>
      <c r="I238" s="223"/>
      <c r="J238" s="218"/>
      <c r="K238" s="218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189</v>
      </c>
      <c r="AU238" s="228" t="s">
        <v>88</v>
      </c>
      <c r="AV238" s="13" t="s">
        <v>88</v>
      </c>
      <c r="AW238" s="13" t="s">
        <v>35</v>
      </c>
      <c r="AX238" s="13" t="s">
        <v>78</v>
      </c>
      <c r="AY238" s="228" t="s">
        <v>181</v>
      </c>
    </row>
    <row r="239" spans="2:51" s="13" customFormat="1" ht="12">
      <c r="B239" s="217"/>
      <c r="C239" s="218"/>
      <c r="D239" s="219" t="s">
        <v>189</v>
      </c>
      <c r="E239" s="220" t="s">
        <v>1</v>
      </c>
      <c r="F239" s="221" t="s">
        <v>565</v>
      </c>
      <c r="G239" s="218"/>
      <c r="H239" s="222">
        <v>2.9</v>
      </c>
      <c r="I239" s="223"/>
      <c r="J239" s="218"/>
      <c r="K239" s="218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189</v>
      </c>
      <c r="AU239" s="228" t="s">
        <v>88</v>
      </c>
      <c r="AV239" s="13" t="s">
        <v>88</v>
      </c>
      <c r="AW239" s="13" t="s">
        <v>35</v>
      </c>
      <c r="AX239" s="13" t="s">
        <v>78</v>
      </c>
      <c r="AY239" s="228" t="s">
        <v>181</v>
      </c>
    </row>
    <row r="240" spans="2:51" s="13" customFormat="1" ht="12">
      <c r="B240" s="217"/>
      <c r="C240" s="218"/>
      <c r="D240" s="219" t="s">
        <v>189</v>
      </c>
      <c r="E240" s="220" t="s">
        <v>1</v>
      </c>
      <c r="F240" s="221" t="s">
        <v>566</v>
      </c>
      <c r="G240" s="218"/>
      <c r="H240" s="222">
        <v>0.6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189</v>
      </c>
      <c r="AU240" s="228" t="s">
        <v>88</v>
      </c>
      <c r="AV240" s="13" t="s">
        <v>88</v>
      </c>
      <c r="AW240" s="13" t="s">
        <v>35</v>
      </c>
      <c r="AX240" s="13" t="s">
        <v>78</v>
      </c>
      <c r="AY240" s="228" t="s">
        <v>181</v>
      </c>
    </row>
    <row r="241" spans="2:51" s="14" customFormat="1" ht="12">
      <c r="B241" s="240"/>
      <c r="C241" s="241"/>
      <c r="D241" s="219" t="s">
        <v>189</v>
      </c>
      <c r="E241" s="242" t="s">
        <v>1</v>
      </c>
      <c r="F241" s="243" t="s">
        <v>257</v>
      </c>
      <c r="G241" s="241"/>
      <c r="H241" s="244">
        <v>780.7220000000004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189</v>
      </c>
      <c r="AU241" s="250" t="s">
        <v>88</v>
      </c>
      <c r="AV241" s="14" t="s">
        <v>187</v>
      </c>
      <c r="AW241" s="14" t="s">
        <v>35</v>
      </c>
      <c r="AX241" s="14" t="s">
        <v>86</v>
      </c>
      <c r="AY241" s="250" t="s">
        <v>181</v>
      </c>
    </row>
    <row r="242" spans="1:65" s="2" customFormat="1" ht="11.4">
      <c r="A242" s="33"/>
      <c r="B242" s="34"/>
      <c r="C242" s="203" t="s">
        <v>122</v>
      </c>
      <c r="D242" s="203" t="s">
        <v>183</v>
      </c>
      <c r="E242" s="204" t="s">
        <v>567</v>
      </c>
      <c r="F242" s="205" t="s">
        <v>568</v>
      </c>
      <c r="G242" s="206" t="s">
        <v>186</v>
      </c>
      <c r="H242" s="207">
        <v>780.722</v>
      </c>
      <c r="I242" s="208"/>
      <c r="J242" s="209">
        <f>ROUND(I242*H242,2)</f>
        <v>0</v>
      </c>
      <c r="K242" s="210"/>
      <c r="L242" s="38"/>
      <c r="M242" s="211" t="s">
        <v>1</v>
      </c>
      <c r="N242" s="212" t="s">
        <v>43</v>
      </c>
      <c r="O242" s="70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15" t="s">
        <v>187</v>
      </c>
      <c r="AT242" s="215" t="s">
        <v>183</v>
      </c>
      <c r="AU242" s="215" t="s">
        <v>88</v>
      </c>
      <c r="AY242" s="16" t="s">
        <v>181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6" t="s">
        <v>86</v>
      </c>
      <c r="BK242" s="216">
        <f>ROUND(I242*H242,2)</f>
        <v>0</v>
      </c>
      <c r="BL242" s="16" t="s">
        <v>187</v>
      </c>
      <c r="BM242" s="215" t="s">
        <v>569</v>
      </c>
    </row>
    <row r="243" spans="2:51" s="13" customFormat="1" ht="12">
      <c r="B243" s="217"/>
      <c r="C243" s="218"/>
      <c r="D243" s="219" t="s">
        <v>189</v>
      </c>
      <c r="E243" s="220" t="s">
        <v>1</v>
      </c>
      <c r="F243" s="221" t="s">
        <v>524</v>
      </c>
      <c r="G243" s="218"/>
      <c r="H243" s="222">
        <v>3.038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189</v>
      </c>
      <c r="AU243" s="228" t="s">
        <v>88</v>
      </c>
      <c r="AV243" s="13" t="s">
        <v>88</v>
      </c>
      <c r="AW243" s="13" t="s">
        <v>35</v>
      </c>
      <c r="AX243" s="13" t="s">
        <v>78</v>
      </c>
      <c r="AY243" s="228" t="s">
        <v>181</v>
      </c>
    </row>
    <row r="244" spans="2:51" s="13" customFormat="1" ht="12">
      <c r="B244" s="217"/>
      <c r="C244" s="218"/>
      <c r="D244" s="219" t="s">
        <v>189</v>
      </c>
      <c r="E244" s="220" t="s">
        <v>1</v>
      </c>
      <c r="F244" s="221" t="s">
        <v>525</v>
      </c>
      <c r="G244" s="218"/>
      <c r="H244" s="222">
        <v>2.013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189</v>
      </c>
      <c r="AU244" s="228" t="s">
        <v>88</v>
      </c>
      <c r="AV244" s="13" t="s">
        <v>88</v>
      </c>
      <c r="AW244" s="13" t="s">
        <v>35</v>
      </c>
      <c r="AX244" s="13" t="s">
        <v>78</v>
      </c>
      <c r="AY244" s="228" t="s">
        <v>181</v>
      </c>
    </row>
    <row r="245" spans="2:51" s="13" customFormat="1" ht="12">
      <c r="B245" s="217"/>
      <c r="C245" s="218"/>
      <c r="D245" s="219" t="s">
        <v>189</v>
      </c>
      <c r="E245" s="220" t="s">
        <v>1</v>
      </c>
      <c r="F245" s="221" t="s">
        <v>526</v>
      </c>
      <c r="G245" s="218"/>
      <c r="H245" s="222">
        <v>27.338</v>
      </c>
      <c r="I245" s="223"/>
      <c r="J245" s="218"/>
      <c r="K245" s="218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189</v>
      </c>
      <c r="AU245" s="228" t="s">
        <v>88</v>
      </c>
      <c r="AV245" s="13" t="s">
        <v>88</v>
      </c>
      <c r="AW245" s="13" t="s">
        <v>35</v>
      </c>
      <c r="AX245" s="13" t="s">
        <v>78</v>
      </c>
      <c r="AY245" s="228" t="s">
        <v>181</v>
      </c>
    </row>
    <row r="246" spans="2:51" s="13" customFormat="1" ht="12">
      <c r="B246" s="217"/>
      <c r="C246" s="218"/>
      <c r="D246" s="219" t="s">
        <v>189</v>
      </c>
      <c r="E246" s="220" t="s">
        <v>1</v>
      </c>
      <c r="F246" s="221" t="s">
        <v>527</v>
      </c>
      <c r="G246" s="218"/>
      <c r="H246" s="222">
        <v>18.225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189</v>
      </c>
      <c r="AU246" s="228" t="s">
        <v>88</v>
      </c>
      <c r="AV246" s="13" t="s">
        <v>88</v>
      </c>
      <c r="AW246" s="13" t="s">
        <v>35</v>
      </c>
      <c r="AX246" s="13" t="s">
        <v>78</v>
      </c>
      <c r="AY246" s="228" t="s">
        <v>181</v>
      </c>
    </row>
    <row r="247" spans="2:51" s="13" customFormat="1" ht="12">
      <c r="B247" s="217"/>
      <c r="C247" s="218"/>
      <c r="D247" s="219" t="s">
        <v>189</v>
      </c>
      <c r="E247" s="220" t="s">
        <v>1</v>
      </c>
      <c r="F247" s="221" t="s">
        <v>528</v>
      </c>
      <c r="G247" s="218"/>
      <c r="H247" s="222">
        <v>5.363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189</v>
      </c>
      <c r="AU247" s="228" t="s">
        <v>88</v>
      </c>
      <c r="AV247" s="13" t="s">
        <v>88</v>
      </c>
      <c r="AW247" s="13" t="s">
        <v>35</v>
      </c>
      <c r="AX247" s="13" t="s">
        <v>78</v>
      </c>
      <c r="AY247" s="228" t="s">
        <v>181</v>
      </c>
    </row>
    <row r="248" spans="2:51" s="13" customFormat="1" ht="12">
      <c r="B248" s="217"/>
      <c r="C248" s="218"/>
      <c r="D248" s="219" t="s">
        <v>189</v>
      </c>
      <c r="E248" s="220" t="s">
        <v>1</v>
      </c>
      <c r="F248" s="221" t="s">
        <v>529</v>
      </c>
      <c r="G248" s="218"/>
      <c r="H248" s="222">
        <v>3.813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189</v>
      </c>
      <c r="AU248" s="228" t="s">
        <v>88</v>
      </c>
      <c r="AV248" s="13" t="s">
        <v>88</v>
      </c>
      <c r="AW248" s="13" t="s">
        <v>35</v>
      </c>
      <c r="AX248" s="13" t="s">
        <v>78</v>
      </c>
      <c r="AY248" s="228" t="s">
        <v>181</v>
      </c>
    </row>
    <row r="249" spans="2:51" s="13" customFormat="1" ht="12">
      <c r="B249" s="217"/>
      <c r="C249" s="218"/>
      <c r="D249" s="219" t="s">
        <v>189</v>
      </c>
      <c r="E249" s="220" t="s">
        <v>1</v>
      </c>
      <c r="F249" s="221" t="s">
        <v>530</v>
      </c>
      <c r="G249" s="218"/>
      <c r="H249" s="222">
        <v>6.038</v>
      </c>
      <c r="I249" s="223"/>
      <c r="J249" s="218"/>
      <c r="K249" s="218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189</v>
      </c>
      <c r="AU249" s="228" t="s">
        <v>88</v>
      </c>
      <c r="AV249" s="13" t="s">
        <v>88</v>
      </c>
      <c r="AW249" s="13" t="s">
        <v>35</v>
      </c>
      <c r="AX249" s="13" t="s">
        <v>78</v>
      </c>
      <c r="AY249" s="228" t="s">
        <v>181</v>
      </c>
    </row>
    <row r="250" spans="2:51" s="13" customFormat="1" ht="12">
      <c r="B250" s="217"/>
      <c r="C250" s="218"/>
      <c r="D250" s="219" t="s">
        <v>189</v>
      </c>
      <c r="E250" s="220" t="s">
        <v>1</v>
      </c>
      <c r="F250" s="221" t="s">
        <v>531</v>
      </c>
      <c r="G250" s="218"/>
      <c r="H250" s="222">
        <v>16.733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189</v>
      </c>
      <c r="AU250" s="228" t="s">
        <v>88</v>
      </c>
      <c r="AV250" s="13" t="s">
        <v>88</v>
      </c>
      <c r="AW250" s="13" t="s">
        <v>35</v>
      </c>
      <c r="AX250" s="13" t="s">
        <v>78</v>
      </c>
      <c r="AY250" s="228" t="s">
        <v>181</v>
      </c>
    </row>
    <row r="251" spans="2:51" s="13" customFormat="1" ht="12">
      <c r="B251" s="217"/>
      <c r="C251" s="218"/>
      <c r="D251" s="219" t="s">
        <v>189</v>
      </c>
      <c r="E251" s="220" t="s">
        <v>1</v>
      </c>
      <c r="F251" s="221" t="s">
        <v>532</v>
      </c>
      <c r="G251" s="218"/>
      <c r="H251" s="222">
        <v>10.95</v>
      </c>
      <c r="I251" s="223"/>
      <c r="J251" s="218"/>
      <c r="K251" s="218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189</v>
      </c>
      <c r="AU251" s="228" t="s">
        <v>88</v>
      </c>
      <c r="AV251" s="13" t="s">
        <v>88</v>
      </c>
      <c r="AW251" s="13" t="s">
        <v>35</v>
      </c>
      <c r="AX251" s="13" t="s">
        <v>78</v>
      </c>
      <c r="AY251" s="228" t="s">
        <v>181</v>
      </c>
    </row>
    <row r="252" spans="2:51" s="13" customFormat="1" ht="12">
      <c r="B252" s="217"/>
      <c r="C252" s="218"/>
      <c r="D252" s="219" t="s">
        <v>189</v>
      </c>
      <c r="E252" s="220" t="s">
        <v>1</v>
      </c>
      <c r="F252" s="221" t="s">
        <v>533</v>
      </c>
      <c r="G252" s="218"/>
      <c r="H252" s="222">
        <v>22.568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189</v>
      </c>
      <c r="AU252" s="228" t="s">
        <v>88</v>
      </c>
      <c r="AV252" s="13" t="s">
        <v>88</v>
      </c>
      <c r="AW252" s="13" t="s">
        <v>35</v>
      </c>
      <c r="AX252" s="13" t="s">
        <v>78</v>
      </c>
      <c r="AY252" s="228" t="s">
        <v>181</v>
      </c>
    </row>
    <row r="253" spans="2:51" s="13" customFormat="1" ht="12">
      <c r="B253" s="217"/>
      <c r="C253" s="218"/>
      <c r="D253" s="219" t="s">
        <v>189</v>
      </c>
      <c r="E253" s="220" t="s">
        <v>1</v>
      </c>
      <c r="F253" s="221" t="s">
        <v>534</v>
      </c>
      <c r="G253" s="218"/>
      <c r="H253" s="222">
        <v>41.723</v>
      </c>
      <c r="I253" s="223"/>
      <c r="J253" s="218"/>
      <c r="K253" s="218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189</v>
      </c>
      <c r="AU253" s="228" t="s">
        <v>88</v>
      </c>
      <c r="AV253" s="13" t="s">
        <v>88</v>
      </c>
      <c r="AW253" s="13" t="s">
        <v>35</v>
      </c>
      <c r="AX253" s="13" t="s">
        <v>78</v>
      </c>
      <c r="AY253" s="228" t="s">
        <v>181</v>
      </c>
    </row>
    <row r="254" spans="2:51" s="13" customFormat="1" ht="12">
      <c r="B254" s="217"/>
      <c r="C254" s="218"/>
      <c r="D254" s="219" t="s">
        <v>189</v>
      </c>
      <c r="E254" s="220" t="s">
        <v>1</v>
      </c>
      <c r="F254" s="221" t="s">
        <v>535</v>
      </c>
      <c r="G254" s="218"/>
      <c r="H254" s="222">
        <v>16.065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189</v>
      </c>
      <c r="AU254" s="228" t="s">
        <v>88</v>
      </c>
      <c r="AV254" s="13" t="s">
        <v>88</v>
      </c>
      <c r="AW254" s="13" t="s">
        <v>35</v>
      </c>
      <c r="AX254" s="13" t="s">
        <v>78</v>
      </c>
      <c r="AY254" s="228" t="s">
        <v>181</v>
      </c>
    </row>
    <row r="255" spans="2:51" s="13" customFormat="1" ht="12">
      <c r="B255" s="217"/>
      <c r="C255" s="218"/>
      <c r="D255" s="219" t="s">
        <v>189</v>
      </c>
      <c r="E255" s="220" t="s">
        <v>1</v>
      </c>
      <c r="F255" s="221" t="s">
        <v>536</v>
      </c>
      <c r="G255" s="218"/>
      <c r="H255" s="222">
        <v>55.63</v>
      </c>
      <c r="I255" s="223"/>
      <c r="J255" s="218"/>
      <c r="K255" s="218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189</v>
      </c>
      <c r="AU255" s="228" t="s">
        <v>88</v>
      </c>
      <c r="AV255" s="13" t="s">
        <v>88</v>
      </c>
      <c r="AW255" s="13" t="s">
        <v>35</v>
      </c>
      <c r="AX255" s="13" t="s">
        <v>78</v>
      </c>
      <c r="AY255" s="228" t="s">
        <v>181</v>
      </c>
    </row>
    <row r="256" spans="2:51" s="13" customFormat="1" ht="12">
      <c r="B256" s="217"/>
      <c r="C256" s="218"/>
      <c r="D256" s="219" t="s">
        <v>189</v>
      </c>
      <c r="E256" s="220" t="s">
        <v>1</v>
      </c>
      <c r="F256" s="221" t="s">
        <v>537</v>
      </c>
      <c r="G256" s="218"/>
      <c r="H256" s="222">
        <v>11.83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189</v>
      </c>
      <c r="AU256" s="228" t="s">
        <v>88</v>
      </c>
      <c r="AV256" s="13" t="s">
        <v>88</v>
      </c>
      <c r="AW256" s="13" t="s">
        <v>35</v>
      </c>
      <c r="AX256" s="13" t="s">
        <v>78</v>
      </c>
      <c r="AY256" s="228" t="s">
        <v>181</v>
      </c>
    </row>
    <row r="257" spans="2:51" s="13" customFormat="1" ht="12">
      <c r="B257" s="217"/>
      <c r="C257" s="218"/>
      <c r="D257" s="219" t="s">
        <v>189</v>
      </c>
      <c r="E257" s="220" t="s">
        <v>1</v>
      </c>
      <c r="F257" s="221" t="s">
        <v>538</v>
      </c>
      <c r="G257" s="218"/>
      <c r="H257" s="222">
        <v>12.9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189</v>
      </c>
      <c r="AU257" s="228" t="s">
        <v>88</v>
      </c>
      <c r="AV257" s="13" t="s">
        <v>88</v>
      </c>
      <c r="AW257" s="13" t="s">
        <v>35</v>
      </c>
      <c r="AX257" s="13" t="s">
        <v>78</v>
      </c>
      <c r="AY257" s="228" t="s">
        <v>181</v>
      </c>
    </row>
    <row r="258" spans="2:51" s="13" customFormat="1" ht="12">
      <c r="B258" s="217"/>
      <c r="C258" s="218"/>
      <c r="D258" s="219" t="s">
        <v>189</v>
      </c>
      <c r="E258" s="220" t="s">
        <v>1</v>
      </c>
      <c r="F258" s="221" t="s">
        <v>539</v>
      </c>
      <c r="G258" s="218"/>
      <c r="H258" s="222">
        <v>9.9</v>
      </c>
      <c r="I258" s="223"/>
      <c r="J258" s="218"/>
      <c r="K258" s="218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189</v>
      </c>
      <c r="AU258" s="228" t="s">
        <v>88</v>
      </c>
      <c r="AV258" s="13" t="s">
        <v>88</v>
      </c>
      <c r="AW258" s="13" t="s">
        <v>35</v>
      </c>
      <c r="AX258" s="13" t="s">
        <v>78</v>
      </c>
      <c r="AY258" s="228" t="s">
        <v>181</v>
      </c>
    </row>
    <row r="259" spans="2:51" s="13" customFormat="1" ht="12">
      <c r="B259" s="217"/>
      <c r="C259" s="218"/>
      <c r="D259" s="219" t="s">
        <v>189</v>
      </c>
      <c r="E259" s="220" t="s">
        <v>1</v>
      </c>
      <c r="F259" s="221" t="s">
        <v>540</v>
      </c>
      <c r="G259" s="218"/>
      <c r="H259" s="222">
        <v>9.5</v>
      </c>
      <c r="I259" s="223"/>
      <c r="J259" s="218"/>
      <c r="K259" s="218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189</v>
      </c>
      <c r="AU259" s="228" t="s">
        <v>88</v>
      </c>
      <c r="AV259" s="13" t="s">
        <v>88</v>
      </c>
      <c r="AW259" s="13" t="s">
        <v>35</v>
      </c>
      <c r="AX259" s="13" t="s">
        <v>78</v>
      </c>
      <c r="AY259" s="228" t="s">
        <v>181</v>
      </c>
    </row>
    <row r="260" spans="2:51" s="13" customFormat="1" ht="12">
      <c r="B260" s="217"/>
      <c r="C260" s="218"/>
      <c r="D260" s="219" t="s">
        <v>189</v>
      </c>
      <c r="E260" s="220" t="s">
        <v>1</v>
      </c>
      <c r="F260" s="221" t="s">
        <v>541</v>
      </c>
      <c r="G260" s="218"/>
      <c r="H260" s="222">
        <v>7.5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189</v>
      </c>
      <c r="AU260" s="228" t="s">
        <v>88</v>
      </c>
      <c r="AV260" s="13" t="s">
        <v>88</v>
      </c>
      <c r="AW260" s="13" t="s">
        <v>35</v>
      </c>
      <c r="AX260" s="13" t="s">
        <v>78</v>
      </c>
      <c r="AY260" s="228" t="s">
        <v>181</v>
      </c>
    </row>
    <row r="261" spans="2:51" s="13" customFormat="1" ht="12">
      <c r="B261" s="217"/>
      <c r="C261" s="218"/>
      <c r="D261" s="219" t="s">
        <v>189</v>
      </c>
      <c r="E261" s="220" t="s">
        <v>1</v>
      </c>
      <c r="F261" s="221" t="s">
        <v>542</v>
      </c>
      <c r="G261" s="218"/>
      <c r="H261" s="222">
        <v>2.958</v>
      </c>
      <c r="I261" s="223"/>
      <c r="J261" s="218"/>
      <c r="K261" s="218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189</v>
      </c>
      <c r="AU261" s="228" t="s">
        <v>88</v>
      </c>
      <c r="AV261" s="13" t="s">
        <v>88</v>
      </c>
      <c r="AW261" s="13" t="s">
        <v>35</v>
      </c>
      <c r="AX261" s="13" t="s">
        <v>78</v>
      </c>
      <c r="AY261" s="228" t="s">
        <v>181</v>
      </c>
    </row>
    <row r="262" spans="2:51" s="13" customFormat="1" ht="12">
      <c r="B262" s="217"/>
      <c r="C262" s="218"/>
      <c r="D262" s="219" t="s">
        <v>189</v>
      </c>
      <c r="E262" s="220" t="s">
        <v>1</v>
      </c>
      <c r="F262" s="221" t="s">
        <v>543</v>
      </c>
      <c r="G262" s="218"/>
      <c r="H262" s="222">
        <v>3.225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189</v>
      </c>
      <c r="AU262" s="228" t="s">
        <v>88</v>
      </c>
      <c r="AV262" s="13" t="s">
        <v>88</v>
      </c>
      <c r="AW262" s="13" t="s">
        <v>35</v>
      </c>
      <c r="AX262" s="13" t="s">
        <v>78</v>
      </c>
      <c r="AY262" s="228" t="s">
        <v>181</v>
      </c>
    </row>
    <row r="263" spans="2:51" s="13" customFormat="1" ht="12">
      <c r="B263" s="217"/>
      <c r="C263" s="218"/>
      <c r="D263" s="219" t="s">
        <v>189</v>
      </c>
      <c r="E263" s="220" t="s">
        <v>1</v>
      </c>
      <c r="F263" s="221" t="s">
        <v>544</v>
      </c>
      <c r="G263" s="218"/>
      <c r="H263" s="222">
        <v>2.475</v>
      </c>
      <c r="I263" s="223"/>
      <c r="J263" s="218"/>
      <c r="K263" s="218"/>
      <c r="L263" s="224"/>
      <c r="M263" s="225"/>
      <c r="N263" s="226"/>
      <c r="O263" s="226"/>
      <c r="P263" s="226"/>
      <c r="Q263" s="226"/>
      <c r="R263" s="226"/>
      <c r="S263" s="226"/>
      <c r="T263" s="227"/>
      <c r="AT263" s="228" t="s">
        <v>189</v>
      </c>
      <c r="AU263" s="228" t="s">
        <v>88</v>
      </c>
      <c r="AV263" s="13" t="s">
        <v>88</v>
      </c>
      <c r="AW263" s="13" t="s">
        <v>35</v>
      </c>
      <c r="AX263" s="13" t="s">
        <v>78</v>
      </c>
      <c r="AY263" s="228" t="s">
        <v>181</v>
      </c>
    </row>
    <row r="264" spans="2:51" s="13" customFormat="1" ht="12">
      <c r="B264" s="217"/>
      <c r="C264" s="218"/>
      <c r="D264" s="219" t="s">
        <v>189</v>
      </c>
      <c r="E264" s="220" t="s">
        <v>1</v>
      </c>
      <c r="F264" s="221" t="s">
        <v>545</v>
      </c>
      <c r="G264" s="218"/>
      <c r="H264" s="222">
        <v>2.375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189</v>
      </c>
      <c r="AU264" s="228" t="s">
        <v>88</v>
      </c>
      <c r="AV264" s="13" t="s">
        <v>88</v>
      </c>
      <c r="AW264" s="13" t="s">
        <v>35</v>
      </c>
      <c r="AX264" s="13" t="s">
        <v>78</v>
      </c>
      <c r="AY264" s="228" t="s">
        <v>181</v>
      </c>
    </row>
    <row r="265" spans="2:51" s="13" customFormat="1" ht="12">
      <c r="B265" s="217"/>
      <c r="C265" s="218"/>
      <c r="D265" s="219" t="s">
        <v>189</v>
      </c>
      <c r="E265" s="220" t="s">
        <v>1</v>
      </c>
      <c r="F265" s="221" t="s">
        <v>546</v>
      </c>
      <c r="G265" s="218"/>
      <c r="H265" s="222">
        <v>1.875</v>
      </c>
      <c r="I265" s="223"/>
      <c r="J265" s="218"/>
      <c r="K265" s="218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189</v>
      </c>
      <c r="AU265" s="228" t="s">
        <v>88</v>
      </c>
      <c r="AV265" s="13" t="s">
        <v>88</v>
      </c>
      <c r="AW265" s="13" t="s">
        <v>35</v>
      </c>
      <c r="AX265" s="13" t="s">
        <v>78</v>
      </c>
      <c r="AY265" s="228" t="s">
        <v>181</v>
      </c>
    </row>
    <row r="266" spans="2:51" s="13" customFormat="1" ht="12">
      <c r="B266" s="217"/>
      <c r="C266" s="218"/>
      <c r="D266" s="219" t="s">
        <v>189</v>
      </c>
      <c r="E266" s="220" t="s">
        <v>1</v>
      </c>
      <c r="F266" s="221" t="s">
        <v>547</v>
      </c>
      <c r="G266" s="218"/>
      <c r="H266" s="222">
        <v>5.355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189</v>
      </c>
      <c r="AU266" s="228" t="s">
        <v>88</v>
      </c>
      <c r="AV266" s="13" t="s">
        <v>88</v>
      </c>
      <c r="AW266" s="13" t="s">
        <v>35</v>
      </c>
      <c r="AX266" s="13" t="s">
        <v>78</v>
      </c>
      <c r="AY266" s="228" t="s">
        <v>181</v>
      </c>
    </row>
    <row r="267" spans="2:51" s="13" customFormat="1" ht="12">
      <c r="B267" s="217"/>
      <c r="C267" s="218"/>
      <c r="D267" s="219" t="s">
        <v>189</v>
      </c>
      <c r="E267" s="220" t="s">
        <v>1</v>
      </c>
      <c r="F267" s="221" t="s">
        <v>529</v>
      </c>
      <c r="G267" s="218"/>
      <c r="H267" s="222">
        <v>3.813</v>
      </c>
      <c r="I267" s="223"/>
      <c r="J267" s="218"/>
      <c r="K267" s="218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189</v>
      </c>
      <c r="AU267" s="228" t="s">
        <v>88</v>
      </c>
      <c r="AV267" s="13" t="s">
        <v>88</v>
      </c>
      <c r="AW267" s="13" t="s">
        <v>35</v>
      </c>
      <c r="AX267" s="13" t="s">
        <v>78</v>
      </c>
      <c r="AY267" s="228" t="s">
        <v>181</v>
      </c>
    </row>
    <row r="268" spans="2:51" s="13" customFormat="1" ht="12">
      <c r="B268" s="217"/>
      <c r="C268" s="218"/>
      <c r="D268" s="219" t="s">
        <v>189</v>
      </c>
      <c r="E268" s="220" t="s">
        <v>1</v>
      </c>
      <c r="F268" s="221" t="s">
        <v>548</v>
      </c>
      <c r="G268" s="218"/>
      <c r="H268" s="222">
        <v>24.075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189</v>
      </c>
      <c r="AU268" s="228" t="s">
        <v>88</v>
      </c>
      <c r="AV268" s="13" t="s">
        <v>88</v>
      </c>
      <c r="AW268" s="13" t="s">
        <v>35</v>
      </c>
      <c r="AX268" s="13" t="s">
        <v>78</v>
      </c>
      <c r="AY268" s="228" t="s">
        <v>181</v>
      </c>
    </row>
    <row r="269" spans="2:51" s="13" customFormat="1" ht="12">
      <c r="B269" s="217"/>
      <c r="C269" s="218"/>
      <c r="D269" s="219" t="s">
        <v>189</v>
      </c>
      <c r="E269" s="220" t="s">
        <v>1</v>
      </c>
      <c r="F269" s="221" t="s">
        <v>537</v>
      </c>
      <c r="G269" s="218"/>
      <c r="H269" s="222">
        <v>11.83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189</v>
      </c>
      <c r="AU269" s="228" t="s">
        <v>88</v>
      </c>
      <c r="AV269" s="13" t="s">
        <v>88</v>
      </c>
      <c r="AW269" s="13" t="s">
        <v>35</v>
      </c>
      <c r="AX269" s="13" t="s">
        <v>78</v>
      </c>
      <c r="AY269" s="228" t="s">
        <v>181</v>
      </c>
    </row>
    <row r="270" spans="2:51" s="13" customFormat="1" ht="12">
      <c r="B270" s="217"/>
      <c r="C270" s="218"/>
      <c r="D270" s="219" t="s">
        <v>189</v>
      </c>
      <c r="E270" s="220" t="s">
        <v>1</v>
      </c>
      <c r="F270" s="221" t="s">
        <v>538</v>
      </c>
      <c r="G270" s="218"/>
      <c r="H270" s="222">
        <v>12.9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189</v>
      </c>
      <c r="AU270" s="228" t="s">
        <v>88</v>
      </c>
      <c r="AV270" s="13" t="s">
        <v>88</v>
      </c>
      <c r="AW270" s="13" t="s">
        <v>35</v>
      </c>
      <c r="AX270" s="13" t="s">
        <v>78</v>
      </c>
      <c r="AY270" s="228" t="s">
        <v>181</v>
      </c>
    </row>
    <row r="271" spans="2:51" s="13" customFormat="1" ht="12">
      <c r="B271" s="217"/>
      <c r="C271" s="218"/>
      <c r="D271" s="219" t="s">
        <v>189</v>
      </c>
      <c r="E271" s="220" t="s">
        <v>1</v>
      </c>
      <c r="F271" s="221" t="s">
        <v>539</v>
      </c>
      <c r="G271" s="218"/>
      <c r="H271" s="222">
        <v>9.9</v>
      </c>
      <c r="I271" s="223"/>
      <c r="J271" s="218"/>
      <c r="K271" s="218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189</v>
      </c>
      <c r="AU271" s="228" t="s">
        <v>88</v>
      </c>
      <c r="AV271" s="13" t="s">
        <v>88</v>
      </c>
      <c r="AW271" s="13" t="s">
        <v>35</v>
      </c>
      <c r="AX271" s="13" t="s">
        <v>78</v>
      </c>
      <c r="AY271" s="228" t="s">
        <v>181</v>
      </c>
    </row>
    <row r="272" spans="2:51" s="13" customFormat="1" ht="12">
      <c r="B272" s="217"/>
      <c r="C272" s="218"/>
      <c r="D272" s="219" t="s">
        <v>189</v>
      </c>
      <c r="E272" s="220" t="s">
        <v>1</v>
      </c>
      <c r="F272" s="221" t="s">
        <v>540</v>
      </c>
      <c r="G272" s="218"/>
      <c r="H272" s="222">
        <v>9.5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189</v>
      </c>
      <c r="AU272" s="228" t="s">
        <v>88</v>
      </c>
      <c r="AV272" s="13" t="s">
        <v>88</v>
      </c>
      <c r="AW272" s="13" t="s">
        <v>35</v>
      </c>
      <c r="AX272" s="13" t="s">
        <v>78</v>
      </c>
      <c r="AY272" s="228" t="s">
        <v>181</v>
      </c>
    </row>
    <row r="273" spans="2:51" s="13" customFormat="1" ht="12">
      <c r="B273" s="217"/>
      <c r="C273" s="218"/>
      <c r="D273" s="219" t="s">
        <v>189</v>
      </c>
      <c r="E273" s="220" t="s">
        <v>1</v>
      </c>
      <c r="F273" s="221" t="s">
        <v>541</v>
      </c>
      <c r="G273" s="218"/>
      <c r="H273" s="222">
        <v>7.5</v>
      </c>
      <c r="I273" s="223"/>
      <c r="J273" s="218"/>
      <c r="K273" s="218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189</v>
      </c>
      <c r="AU273" s="228" t="s">
        <v>88</v>
      </c>
      <c r="AV273" s="13" t="s">
        <v>88</v>
      </c>
      <c r="AW273" s="13" t="s">
        <v>35</v>
      </c>
      <c r="AX273" s="13" t="s">
        <v>78</v>
      </c>
      <c r="AY273" s="228" t="s">
        <v>181</v>
      </c>
    </row>
    <row r="274" spans="2:51" s="13" customFormat="1" ht="12">
      <c r="B274" s="217"/>
      <c r="C274" s="218"/>
      <c r="D274" s="219" t="s">
        <v>189</v>
      </c>
      <c r="E274" s="220" t="s">
        <v>1</v>
      </c>
      <c r="F274" s="221" t="s">
        <v>549</v>
      </c>
      <c r="G274" s="218"/>
      <c r="H274" s="222">
        <v>21.42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189</v>
      </c>
      <c r="AU274" s="228" t="s">
        <v>88</v>
      </c>
      <c r="AV274" s="13" t="s">
        <v>88</v>
      </c>
      <c r="AW274" s="13" t="s">
        <v>35</v>
      </c>
      <c r="AX274" s="13" t="s">
        <v>78</v>
      </c>
      <c r="AY274" s="228" t="s">
        <v>181</v>
      </c>
    </row>
    <row r="275" spans="2:51" s="13" customFormat="1" ht="12">
      <c r="B275" s="217"/>
      <c r="C275" s="218"/>
      <c r="D275" s="219" t="s">
        <v>189</v>
      </c>
      <c r="E275" s="220" t="s">
        <v>1</v>
      </c>
      <c r="F275" s="221" t="s">
        <v>550</v>
      </c>
      <c r="G275" s="218"/>
      <c r="H275" s="222">
        <v>15.25</v>
      </c>
      <c r="I275" s="223"/>
      <c r="J275" s="218"/>
      <c r="K275" s="218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189</v>
      </c>
      <c r="AU275" s="228" t="s">
        <v>88</v>
      </c>
      <c r="AV275" s="13" t="s">
        <v>88</v>
      </c>
      <c r="AW275" s="13" t="s">
        <v>35</v>
      </c>
      <c r="AX275" s="13" t="s">
        <v>78</v>
      </c>
      <c r="AY275" s="228" t="s">
        <v>181</v>
      </c>
    </row>
    <row r="276" spans="2:51" s="13" customFormat="1" ht="12">
      <c r="B276" s="217"/>
      <c r="C276" s="218"/>
      <c r="D276" s="219" t="s">
        <v>189</v>
      </c>
      <c r="E276" s="220" t="s">
        <v>1</v>
      </c>
      <c r="F276" s="221" t="s">
        <v>551</v>
      </c>
      <c r="G276" s="218"/>
      <c r="H276" s="222">
        <v>108.338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189</v>
      </c>
      <c r="AU276" s="228" t="s">
        <v>88</v>
      </c>
      <c r="AV276" s="13" t="s">
        <v>88</v>
      </c>
      <c r="AW276" s="13" t="s">
        <v>35</v>
      </c>
      <c r="AX276" s="13" t="s">
        <v>78</v>
      </c>
      <c r="AY276" s="228" t="s">
        <v>181</v>
      </c>
    </row>
    <row r="277" spans="2:51" s="13" customFormat="1" ht="12">
      <c r="B277" s="217"/>
      <c r="C277" s="218"/>
      <c r="D277" s="219" t="s">
        <v>189</v>
      </c>
      <c r="E277" s="220" t="s">
        <v>1</v>
      </c>
      <c r="F277" s="221" t="s">
        <v>552</v>
      </c>
      <c r="G277" s="218"/>
      <c r="H277" s="222">
        <v>7.687</v>
      </c>
      <c r="I277" s="223"/>
      <c r="J277" s="218"/>
      <c r="K277" s="218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189</v>
      </c>
      <c r="AU277" s="228" t="s">
        <v>88</v>
      </c>
      <c r="AV277" s="13" t="s">
        <v>88</v>
      </c>
      <c r="AW277" s="13" t="s">
        <v>35</v>
      </c>
      <c r="AX277" s="13" t="s">
        <v>78</v>
      </c>
      <c r="AY277" s="228" t="s">
        <v>181</v>
      </c>
    </row>
    <row r="278" spans="2:51" s="13" customFormat="1" ht="12">
      <c r="B278" s="217"/>
      <c r="C278" s="218"/>
      <c r="D278" s="219" t="s">
        <v>189</v>
      </c>
      <c r="E278" s="220" t="s">
        <v>1</v>
      </c>
      <c r="F278" s="221" t="s">
        <v>553</v>
      </c>
      <c r="G278" s="218"/>
      <c r="H278" s="222">
        <v>4.988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189</v>
      </c>
      <c r="AU278" s="228" t="s">
        <v>88</v>
      </c>
      <c r="AV278" s="13" t="s">
        <v>88</v>
      </c>
      <c r="AW278" s="13" t="s">
        <v>35</v>
      </c>
      <c r="AX278" s="13" t="s">
        <v>78</v>
      </c>
      <c r="AY278" s="228" t="s">
        <v>181</v>
      </c>
    </row>
    <row r="279" spans="2:51" s="13" customFormat="1" ht="12">
      <c r="B279" s="217"/>
      <c r="C279" s="218"/>
      <c r="D279" s="219" t="s">
        <v>189</v>
      </c>
      <c r="E279" s="220" t="s">
        <v>1</v>
      </c>
      <c r="F279" s="221" t="s">
        <v>554</v>
      </c>
      <c r="G279" s="218"/>
      <c r="H279" s="222">
        <v>11.531</v>
      </c>
      <c r="I279" s="223"/>
      <c r="J279" s="218"/>
      <c r="K279" s="218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189</v>
      </c>
      <c r="AU279" s="228" t="s">
        <v>88</v>
      </c>
      <c r="AV279" s="13" t="s">
        <v>88</v>
      </c>
      <c r="AW279" s="13" t="s">
        <v>35</v>
      </c>
      <c r="AX279" s="13" t="s">
        <v>78</v>
      </c>
      <c r="AY279" s="228" t="s">
        <v>181</v>
      </c>
    </row>
    <row r="280" spans="2:51" s="13" customFormat="1" ht="12">
      <c r="B280" s="217"/>
      <c r="C280" s="218"/>
      <c r="D280" s="219" t="s">
        <v>189</v>
      </c>
      <c r="E280" s="220" t="s">
        <v>1</v>
      </c>
      <c r="F280" s="221" t="s">
        <v>555</v>
      </c>
      <c r="G280" s="218"/>
      <c r="H280" s="222">
        <v>5.225</v>
      </c>
      <c r="I280" s="223"/>
      <c r="J280" s="218"/>
      <c r="K280" s="218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189</v>
      </c>
      <c r="AU280" s="228" t="s">
        <v>88</v>
      </c>
      <c r="AV280" s="13" t="s">
        <v>88</v>
      </c>
      <c r="AW280" s="13" t="s">
        <v>35</v>
      </c>
      <c r="AX280" s="13" t="s">
        <v>78</v>
      </c>
      <c r="AY280" s="228" t="s">
        <v>181</v>
      </c>
    </row>
    <row r="281" spans="2:51" s="13" customFormat="1" ht="12">
      <c r="B281" s="217"/>
      <c r="C281" s="218"/>
      <c r="D281" s="219" t="s">
        <v>189</v>
      </c>
      <c r="E281" s="220" t="s">
        <v>1</v>
      </c>
      <c r="F281" s="221" t="s">
        <v>556</v>
      </c>
      <c r="G281" s="218"/>
      <c r="H281" s="222">
        <v>2.775</v>
      </c>
      <c r="I281" s="223"/>
      <c r="J281" s="218"/>
      <c r="K281" s="218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189</v>
      </c>
      <c r="AU281" s="228" t="s">
        <v>88</v>
      </c>
      <c r="AV281" s="13" t="s">
        <v>88</v>
      </c>
      <c r="AW281" s="13" t="s">
        <v>35</v>
      </c>
      <c r="AX281" s="13" t="s">
        <v>78</v>
      </c>
      <c r="AY281" s="228" t="s">
        <v>181</v>
      </c>
    </row>
    <row r="282" spans="2:51" s="13" customFormat="1" ht="12">
      <c r="B282" s="217"/>
      <c r="C282" s="218"/>
      <c r="D282" s="219" t="s">
        <v>189</v>
      </c>
      <c r="E282" s="220" t="s">
        <v>1</v>
      </c>
      <c r="F282" s="221" t="s">
        <v>557</v>
      </c>
      <c r="G282" s="218"/>
      <c r="H282" s="222">
        <v>8.65</v>
      </c>
      <c r="I282" s="223"/>
      <c r="J282" s="218"/>
      <c r="K282" s="218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189</v>
      </c>
      <c r="AU282" s="228" t="s">
        <v>88</v>
      </c>
      <c r="AV282" s="13" t="s">
        <v>88</v>
      </c>
      <c r="AW282" s="13" t="s">
        <v>35</v>
      </c>
      <c r="AX282" s="13" t="s">
        <v>78</v>
      </c>
      <c r="AY282" s="228" t="s">
        <v>181</v>
      </c>
    </row>
    <row r="283" spans="2:51" s="13" customFormat="1" ht="12">
      <c r="B283" s="217"/>
      <c r="C283" s="218"/>
      <c r="D283" s="219" t="s">
        <v>189</v>
      </c>
      <c r="E283" s="220" t="s">
        <v>1</v>
      </c>
      <c r="F283" s="221" t="s">
        <v>555</v>
      </c>
      <c r="G283" s="218"/>
      <c r="H283" s="222">
        <v>5.225</v>
      </c>
      <c r="I283" s="223"/>
      <c r="J283" s="218"/>
      <c r="K283" s="218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189</v>
      </c>
      <c r="AU283" s="228" t="s">
        <v>88</v>
      </c>
      <c r="AV283" s="13" t="s">
        <v>88</v>
      </c>
      <c r="AW283" s="13" t="s">
        <v>35</v>
      </c>
      <c r="AX283" s="13" t="s">
        <v>78</v>
      </c>
      <c r="AY283" s="228" t="s">
        <v>181</v>
      </c>
    </row>
    <row r="284" spans="2:51" s="13" customFormat="1" ht="12">
      <c r="B284" s="217"/>
      <c r="C284" s="218"/>
      <c r="D284" s="219" t="s">
        <v>189</v>
      </c>
      <c r="E284" s="220" t="s">
        <v>1</v>
      </c>
      <c r="F284" s="221" t="s">
        <v>555</v>
      </c>
      <c r="G284" s="218"/>
      <c r="H284" s="222">
        <v>5.225</v>
      </c>
      <c r="I284" s="223"/>
      <c r="J284" s="218"/>
      <c r="K284" s="218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189</v>
      </c>
      <c r="AU284" s="228" t="s">
        <v>88</v>
      </c>
      <c r="AV284" s="13" t="s">
        <v>88</v>
      </c>
      <c r="AW284" s="13" t="s">
        <v>35</v>
      </c>
      <c r="AX284" s="13" t="s">
        <v>78</v>
      </c>
      <c r="AY284" s="228" t="s">
        <v>181</v>
      </c>
    </row>
    <row r="285" spans="2:51" s="13" customFormat="1" ht="12">
      <c r="B285" s="217"/>
      <c r="C285" s="218"/>
      <c r="D285" s="219" t="s">
        <v>189</v>
      </c>
      <c r="E285" s="220" t="s">
        <v>1</v>
      </c>
      <c r="F285" s="221" t="s">
        <v>558</v>
      </c>
      <c r="G285" s="218"/>
      <c r="H285" s="222">
        <v>6.825</v>
      </c>
      <c r="I285" s="223"/>
      <c r="J285" s="218"/>
      <c r="K285" s="218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189</v>
      </c>
      <c r="AU285" s="228" t="s">
        <v>88</v>
      </c>
      <c r="AV285" s="13" t="s">
        <v>88</v>
      </c>
      <c r="AW285" s="13" t="s">
        <v>35</v>
      </c>
      <c r="AX285" s="13" t="s">
        <v>78</v>
      </c>
      <c r="AY285" s="228" t="s">
        <v>181</v>
      </c>
    </row>
    <row r="286" spans="2:51" s="13" customFormat="1" ht="12">
      <c r="B286" s="217"/>
      <c r="C286" s="218"/>
      <c r="D286" s="219" t="s">
        <v>189</v>
      </c>
      <c r="E286" s="220" t="s">
        <v>1</v>
      </c>
      <c r="F286" s="221" t="s">
        <v>559</v>
      </c>
      <c r="G286" s="218"/>
      <c r="H286" s="222">
        <v>6.725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189</v>
      </c>
      <c r="AU286" s="228" t="s">
        <v>88</v>
      </c>
      <c r="AV286" s="13" t="s">
        <v>88</v>
      </c>
      <c r="AW286" s="13" t="s">
        <v>35</v>
      </c>
      <c r="AX286" s="13" t="s">
        <v>78</v>
      </c>
      <c r="AY286" s="228" t="s">
        <v>181</v>
      </c>
    </row>
    <row r="287" spans="2:51" s="13" customFormat="1" ht="12">
      <c r="B287" s="217"/>
      <c r="C287" s="218"/>
      <c r="D287" s="219" t="s">
        <v>189</v>
      </c>
      <c r="E287" s="220" t="s">
        <v>1</v>
      </c>
      <c r="F287" s="221" t="s">
        <v>559</v>
      </c>
      <c r="G287" s="218"/>
      <c r="H287" s="222">
        <v>6.725</v>
      </c>
      <c r="I287" s="223"/>
      <c r="J287" s="218"/>
      <c r="K287" s="218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189</v>
      </c>
      <c r="AU287" s="228" t="s">
        <v>88</v>
      </c>
      <c r="AV287" s="13" t="s">
        <v>88</v>
      </c>
      <c r="AW287" s="13" t="s">
        <v>35</v>
      </c>
      <c r="AX287" s="13" t="s">
        <v>78</v>
      </c>
      <c r="AY287" s="228" t="s">
        <v>181</v>
      </c>
    </row>
    <row r="288" spans="2:51" s="13" customFormat="1" ht="12">
      <c r="B288" s="217"/>
      <c r="C288" s="218"/>
      <c r="D288" s="219" t="s">
        <v>189</v>
      </c>
      <c r="E288" s="220" t="s">
        <v>1</v>
      </c>
      <c r="F288" s="221" t="s">
        <v>559</v>
      </c>
      <c r="G288" s="218"/>
      <c r="H288" s="222">
        <v>6.725</v>
      </c>
      <c r="I288" s="223"/>
      <c r="J288" s="218"/>
      <c r="K288" s="218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189</v>
      </c>
      <c r="AU288" s="228" t="s">
        <v>88</v>
      </c>
      <c r="AV288" s="13" t="s">
        <v>88</v>
      </c>
      <c r="AW288" s="13" t="s">
        <v>35</v>
      </c>
      <c r="AX288" s="13" t="s">
        <v>78</v>
      </c>
      <c r="AY288" s="228" t="s">
        <v>181</v>
      </c>
    </row>
    <row r="289" spans="2:51" s="13" customFormat="1" ht="12">
      <c r="B289" s="217"/>
      <c r="C289" s="218"/>
      <c r="D289" s="219" t="s">
        <v>189</v>
      </c>
      <c r="E289" s="220" t="s">
        <v>1</v>
      </c>
      <c r="F289" s="221" t="s">
        <v>559</v>
      </c>
      <c r="G289" s="218"/>
      <c r="H289" s="222">
        <v>6.725</v>
      </c>
      <c r="I289" s="223"/>
      <c r="J289" s="218"/>
      <c r="K289" s="218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189</v>
      </c>
      <c r="AU289" s="228" t="s">
        <v>88</v>
      </c>
      <c r="AV289" s="13" t="s">
        <v>88</v>
      </c>
      <c r="AW289" s="13" t="s">
        <v>35</v>
      </c>
      <c r="AX289" s="13" t="s">
        <v>78</v>
      </c>
      <c r="AY289" s="228" t="s">
        <v>181</v>
      </c>
    </row>
    <row r="290" spans="2:51" s="13" customFormat="1" ht="12">
      <c r="B290" s="217"/>
      <c r="C290" s="218"/>
      <c r="D290" s="219" t="s">
        <v>189</v>
      </c>
      <c r="E290" s="220" t="s">
        <v>1</v>
      </c>
      <c r="F290" s="221" t="s">
        <v>559</v>
      </c>
      <c r="G290" s="218"/>
      <c r="H290" s="222">
        <v>6.725</v>
      </c>
      <c r="I290" s="223"/>
      <c r="J290" s="218"/>
      <c r="K290" s="218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189</v>
      </c>
      <c r="AU290" s="228" t="s">
        <v>88</v>
      </c>
      <c r="AV290" s="13" t="s">
        <v>88</v>
      </c>
      <c r="AW290" s="13" t="s">
        <v>35</v>
      </c>
      <c r="AX290" s="13" t="s">
        <v>78</v>
      </c>
      <c r="AY290" s="228" t="s">
        <v>181</v>
      </c>
    </row>
    <row r="291" spans="2:51" s="13" customFormat="1" ht="12">
      <c r="B291" s="217"/>
      <c r="C291" s="218"/>
      <c r="D291" s="219" t="s">
        <v>189</v>
      </c>
      <c r="E291" s="220" t="s">
        <v>1</v>
      </c>
      <c r="F291" s="221" t="s">
        <v>560</v>
      </c>
      <c r="G291" s="218"/>
      <c r="H291" s="222">
        <v>22.4</v>
      </c>
      <c r="I291" s="223"/>
      <c r="J291" s="218"/>
      <c r="K291" s="218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189</v>
      </c>
      <c r="AU291" s="228" t="s">
        <v>88</v>
      </c>
      <c r="AV291" s="13" t="s">
        <v>88</v>
      </c>
      <c r="AW291" s="13" t="s">
        <v>35</v>
      </c>
      <c r="AX291" s="13" t="s">
        <v>78</v>
      </c>
      <c r="AY291" s="228" t="s">
        <v>181</v>
      </c>
    </row>
    <row r="292" spans="2:51" s="13" customFormat="1" ht="12">
      <c r="B292" s="217"/>
      <c r="C292" s="218"/>
      <c r="D292" s="219" t="s">
        <v>189</v>
      </c>
      <c r="E292" s="220" t="s">
        <v>1</v>
      </c>
      <c r="F292" s="221" t="s">
        <v>561</v>
      </c>
      <c r="G292" s="218"/>
      <c r="H292" s="222">
        <v>27.2</v>
      </c>
      <c r="I292" s="223"/>
      <c r="J292" s="218"/>
      <c r="K292" s="218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189</v>
      </c>
      <c r="AU292" s="228" t="s">
        <v>88</v>
      </c>
      <c r="AV292" s="13" t="s">
        <v>88</v>
      </c>
      <c r="AW292" s="13" t="s">
        <v>35</v>
      </c>
      <c r="AX292" s="13" t="s">
        <v>78</v>
      </c>
      <c r="AY292" s="228" t="s">
        <v>181</v>
      </c>
    </row>
    <row r="293" spans="2:51" s="13" customFormat="1" ht="12">
      <c r="B293" s="217"/>
      <c r="C293" s="218"/>
      <c r="D293" s="219" t="s">
        <v>189</v>
      </c>
      <c r="E293" s="220" t="s">
        <v>1</v>
      </c>
      <c r="F293" s="221" t="s">
        <v>562</v>
      </c>
      <c r="G293" s="218"/>
      <c r="H293" s="222">
        <v>3.7</v>
      </c>
      <c r="I293" s="223"/>
      <c r="J293" s="218"/>
      <c r="K293" s="218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189</v>
      </c>
      <c r="AU293" s="228" t="s">
        <v>88</v>
      </c>
      <c r="AV293" s="13" t="s">
        <v>88</v>
      </c>
      <c r="AW293" s="13" t="s">
        <v>35</v>
      </c>
      <c r="AX293" s="13" t="s">
        <v>78</v>
      </c>
      <c r="AY293" s="228" t="s">
        <v>181</v>
      </c>
    </row>
    <row r="294" spans="2:51" s="13" customFormat="1" ht="12">
      <c r="B294" s="217"/>
      <c r="C294" s="218"/>
      <c r="D294" s="219" t="s">
        <v>189</v>
      </c>
      <c r="E294" s="220" t="s">
        <v>1</v>
      </c>
      <c r="F294" s="221" t="s">
        <v>562</v>
      </c>
      <c r="G294" s="218"/>
      <c r="H294" s="222">
        <v>3.7</v>
      </c>
      <c r="I294" s="223"/>
      <c r="J294" s="218"/>
      <c r="K294" s="218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189</v>
      </c>
      <c r="AU294" s="228" t="s">
        <v>88</v>
      </c>
      <c r="AV294" s="13" t="s">
        <v>88</v>
      </c>
      <c r="AW294" s="13" t="s">
        <v>35</v>
      </c>
      <c r="AX294" s="13" t="s">
        <v>78</v>
      </c>
      <c r="AY294" s="228" t="s">
        <v>181</v>
      </c>
    </row>
    <row r="295" spans="2:51" s="13" customFormat="1" ht="12">
      <c r="B295" s="217"/>
      <c r="C295" s="218"/>
      <c r="D295" s="219" t="s">
        <v>189</v>
      </c>
      <c r="E295" s="220" t="s">
        <v>1</v>
      </c>
      <c r="F295" s="221" t="s">
        <v>563</v>
      </c>
      <c r="G295" s="218"/>
      <c r="H295" s="222">
        <v>77.85</v>
      </c>
      <c r="I295" s="223"/>
      <c r="J295" s="218"/>
      <c r="K295" s="218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189</v>
      </c>
      <c r="AU295" s="228" t="s">
        <v>88</v>
      </c>
      <c r="AV295" s="13" t="s">
        <v>88</v>
      </c>
      <c r="AW295" s="13" t="s">
        <v>35</v>
      </c>
      <c r="AX295" s="13" t="s">
        <v>78</v>
      </c>
      <c r="AY295" s="228" t="s">
        <v>181</v>
      </c>
    </row>
    <row r="296" spans="2:51" s="13" customFormat="1" ht="12">
      <c r="B296" s="217"/>
      <c r="C296" s="218"/>
      <c r="D296" s="219" t="s">
        <v>189</v>
      </c>
      <c r="E296" s="220" t="s">
        <v>1</v>
      </c>
      <c r="F296" s="221" t="s">
        <v>564</v>
      </c>
      <c r="G296" s="218"/>
      <c r="H296" s="222">
        <v>26.7</v>
      </c>
      <c r="I296" s="223"/>
      <c r="J296" s="218"/>
      <c r="K296" s="218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189</v>
      </c>
      <c r="AU296" s="228" t="s">
        <v>88</v>
      </c>
      <c r="AV296" s="13" t="s">
        <v>88</v>
      </c>
      <c r="AW296" s="13" t="s">
        <v>35</v>
      </c>
      <c r="AX296" s="13" t="s">
        <v>78</v>
      </c>
      <c r="AY296" s="228" t="s">
        <v>181</v>
      </c>
    </row>
    <row r="297" spans="2:51" s="13" customFormat="1" ht="12">
      <c r="B297" s="217"/>
      <c r="C297" s="218"/>
      <c r="D297" s="219" t="s">
        <v>189</v>
      </c>
      <c r="E297" s="220" t="s">
        <v>1</v>
      </c>
      <c r="F297" s="221" t="s">
        <v>565</v>
      </c>
      <c r="G297" s="218"/>
      <c r="H297" s="222">
        <v>2.9</v>
      </c>
      <c r="I297" s="223"/>
      <c r="J297" s="218"/>
      <c r="K297" s="218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189</v>
      </c>
      <c r="AU297" s="228" t="s">
        <v>88</v>
      </c>
      <c r="AV297" s="13" t="s">
        <v>88</v>
      </c>
      <c r="AW297" s="13" t="s">
        <v>35</v>
      </c>
      <c r="AX297" s="13" t="s">
        <v>78</v>
      </c>
      <c r="AY297" s="228" t="s">
        <v>181</v>
      </c>
    </row>
    <row r="298" spans="2:51" s="13" customFormat="1" ht="12">
      <c r="B298" s="217"/>
      <c r="C298" s="218"/>
      <c r="D298" s="219" t="s">
        <v>189</v>
      </c>
      <c r="E298" s="220" t="s">
        <v>1</v>
      </c>
      <c r="F298" s="221" t="s">
        <v>566</v>
      </c>
      <c r="G298" s="218"/>
      <c r="H298" s="222">
        <v>0.6</v>
      </c>
      <c r="I298" s="223"/>
      <c r="J298" s="218"/>
      <c r="K298" s="218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189</v>
      </c>
      <c r="AU298" s="228" t="s">
        <v>88</v>
      </c>
      <c r="AV298" s="13" t="s">
        <v>88</v>
      </c>
      <c r="AW298" s="13" t="s">
        <v>35</v>
      </c>
      <c r="AX298" s="13" t="s">
        <v>78</v>
      </c>
      <c r="AY298" s="228" t="s">
        <v>181</v>
      </c>
    </row>
    <row r="299" spans="2:51" s="14" customFormat="1" ht="12">
      <c r="B299" s="240"/>
      <c r="C299" s="241"/>
      <c r="D299" s="219" t="s">
        <v>189</v>
      </c>
      <c r="E299" s="242" t="s">
        <v>1</v>
      </c>
      <c r="F299" s="243" t="s">
        <v>257</v>
      </c>
      <c r="G299" s="241"/>
      <c r="H299" s="244">
        <v>780.7220000000004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189</v>
      </c>
      <c r="AU299" s="250" t="s">
        <v>88</v>
      </c>
      <c r="AV299" s="14" t="s">
        <v>187</v>
      </c>
      <c r="AW299" s="14" t="s">
        <v>35</v>
      </c>
      <c r="AX299" s="14" t="s">
        <v>86</v>
      </c>
      <c r="AY299" s="250" t="s">
        <v>181</v>
      </c>
    </row>
    <row r="300" spans="1:65" s="2" customFormat="1" ht="22.8">
      <c r="A300" s="33"/>
      <c r="B300" s="34"/>
      <c r="C300" s="203" t="s">
        <v>125</v>
      </c>
      <c r="D300" s="203" t="s">
        <v>183</v>
      </c>
      <c r="E300" s="204" t="s">
        <v>570</v>
      </c>
      <c r="F300" s="205" t="s">
        <v>571</v>
      </c>
      <c r="G300" s="206" t="s">
        <v>186</v>
      </c>
      <c r="H300" s="207">
        <v>78.072</v>
      </c>
      <c r="I300" s="208"/>
      <c r="J300" s="209">
        <f>ROUND(I300*H300,2)</f>
        <v>0</v>
      </c>
      <c r="K300" s="210"/>
      <c r="L300" s="38"/>
      <c r="M300" s="211" t="s">
        <v>1</v>
      </c>
      <c r="N300" s="212" t="s">
        <v>43</v>
      </c>
      <c r="O300" s="70"/>
      <c r="P300" s="213">
        <f>O300*H300</f>
        <v>0</v>
      </c>
      <c r="Q300" s="213">
        <v>0.01825</v>
      </c>
      <c r="R300" s="213">
        <f>Q300*H300</f>
        <v>1.424814</v>
      </c>
      <c r="S300" s="213">
        <v>0</v>
      </c>
      <c r="T300" s="21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15" t="s">
        <v>187</v>
      </c>
      <c r="AT300" s="215" t="s">
        <v>183</v>
      </c>
      <c r="AU300" s="215" t="s">
        <v>88</v>
      </c>
      <c r="AY300" s="16" t="s">
        <v>181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6" t="s">
        <v>86</v>
      </c>
      <c r="BK300" s="216">
        <f>ROUND(I300*H300,2)</f>
        <v>0</v>
      </c>
      <c r="BL300" s="16" t="s">
        <v>187</v>
      </c>
      <c r="BM300" s="215" t="s">
        <v>572</v>
      </c>
    </row>
    <row r="301" spans="2:51" s="13" customFormat="1" ht="12">
      <c r="B301" s="217"/>
      <c r="C301" s="218"/>
      <c r="D301" s="219" t="s">
        <v>189</v>
      </c>
      <c r="E301" s="220" t="s">
        <v>1</v>
      </c>
      <c r="F301" s="221" t="s">
        <v>573</v>
      </c>
      <c r="G301" s="218"/>
      <c r="H301" s="222">
        <v>78.072</v>
      </c>
      <c r="I301" s="223"/>
      <c r="J301" s="218"/>
      <c r="K301" s="218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189</v>
      </c>
      <c r="AU301" s="228" t="s">
        <v>88</v>
      </c>
      <c r="AV301" s="13" t="s">
        <v>88</v>
      </c>
      <c r="AW301" s="13" t="s">
        <v>35</v>
      </c>
      <c r="AX301" s="13" t="s">
        <v>86</v>
      </c>
      <c r="AY301" s="228" t="s">
        <v>181</v>
      </c>
    </row>
    <row r="302" spans="1:65" s="2" customFormat="1" ht="22.8">
      <c r="A302" s="33"/>
      <c r="B302" s="34"/>
      <c r="C302" s="203" t="s">
        <v>8</v>
      </c>
      <c r="D302" s="203" t="s">
        <v>183</v>
      </c>
      <c r="E302" s="204" t="s">
        <v>574</v>
      </c>
      <c r="F302" s="205" t="s">
        <v>575</v>
      </c>
      <c r="G302" s="206" t="s">
        <v>206</v>
      </c>
      <c r="H302" s="207">
        <v>237.512</v>
      </c>
      <c r="I302" s="208"/>
      <c r="J302" s="209">
        <f>ROUND(I302*H302,2)</f>
        <v>0</v>
      </c>
      <c r="K302" s="210"/>
      <c r="L302" s="38"/>
      <c r="M302" s="211" t="s">
        <v>1</v>
      </c>
      <c r="N302" s="212" t="s">
        <v>43</v>
      </c>
      <c r="O302" s="70"/>
      <c r="P302" s="213">
        <f>O302*H302</f>
        <v>0</v>
      </c>
      <c r="Q302" s="213">
        <v>2.45329</v>
      </c>
      <c r="R302" s="213">
        <f>Q302*H302</f>
        <v>582.68581448</v>
      </c>
      <c r="S302" s="213">
        <v>0</v>
      </c>
      <c r="T302" s="214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215" t="s">
        <v>187</v>
      </c>
      <c r="AT302" s="215" t="s">
        <v>183</v>
      </c>
      <c r="AU302" s="215" t="s">
        <v>88</v>
      </c>
      <c r="AY302" s="16" t="s">
        <v>181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6" t="s">
        <v>86</v>
      </c>
      <c r="BK302" s="216">
        <f>ROUND(I302*H302,2)</f>
        <v>0</v>
      </c>
      <c r="BL302" s="16" t="s">
        <v>187</v>
      </c>
      <c r="BM302" s="215" t="s">
        <v>576</v>
      </c>
    </row>
    <row r="303" spans="2:51" s="13" customFormat="1" ht="12">
      <c r="B303" s="217"/>
      <c r="C303" s="218"/>
      <c r="D303" s="219" t="s">
        <v>189</v>
      </c>
      <c r="E303" s="220" t="s">
        <v>1</v>
      </c>
      <c r="F303" s="221" t="s">
        <v>577</v>
      </c>
      <c r="G303" s="218"/>
      <c r="H303" s="222">
        <v>2.633</v>
      </c>
      <c r="I303" s="223"/>
      <c r="J303" s="218"/>
      <c r="K303" s="218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189</v>
      </c>
      <c r="AU303" s="228" t="s">
        <v>88</v>
      </c>
      <c r="AV303" s="13" t="s">
        <v>88</v>
      </c>
      <c r="AW303" s="13" t="s">
        <v>35</v>
      </c>
      <c r="AX303" s="13" t="s">
        <v>78</v>
      </c>
      <c r="AY303" s="228" t="s">
        <v>181</v>
      </c>
    </row>
    <row r="304" spans="2:51" s="13" customFormat="1" ht="12">
      <c r="B304" s="217"/>
      <c r="C304" s="218"/>
      <c r="D304" s="219" t="s">
        <v>189</v>
      </c>
      <c r="E304" s="220" t="s">
        <v>1</v>
      </c>
      <c r="F304" s="221" t="s">
        <v>578</v>
      </c>
      <c r="G304" s="218"/>
      <c r="H304" s="222">
        <v>1.013</v>
      </c>
      <c r="I304" s="223"/>
      <c r="J304" s="218"/>
      <c r="K304" s="218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189</v>
      </c>
      <c r="AU304" s="228" t="s">
        <v>88</v>
      </c>
      <c r="AV304" s="13" t="s">
        <v>88</v>
      </c>
      <c r="AW304" s="13" t="s">
        <v>35</v>
      </c>
      <c r="AX304" s="13" t="s">
        <v>78</v>
      </c>
      <c r="AY304" s="228" t="s">
        <v>181</v>
      </c>
    </row>
    <row r="305" spans="2:51" s="13" customFormat="1" ht="12">
      <c r="B305" s="217"/>
      <c r="C305" s="218"/>
      <c r="D305" s="219" t="s">
        <v>189</v>
      </c>
      <c r="E305" s="220" t="s">
        <v>1</v>
      </c>
      <c r="F305" s="221" t="s">
        <v>579</v>
      </c>
      <c r="G305" s="218"/>
      <c r="H305" s="222">
        <v>26.426</v>
      </c>
      <c r="I305" s="223"/>
      <c r="J305" s="218"/>
      <c r="K305" s="218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189</v>
      </c>
      <c r="AU305" s="228" t="s">
        <v>88</v>
      </c>
      <c r="AV305" s="13" t="s">
        <v>88</v>
      </c>
      <c r="AW305" s="13" t="s">
        <v>35</v>
      </c>
      <c r="AX305" s="13" t="s">
        <v>78</v>
      </c>
      <c r="AY305" s="228" t="s">
        <v>181</v>
      </c>
    </row>
    <row r="306" spans="2:51" s="13" customFormat="1" ht="12">
      <c r="B306" s="217"/>
      <c r="C306" s="218"/>
      <c r="D306" s="219" t="s">
        <v>189</v>
      </c>
      <c r="E306" s="220" t="s">
        <v>1</v>
      </c>
      <c r="F306" s="221" t="s">
        <v>580</v>
      </c>
      <c r="G306" s="218"/>
      <c r="H306" s="222">
        <v>9.113</v>
      </c>
      <c r="I306" s="223"/>
      <c r="J306" s="218"/>
      <c r="K306" s="218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189</v>
      </c>
      <c r="AU306" s="228" t="s">
        <v>88</v>
      </c>
      <c r="AV306" s="13" t="s">
        <v>88</v>
      </c>
      <c r="AW306" s="13" t="s">
        <v>35</v>
      </c>
      <c r="AX306" s="13" t="s">
        <v>78</v>
      </c>
      <c r="AY306" s="228" t="s">
        <v>181</v>
      </c>
    </row>
    <row r="307" spans="2:51" s="13" customFormat="1" ht="12">
      <c r="B307" s="217"/>
      <c r="C307" s="218"/>
      <c r="D307" s="219" t="s">
        <v>189</v>
      </c>
      <c r="E307" s="220" t="s">
        <v>1</v>
      </c>
      <c r="F307" s="221" t="s">
        <v>581</v>
      </c>
      <c r="G307" s="218"/>
      <c r="H307" s="222">
        <v>5.047</v>
      </c>
      <c r="I307" s="223"/>
      <c r="J307" s="218"/>
      <c r="K307" s="218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189</v>
      </c>
      <c r="AU307" s="228" t="s">
        <v>88</v>
      </c>
      <c r="AV307" s="13" t="s">
        <v>88</v>
      </c>
      <c r="AW307" s="13" t="s">
        <v>35</v>
      </c>
      <c r="AX307" s="13" t="s">
        <v>78</v>
      </c>
      <c r="AY307" s="228" t="s">
        <v>181</v>
      </c>
    </row>
    <row r="308" spans="2:51" s="13" customFormat="1" ht="12">
      <c r="B308" s="217"/>
      <c r="C308" s="218"/>
      <c r="D308" s="219" t="s">
        <v>189</v>
      </c>
      <c r="E308" s="220" t="s">
        <v>1</v>
      </c>
      <c r="F308" s="221" t="s">
        <v>582</v>
      </c>
      <c r="G308" s="218"/>
      <c r="H308" s="222">
        <v>29.273</v>
      </c>
      <c r="I308" s="223"/>
      <c r="J308" s="218"/>
      <c r="K308" s="218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189</v>
      </c>
      <c r="AU308" s="228" t="s">
        <v>88</v>
      </c>
      <c r="AV308" s="13" t="s">
        <v>88</v>
      </c>
      <c r="AW308" s="13" t="s">
        <v>35</v>
      </c>
      <c r="AX308" s="13" t="s">
        <v>78</v>
      </c>
      <c r="AY308" s="228" t="s">
        <v>181</v>
      </c>
    </row>
    <row r="309" spans="2:51" s="13" customFormat="1" ht="12">
      <c r="B309" s="217"/>
      <c r="C309" s="218"/>
      <c r="D309" s="219" t="s">
        <v>189</v>
      </c>
      <c r="E309" s="220" t="s">
        <v>1</v>
      </c>
      <c r="F309" s="221" t="s">
        <v>583</v>
      </c>
      <c r="G309" s="218"/>
      <c r="H309" s="222">
        <v>27.815</v>
      </c>
      <c r="I309" s="223"/>
      <c r="J309" s="218"/>
      <c r="K309" s="218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189</v>
      </c>
      <c r="AU309" s="228" t="s">
        <v>88</v>
      </c>
      <c r="AV309" s="13" t="s">
        <v>88</v>
      </c>
      <c r="AW309" s="13" t="s">
        <v>35</v>
      </c>
      <c r="AX309" s="13" t="s">
        <v>78</v>
      </c>
      <c r="AY309" s="228" t="s">
        <v>181</v>
      </c>
    </row>
    <row r="310" spans="2:51" s="13" customFormat="1" ht="12">
      <c r="B310" s="217"/>
      <c r="C310" s="218"/>
      <c r="D310" s="219" t="s">
        <v>189</v>
      </c>
      <c r="E310" s="220" t="s">
        <v>1</v>
      </c>
      <c r="F310" s="221" t="s">
        <v>584</v>
      </c>
      <c r="G310" s="218"/>
      <c r="H310" s="222">
        <v>26.483</v>
      </c>
      <c r="I310" s="223"/>
      <c r="J310" s="218"/>
      <c r="K310" s="218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189</v>
      </c>
      <c r="AU310" s="228" t="s">
        <v>88</v>
      </c>
      <c r="AV310" s="13" t="s">
        <v>88</v>
      </c>
      <c r="AW310" s="13" t="s">
        <v>35</v>
      </c>
      <c r="AX310" s="13" t="s">
        <v>78</v>
      </c>
      <c r="AY310" s="228" t="s">
        <v>181</v>
      </c>
    </row>
    <row r="311" spans="2:51" s="13" customFormat="1" ht="12">
      <c r="B311" s="217"/>
      <c r="C311" s="218"/>
      <c r="D311" s="219" t="s">
        <v>189</v>
      </c>
      <c r="E311" s="220" t="s">
        <v>1</v>
      </c>
      <c r="F311" s="221" t="s">
        <v>585</v>
      </c>
      <c r="G311" s="218"/>
      <c r="H311" s="222">
        <v>48.15</v>
      </c>
      <c r="I311" s="223"/>
      <c r="J311" s="218"/>
      <c r="K311" s="218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189</v>
      </c>
      <c r="AU311" s="228" t="s">
        <v>88</v>
      </c>
      <c r="AV311" s="13" t="s">
        <v>88</v>
      </c>
      <c r="AW311" s="13" t="s">
        <v>35</v>
      </c>
      <c r="AX311" s="13" t="s">
        <v>78</v>
      </c>
      <c r="AY311" s="228" t="s">
        <v>181</v>
      </c>
    </row>
    <row r="312" spans="2:51" s="13" customFormat="1" ht="12">
      <c r="B312" s="217"/>
      <c r="C312" s="218"/>
      <c r="D312" s="219" t="s">
        <v>189</v>
      </c>
      <c r="E312" s="220" t="s">
        <v>1</v>
      </c>
      <c r="F312" s="221" t="s">
        <v>586</v>
      </c>
      <c r="G312" s="218"/>
      <c r="H312" s="222">
        <v>2.613</v>
      </c>
      <c r="I312" s="223"/>
      <c r="J312" s="218"/>
      <c r="K312" s="218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189</v>
      </c>
      <c r="AU312" s="228" t="s">
        <v>88</v>
      </c>
      <c r="AV312" s="13" t="s">
        <v>88</v>
      </c>
      <c r="AW312" s="13" t="s">
        <v>35</v>
      </c>
      <c r="AX312" s="13" t="s">
        <v>78</v>
      </c>
      <c r="AY312" s="228" t="s">
        <v>181</v>
      </c>
    </row>
    <row r="313" spans="2:51" s="13" customFormat="1" ht="12">
      <c r="B313" s="217"/>
      <c r="C313" s="218"/>
      <c r="D313" s="219" t="s">
        <v>189</v>
      </c>
      <c r="E313" s="220" t="s">
        <v>1</v>
      </c>
      <c r="F313" s="221" t="s">
        <v>587</v>
      </c>
      <c r="G313" s="218"/>
      <c r="H313" s="222">
        <v>2.138</v>
      </c>
      <c r="I313" s="223"/>
      <c r="J313" s="218"/>
      <c r="K313" s="218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189</v>
      </c>
      <c r="AU313" s="228" t="s">
        <v>88</v>
      </c>
      <c r="AV313" s="13" t="s">
        <v>88</v>
      </c>
      <c r="AW313" s="13" t="s">
        <v>35</v>
      </c>
      <c r="AX313" s="13" t="s">
        <v>78</v>
      </c>
      <c r="AY313" s="228" t="s">
        <v>181</v>
      </c>
    </row>
    <row r="314" spans="2:51" s="13" customFormat="1" ht="12">
      <c r="B314" s="217"/>
      <c r="C314" s="218"/>
      <c r="D314" s="219" t="s">
        <v>189</v>
      </c>
      <c r="E314" s="220" t="s">
        <v>1</v>
      </c>
      <c r="F314" s="221" t="s">
        <v>588</v>
      </c>
      <c r="G314" s="218"/>
      <c r="H314" s="222">
        <v>4.325</v>
      </c>
      <c r="I314" s="223"/>
      <c r="J314" s="218"/>
      <c r="K314" s="218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189</v>
      </c>
      <c r="AU314" s="228" t="s">
        <v>88</v>
      </c>
      <c r="AV314" s="13" t="s">
        <v>88</v>
      </c>
      <c r="AW314" s="13" t="s">
        <v>35</v>
      </c>
      <c r="AX314" s="13" t="s">
        <v>78</v>
      </c>
      <c r="AY314" s="228" t="s">
        <v>181</v>
      </c>
    </row>
    <row r="315" spans="2:51" s="13" customFormat="1" ht="12">
      <c r="B315" s="217"/>
      <c r="C315" s="218"/>
      <c r="D315" s="219" t="s">
        <v>189</v>
      </c>
      <c r="E315" s="220" t="s">
        <v>1</v>
      </c>
      <c r="F315" s="221" t="s">
        <v>586</v>
      </c>
      <c r="G315" s="218"/>
      <c r="H315" s="222">
        <v>2.613</v>
      </c>
      <c r="I315" s="223"/>
      <c r="J315" s="218"/>
      <c r="K315" s="218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189</v>
      </c>
      <c r="AU315" s="228" t="s">
        <v>88</v>
      </c>
      <c r="AV315" s="13" t="s">
        <v>88</v>
      </c>
      <c r="AW315" s="13" t="s">
        <v>35</v>
      </c>
      <c r="AX315" s="13" t="s">
        <v>78</v>
      </c>
      <c r="AY315" s="228" t="s">
        <v>181</v>
      </c>
    </row>
    <row r="316" spans="2:51" s="13" customFormat="1" ht="12">
      <c r="B316" s="217"/>
      <c r="C316" s="218"/>
      <c r="D316" s="219" t="s">
        <v>189</v>
      </c>
      <c r="E316" s="220" t="s">
        <v>1</v>
      </c>
      <c r="F316" s="221" t="s">
        <v>589</v>
      </c>
      <c r="G316" s="218"/>
      <c r="H316" s="222">
        <v>6.725</v>
      </c>
      <c r="I316" s="223"/>
      <c r="J316" s="218"/>
      <c r="K316" s="218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189</v>
      </c>
      <c r="AU316" s="228" t="s">
        <v>88</v>
      </c>
      <c r="AV316" s="13" t="s">
        <v>88</v>
      </c>
      <c r="AW316" s="13" t="s">
        <v>35</v>
      </c>
      <c r="AX316" s="13" t="s">
        <v>78</v>
      </c>
      <c r="AY316" s="228" t="s">
        <v>181</v>
      </c>
    </row>
    <row r="317" spans="2:51" s="13" customFormat="1" ht="12">
      <c r="B317" s="217"/>
      <c r="C317" s="218"/>
      <c r="D317" s="219" t="s">
        <v>189</v>
      </c>
      <c r="E317" s="220" t="s">
        <v>1</v>
      </c>
      <c r="F317" s="221" t="s">
        <v>590</v>
      </c>
      <c r="G317" s="218"/>
      <c r="H317" s="222">
        <v>3.363</v>
      </c>
      <c r="I317" s="223"/>
      <c r="J317" s="218"/>
      <c r="K317" s="218"/>
      <c r="L317" s="224"/>
      <c r="M317" s="225"/>
      <c r="N317" s="226"/>
      <c r="O317" s="226"/>
      <c r="P317" s="226"/>
      <c r="Q317" s="226"/>
      <c r="R317" s="226"/>
      <c r="S317" s="226"/>
      <c r="T317" s="227"/>
      <c r="AT317" s="228" t="s">
        <v>189</v>
      </c>
      <c r="AU317" s="228" t="s">
        <v>88</v>
      </c>
      <c r="AV317" s="13" t="s">
        <v>88</v>
      </c>
      <c r="AW317" s="13" t="s">
        <v>35</v>
      </c>
      <c r="AX317" s="13" t="s">
        <v>78</v>
      </c>
      <c r="AY317" s="228" t="s">
        <v>181</v>
      </c>
    </row>
    <row r="318" spans="2:51" s="13" customFormat="1" ht="12">
      <c r="B318" s="217"/>
      <c r="C318" s="218"/>
      <c r="D318" s="219" t="s">
        <v>189</v>
      </c>
      <c r="E318" s="220" t="s">
        <v>1</v>
      </c>
      <c r="F318" s="221" t="s">
        <v>591</v>
      </c>
      <c r="G318" s="218"/>
      <c r="H318" s="222">
        <v>2.156</v>
      </c>
      <c r="I318" s="223"/>
      <c r="J318" s="218"/>
      <c r="K318" s="218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189</v>
      </c>
      <c r="AU318" s="228" t="s">
        <v>88</v>
      </c>
      <c r="AV318" s="13" t="s">
        <v>88</v>
      </c>
      <c r="AW318" s="13" t="s">
        <v>35</v>
      </c>
      <c r="AX318" s="13" t="s">
        <v>78</v>
      </c>
      <c r="AY318" s="228" t="s">
        <v>181</v>
      </c>
    </row>
    <row r="319" spans="2:51" s="13" customFormat="1" ht="12">
      <c r="B319" s="217"/>
      <c r="C319" s="218"/>
      <c r="D319" s="219" t="s">
        <v>189</v>
      </c>
      <c r="E319" s="220" t="s">
        <v>1</v>
      </c>
      <c r="F319" s="221" t="s">
        <v>592</v>
      </c>
      <c r="G319" s="218"/>
      <c r="H319" s="222">
        <v>1.763</v>
      </c>
      <c r="I319" s="223"/>
      <c r="J319" s="218"/>
      <c r="K319" s="218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189</v>
      </c>
      <c r="AU319" s="228" t="s">
        <v>88</v>
      </c>
      <c r="AV319" s="13" t="s">
        <v>88</v>
      </c>
      <c r="AW319" s="13" t="s">
        <v>35</v>
      </c>
      <c r="AX319" s="13" t="s">
        <v>78</v>
      </c>
      <c r="AY319" s="228" t="s">
        <v>181</v>
      </c>
    </row>
    <row r="320" spans="2:51" s="13" customFormat="1" ht="12">
      <c r="B320" s="217"/>
      <c r="C320" s="218"/>
      <c r="D320" s="219" t="s">
        <v>189</v>
      </c>
      <c r="E320" s="220" t="s">
        <v>1</v>
      </c>
      <c r="F320" s="221" t="s">
        <v>593</v>
      </c>
      <c r="G320" s="218"/>
      <c r="H320" s="222">
        <v>4.838</v>
      </c>
      <c r="I320" s="223"/>
      <c r="J320" s="218"/>
      <c r="K320" s="218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189</v>
      </c>
      <c r="AU320" s="228" t="s">
        <v>88</v>
      </c>
      <c r="AV320" s="13" t="s">
        <v>88</v>
      </c>
      <c r="AW320" s="13" t="s">
        <v>35</v>
      </c>
      <c r="AX320" s="13" t="s">
        <v>78</v>
      </c>
      <c r="AY320" s="228" t="s">
        <v>181</v>
      </c>
    </row>
    <row r="321" spans="2:51" s="13" customFormat="1" ht="12">
      <c r="B321" s="217"/>
      <c r="C321" s="218"/>
      <c r="D321" s="219" t="s">
        <v>189</v>
      </c>
      <c r="E321" s="220" t="s">
        <v>1</v>
      </c>
      <c r="F321" s="221" t="s">
        <v>594</v>
      </c>
      <c r="G321" s="218"/>
      <c r="H321" s="222">
        <v>6.375</v>
      </c>
      <c r="I321" s="223"/>
      <c r="J321" s="218"/>
      <c r="K321" s="218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189</v>
      </c>
      <c r="AU321" s="228" t="s">
        <v>88</v>
      </c>
      <c r="AV321" s="13" t="s">
        <v>88</v>
      </c>
      <c r="AW321" s="13" t="s">
        <v>35</v>
      </c>
      <c r="AX321" s="13" t="s">
        <v>78</v>
      </c>
      <c r="AY321" s="228" t="s">
        <v>181</v>
      </c>
    </row>
    <row r="322" spans="2:51" s="13" customFormat="1" ht="12">
      <c r="B322" s="217"/>
      <c r="C322" s="218"/>
      <c r="D322" s="219" t="s">
        <v>189</v>
      </c>
      <c r="E322" s="220" t="s">
        <v>1</v>
      </c>
      <c r="F322" s="221" t="s">
        <v>594</v>
      </c>
      <c r="G322" s="218"/>
      <c r="H322" s="222">
        <v>6.375</v>
      </c>
      <c r="I322" s="223"/>
      <c r="J322" s="218"/>
      <c r="K322" s="218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189</v>
      </c>
      <c r="AU322" s="228" t="s">
        <v>88</v>
      </c>
      <c r="AV322" s="13" t="s">
        <v>88</v>
      </c>
      <c r="AW322" s="13" t="s">
        <v>35</v>
      </c>
      <c r="AX322" s="13" t="s">
        <v>78</v>
      </c>
      <c r="AY322" s="228" t="s">
        <v>181</v>
      </c>
    </row>
    <row r="323" spans="2:51" s="13" customFormat="1" ht="12">
      <c r="B323" s="217"/>
      <c r="C323" s="218"/>
      <c r="D323" s="219" t="s">
        <v>189</v>
      </c>
      <c r="E323" s="220" t="s">
        <v>1</v>
      </c>
      <c r="F323" s="221" t="s">
        <v>595</v>
      </c>
      <c r="G323" s="218"/>
      <c r="H323" s="222">
        <v>17.3</v>
      </c>
      <c r="I323" s="223"/>
      <c r="J323" s="218"/>
      <c r="K323" s="218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189</v>
      </c>
      <c r="AU323" s="228" t="s">
        <v>88</v>
      </c>
      <c r="AV323" s="13" t="s">
        <v>88</v>
      </c>
      <c r="AW323" s="13" t="s">
        <v>35</v>
      </c>
      <c r="AX323" s="13" t="s">
        <v>78</v>
      </c>
      <c r="AY323" s="228" t="s">
        <v>181</v>
      </c>
    </row>
    <row r="324" spans="2:51" s="13" customFormat="1" ht="12">
      <c r="B324" s="217"/>
      <c r="C324" s="218"/>
      <c r="D324" s="219" t="s">
        <v>189</v>
      </c>
      <c r="E324" s="220" t="s">
        <v>1</v>
      </c>
      <c r="F324" s="221" t="s">
        <v>596</v>
      </c>
      <c r="G324" s="218"/>
      <c r="H324" s="222">
        <v>0.725</v>
      </c>
      <c r="I324" s="223"/>
      <c r="J324" s="218"/>
      <c r="K324" s="218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189</v>
      </c>
      <c r="AU324" s="228" t="s">
        <v>88</v>
      </c>
      <c r="AV324" s="13" t="s">
        <v>88</v>
      </c>
      <c r="AW324" s="13" t="s">
        <v>35</v>
      </c>
      <c r="AX324" s="13" t="s">
        <v>78</v>
      </c>
      <c r="AY324" s="228" t="s">
        <v>181</v>
      </c>
    </row>
    <row r="325" spans="2:51" s="13" customFormat="1" ht="12">
      <c r="B325" s="217"/>
      <c r="C325" s="218"/>
      <c r="D325" s="219" t="s">
        <v>189</v>
      </c>
      <c r="E325" s="220" t="s">
        <v>1</v>
      </c>
      <c r="F325" s="221" t="s">
        <v>597</v>
      </c>
      <c r="G325" s="218"/>
      <c r="H325" s="222">
        <v>0.25</v>
      </c>
      <c r="I325" s="223"/>
      <c r="J325" s="218"/>
      <c r="K325" s="218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189</v>
      </c>
      <c r="AU325" s="228" t="s">
        <v>88</v>
      </c>
      <c r="AV325" s="13" t="s">
        <v>88</v>
      </c>
      <c r="AW325" s="13" t="s">
        <v>35</v>
      </c>
      <c r="AX325" s="13" t="s">
        <v>78</v>
      </c>
      <c r="AY325" s="228" t="s">
        <v>181</v>
      </c>
    </row>
    <row r="326" spans="2:51" s="14" customFormat="1" ht="12">
      <c r="B326" s="240"/>
      <c r="C326" s="241"/>
      <c r="D326" s="219" t="s">
        <v>189</v>
      </c>
      <c r="E326" s="242" t="s">
        <v>1</v>
      </c>
      <c r="F326" s="243" t="s">
        <v>257</v>
      </c>
      <c r="G326" s="241"/>
      <c r="H326" s="244">
        <v>237.512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189</v>
      </c>
      <c r="AU326" s="250" t="s">
        <v>88</v>
      </c>
      <c r="AV326" s="14" t="s">
        <v>187</v>
      </c>
      <c r="AW326" s="14" t="s">
        <v>35</v>
      </c>
      <c r="AX326" s="14" t="s">
        <v>86</v>
      </c>
      <c r="AY326" s="250" t="s">
        <v>181</v>
      </c>
    </row>
    <row r="327" spans="1:65" s="2" customFormat="1" ht="22.8">
      <c r="A327" s="33"/>
      <c r="B327" s="34"/>
      <c r="C327" s="203" t="s">
        <v>130</v>
      </c>
      <c r="D327" s="203" t="s">
        <v>183</v>
      </c>
      <c r="E327" s="204" t="s">
        <v>598</v>
      </c>
      <c r="F327" s="205" t="s">
        <v>599</v>
      </c>
      <c r="G327" s="206" t="s">
        <v>226</v>
      </c>
      <c r="H327" s="207">
        <v>9.5</v>
      </c>
      <c r="I327" s="208"/>
      <c r="J327" s="209">
        <f>ROUND(I327*H327,2)</f>
        <v>0</v>
      </c>
      <c r="K327" s="210"/>
      <c r="L327" s="38"/>
      <c r="M327" s="211" t="s">
        <v>1</v>
      </c>
      <c r="N327" s="212" t="s">
        <v>43</v>
      </c>
      <c r="O327" s="70"/>
      <c r="P327" s="213">
        <f>O327*H327</f>
        <v>0</v>
      </c>
      <c r="Q327" s="213">
        <v>1.06017</v>
      </c>
      <c r="R327" s="213">
        <f>Q327*H327</f>
        <v>10.071615000000001</v>
      </c>
      <c r="S327" s="213">
        <v>0</v>
      </c>
      <c r="T327" s="214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215" t="s">
        <v>187</v>
      </c>
      <c r="AT327" s="215" t="s">
        <v>183</v>
      </c>
      <c r="AU327" s="215" t="s">
        <v>88</v>
      </c>
      <c r="AY327" s="16" t="s">
        <v>181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6" t="s">
        <v>86</v>
      </c>
      <c r="BK327" s="216">
        <f>ROUND(I327*H327,2)</f>
        <v>0</v>
      </c>
      <c r="BL327" s="16" t="s">
        <v>187</v>
      </c>
      <c r="BM327" s="215" t="s">
        <v>600</v>
      </c>
    </row>
    <row r="328" spans="2:51" s="13" customFormat="1" ht="12">
      <c r="B328" s="217"/>
      <c r="C328" s="218"/>
      <c r="D328" s="219" t="s">
        <v>189</v>
      </c>
      <c r="E328" s="220" t="s">
        <v>1</v>
      </c>
      <c r="F328" s="221" t="s">
        <v>601</v>
      </c>
      <c r="G328" s="218"/>
      <c r="H328" s="222">
        <v>9.5</v>
      </c>
      <c r="I328" s="223"/>
      <c r="J328" s="218"/>
      <c r="K328" s="218"/>
      <c r="L328" s="224"/>
      <c r="M328" s="225"/>
      <c r="N328" s="226"/>
      <c r="O328" s="226"/>
      <c r="P328" s="226"/>
      <c r="Q328" s="226"/>
      <c r="R328" s="226"/>
      <c r="S328" s="226"/>
      <c r="T328" s="227"/>
      <c r="AT328" s="228" t="s">
        <v>189</v>
      </c>
      <c r="AU328" s="228" t="s">
        <v>88</v>
      </c>
      <c r="AV328" s="13" t="s">
        <v>88</v>
      </c>
      <c r="AW328" s="13" t="s">
        <v>35</v>
      </c>
      <c r="AX328" s="13" t="s">
        <v>86</v>
      </c>
      <c r="AY328" s="228" t="s">
        <v>181</v>
      </c>
    </row>
    <row r="329" spans="1:65" s="2" customFormat="1" ht="11.4">
      <c r="A329" s="33"/>
      <c r="B329" s="34"/>
      <c r="C329" s="203" t="s">
        <v>133</v>
      </c>
      <c r="D329" s="203" t="s">
        <v>183</v>
      </c>
      <c r="E329" s="204" t="s">
        <v>602</v>
      </c>
      <c r="F329" s="205" t="s">
        <v>603</v>
      </c>
      <c r="G329" s="206" t="s">
        <v>206</v>
      </c>
      <c r="H329" s="207">
        <v>149.728</v>
      </c>
      <c r="I329" s="208"/>
      <c r="J329" s="209">
        <f>ROUND(I329*H329,2)</f>
        <v>0</v>
      </c>
      <c r="K329" s="210"/>
      <c r="L329" s="38"/>
      <c r="M329" s="211" t="s">
        <v>1</v>
      </c>
      <c r="N329" s="212" t="s">
        <v>43</v>
      </c>
      <c r="O329" s="70"/>
      <c r="P329" s="213">
        <f>O329*H329</f>
        <v>0</v>
      </c>
      <c r="Q329" s="213">
        <v>2.45329</v>
      </c>
      <c r="R329" s="213">
        <f>Q329*H329</f>
        <v>367.32620512</v>
      </c>
      <c r="S329" s="213">
        <v>0</v>
      </c>
      <c r="T329" s="214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15" t="s">
        <v>187</v>
      </c>
      <c r="AT329" s="215" t="s">
        <v>183</v>
      </c>
      <c r="AU329" s="215" t="s">
        <v>88</v>
      </c>
      <c r="AY329" s="16" t="s">
        <v>181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6" t="s">
        <v>86</v>
      </c>
      <c r="BK329" s="216">
        <f>ROUND(I329*H329,2)</f>
        <v>0</v>
      </c>
      <c r="BL329" s="16" t="s">
        <v>187</v>
      </c>
      <c r="BM329" s="215" t="s">
        <v>604</v>
      </c>
    </row>
    <row r="330" spans="2:51" s="13" customFormat="1" ht="12">
      <c r="B330" s="217"/>
      <c r="C330" s="218"/>
      <c r="D330" s="219" t="s">
        <v>189</v>
      </c>
      <c r="E330" s="220" t="s">
        <v>1</v>
      </c>
      <c r="F330" s="221" t="s">
        <v>605</v>
      </c>
      <c r="G330" s="218"/>
      <c r="H330" s="222">
        <v>0.79</v>
      </c>
      <c r="I330" s="223"/>
      <c r="J330" s="218"/>
      <c r="K330" s="218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189</v>
      </c>
      <c r="AU330" s="228" t="s">
        <v>88</v>
      </c>
      <c r="AV330" s="13" t="s">
        <v>88</v>
      </c>
      <c r="AW330" s="13" t="s">
        <v>35</v>
      </c>
      <c r="AX330" s="13" t="s">
        <v>78</v>
      </c>
      <c r="AY330" s="228" t="s">
        <v>181</v>
      </c>
    </row>
    <row r="331" spans="2:51" s="13" customFormat="1" ht="12">
      <c r="B331" s="217"/>
      <c r="C331" s="218"/>
      <c r="D331" s="219" t="s">
        <v>189</v>
      </c>
      <c r="E331" s="220" t="s">
        <v>1</v>
      </c>
      <c r="F331" s="221" t="s">
        <v>606</v>
      </c>
      <c r="G331" s="218"/>
      <c r="H331" s="222">
        <v>7.928</v>
      </c>
      <c r="I331" s="223"/>
      <c r="J331" s="218"/>
      <c r="K331" s="218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189</v>
      </c>
      <c r="AU331" s="228" t="s">
        <v>88</v>
      </c>
      <c r="AV331" s="13" t="s">
        <v>88</v>
      </c>
      <c r="AW331" s="13" t="s">
        <v>35</v>
      </c>
      <c r="AX331" s="13" t="s">
        <v>78</v>
      </c>
      <c r="AY331" s="228" t="s">
        <v>181</v>
      </c>
    </row>
    <row r="332" spans="2:51" s="13" customFormat="1" ht="12">
      <c r="B332" s="217"/>
      <c r="C332" s="218"/>
      <c r="D332" s="219" t="s">
        <v>189</v>
      </c>
      <c r="E332" s="220" t="s">
        <v>1</v>
      </c>
      <c r="F332" s="221" t="s">
        <v>607</v>
      </c>
      <c r="G332" s="218"/>
      <c r="H332" s="222">
        <v>1.492</v>
      </c>
      <c r="I332" s="223"/>
      <c r="J332" s="218"/>
      <c r="K332" s="218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189</v>
      </c>
      <c r="AU332" s="228" t="s">
        <v>88</v>
      </c>
      <c r="AV332" s="13" t="s">
        <v>88</v>
      </c>
      <c r="AW332" s="13" t="s">
        <v>35</v>
      </c>
      <c r="AX332" s="13" t="s">
        <v>78</v>
      </c>
      <c r="AY332" s="228" t="s">
        <v>181</v>
      </c>
    </row>
    <row r="333" spans="2:51" s="13" customFormat="1" ht="12">
      <c r="B333" s="217"/>
      <c r="C333" s="218"/>
      <c r="D333" s="219" t="s">
        <v>189</v>
      </c>
      <c r="E333" s="220" t="s">
        <v>1</v>
      </c>
      <c r="F333" s="221" t="s">
        <v>608</v>
      </c>
      <c r="G333" s="218"/>
      <c r="H333" s="222">
        <v>5.854</v>
      </c>
      <c r="I333" s="223"/>
      <c r="J333" s="218"/>
      <c r="K333" s="218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189</v>
      </c>
      <c r="AU333" s="228" t="s">
        <v>88</v>
      </c>
      <c r="AV333" s="13" t="s">
        <v>88</v>
      </c>
      <c r="AW333" s="13" t="s">
        <v>35</v>
      </c>
      <c r="AX333" s="13" t="s">
        <v>78</v>
      </c>
      <c r="AY333" s="228" t="s">
        <v>181</v>
      </c>
    </row>
    <row r="334" spans="2:51" s="13" customFormat="1" ht="12">
      <c r="B334" s="217"/>
      <c r="C334" s="218"/>
      <c r="D334" s="219" t="s">
        <v>189</v>
      </c>
      <c r="E334" s="220" t="s">
        <v>1</v>
      </c>
      <c r="F334" s="221" t="s">
        <v>609</v>
      </c>
      <c r="G334" s="218"/>
      <c r="H334" s="222">
        <v>4.172</v>
      </c>
      <c r="I334" s="223"/>
      <c r="J334" s="218"/>
      <c r="K334" s="218"/>
      <c r="L334" s="224"/>
      <c r="M334" s="225"/>
      <c r="N334" s="226"/>
      <c r="O334" s="226"/>
      <c r="P334" s="226"/>
      <c r="Q334" s="226"/>
      <c r="R334" s="226"/>
      <c r="S334" s="226"/>
      <c r="T334" s="227"/>
      <c r="AT334" s="228" t="s">
        <v>189</v>
      </c>
      <c r="AU334" s="228" t="s">
        <v>88</v>
      </c>
      <c r="AV334" s="13" t="s">
        <v>88</v>
      </c>
      <c r="AW334" s="13" t="s">
        <v>35</v>
      </c>
      <c r="AX334" s="13" t="s">
        <v>78</v>
      </c>
      <c r="AY334" s="228" t="s">
        <v>181</v>
      </c>
    </row>
    <row r="335" spans="2:51" s="13" customFormat="1" ht="12">
      <c r="B335" s="217"/>
      <c r="C335" s="218"/>
      <c r="D335" s="219" t="s">
        <v>189</v>
      </c>
      <c r="E335" s="220" t="s">
        <v>1</v>
      </c>
      <c r="F335" s="221" t="s">
        <v>610</v>
      </c>
      <c r="G335" s="218"/>
      <c r="H335" s="222">
        <v>7.945</v>
      </c>
      <c r="I335" s="223"/>
      <c r="J335" s="218"/>
      <c r="K335" s="218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189</v>
      </c>
      <c r="AU335" s="228" t="s">
        <v>88</v>
      </c>
      <c r="AV335" s="13" t="s">
        <v>88</v>
      </c>
      <c r="AW335" s="13" t="s">
        <v>35</v>
      </c>
      <c r="AX335" s="13" t="s">
        <v>78</v>
      </c>
      <c r="AY335" s="228" t="s">
        <v>181</v>
      </c>
    </row>
    <row r="336" spans="2:51" s="13" customFormat="1" ht="12">
      <c r="B336" s="217"/>
      <c r="C336" s="218"/>
      <c r="D336" s="219" t="s">
        <v>189</v>
      </c>
      <c r="E336" s="220" t="s">
        <v>1</v>
      </c>
      <c r="F336" s="221" t="s">
        <v>611</v>
      </c>
      <c r="G336" s="218"/>
      <c r="H336" s="222">
        <v>1.755</v>
      </c>
      <c r="I336" s="223"/>
      <c r="J336" s="218"/>
      <c r="K336" s="218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189</v>
      </c>
      <c r="AU336" s="228" t="s">
        <v>88</v>
      </c>
      <c r="AV336" s="13" t="s">
        <v>88</v>
      </c>
      <c r="AW336" s="13" t="s">
        <v>35</v>
      </c>
      <c r="AX336" s="13" t="s">
        <v>78</v>
      </c>
      <c r="AY336" s="228" t="s">
        <v>181</v>
      </c>
    </row>
    <row r="337" spans="2:51" s="13" customFormat="1" ht="12">
      <c r="B337" s="217"/>
      <c r="C337" s="218"/>
      <c r="D337" s="219" t="s">
        <v>189</v>
      </c>
      <c r="E337" s="220" t="s">
        <v>1</v>
      </c>
      <c r="F337" s="221" t="s">
        <v>612</v>
      </c>
      <c r="G337" s="218"/>
      <c r="H337" s="222">
        <v>0.754</v>
      </c>
      <c r="I337" s="223"/>
      <c r="J337" s="218"/>
      <c r="K337" s="218"/>
      <c r="L337" s="224"/>
      <c r="M337" s="225"/>
      <c r="N337" s="226"/>
      <c r="O337" s="226"/>
      <c r="P337" s="226"/>
      <c r="Q337" s="226"/>
      <c r="R337" s="226"/>
      <c r="S337" s="226"/>
      <c r="T337" s="227"/>
      <c r="AT337" s="228" t="s">
        <v>189</v>
      </c>
      <c r="AU337" s="228" t="s">
        <v>88</v>
      </c>
      <c r="AV337" s="13" t="s">
        <v>88</v>
      </c>
      <c r="AW337" s="13" t="s">
        <v>35</v>
      </c>
      <c r="AX337" s="13" t="s">
        <v>78</v>
      </c>
      <c r="AY337" s="228" t="s">
        <v>181</v>
      </c>
    </row>
    <row r="338" spans="2:51" s="13" customFormat="1" ht="12">
      <c r="B338" s="217"/>
      <c r="C338" s="218"/>
      <c r="D338" s="219" t="s">
        <v>189</v>
      </c>
      <c r="E338" s="220" t="s">
        <v>1</v>
      </c>
      <c r="F338" s="221" t="s">
        <v>613</v>
      </c>
      <c r="G338" s="218"/>
      <c r="H338" s="222">
        <v>2.018</v>
      </c>
      <c r="I338" s="223"/>
      <c r="J338" s="218"/>
      <c r="K338" s="218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189</v>
      </c>
      <c r="AU338" s="228" t="s">
        <v>88</v>
      </c>
      <c r="AV338" s="13" t="s">
        <v>88</v>
      </c>
      <c r="AW338" s="13" t="s">
        <v>35</v>
      </c>
      <c r="AX338" s="13" t="s">
        <v>78</v>
      </c>
      <c r="AY338" s="228" t="s">
        <v>181</v>
      </c>
    </row>
    <row r="339" spans="2:51" s="13" customFormat="1" ht="12">
      <c r="B339" s="217"/>
      <c r="C339" s="218"/>
      <c r="D339" s="219" t="s">
        <v>189</v>
      </c>
      <c r="E339" s="220" t="s">
        <v>1</v>
      </c>
      <c r="F339" s="221" t="s">
        <v>614</v>
      </c>
      <c r="G339" s="218"/>
      <c r="H339" s="222">
        <v>3.36</v>
      </c>
      <c r="I339" s="223"/>
      <c r="J339" s="218"/>
      <c r="K339" s="218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189</v>
      </c>
      <c r="AU339" s="228" t="s">
        <v>88</v>
      </c>
      <c r="AV339" s="13" t="s">
        <v>88</v>
      </c>
      <c r="AW339" s="13" t="s">
        <v>35</v>
      </c>
      <c r="AX339" s="13" t="s">
        <v>78</v>
      </c>
      <c r="AY339" s="228" t="s">
        <v>181</v>
      </c>
    </row>
    <row r="340" spans="2:51" s="13" customFormat="1" ht="12">
      <c r="B340" s="217"/>
      <c r="C340" s="218"/>
      <c r="D340" s="219" t="s">
        <v>189</v>
      </c>
      <c r="E340" s="220" t="s">
        <v>1</v>
      </c>
      <c r="F340" s="221" t="s">
        <v>615</v>
      </c>
      <c r="G340" s="218"/>
      <c r="H340" s="222">
        <v>0.278</v>
      </c>
      <c r="I340" s="223"/>
      <c r="J340" s="218"/>
      <c r="K340" s="218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189</v>
      </c>
      <c r="AU340" s="228" t="s">
        <v>88</v>
      </c>
      <c r="AV340" s="13" t="s">
        <v>88</v>
      </c>
      <c r="AW340" s="13" t="s">
        <v>35</v>
      </c>
      <c r="AX340" s="13" t="s">
        <v>78</v>
      </c>
      <c r="AY340" s="228" t="s">
        <v>181</v>
      </c>
    </row>
    <row r="341" spans="2:51" s="13" customFormat="1" ht="12">
      <c r="B341" s="217"/>
      <c r="C341" s="218"/>
      <c r="D341" s="219" t="s">
        <v>189</v>
      </c>
      <c r="E341" s="220" t="s">
        <v>1</v>
      </c>
      <c r="F341" s="221" t="s">
        <v>616</v>
      </c>
      <c r="G341" s="218"/>
      <c r="H341" s="222">
        <v>3.019</v>
      </c>
      <c r="I341" s="223"/>
      <c r="J341" s="218"/>
      <c r="K341" s="218"/>
      <c r="L341" s="224"/>
      <c r="M341" s="225"/>
      <c r="N341" s="226"/>
      <c r="O341" s="226"/>
      <c r="P341" s="226"/>
      <c r="Q341" s="226"/>
      <c r="R341" s="226"/>
      <c r="S341" s="226"/>
      <c r="T341" s="227"/>
      <c r="AT341" s="228" t="s">
        <v>189</v>
      </c>
      <c r="AU341" s="228" t="s">
        <v>88</v>
      </c>
      <c r="AV341" s="13" t="s">
        <v>88</v>
      </c>
      <c r="AW341" s="13" t="s">
        <v>35</v>
      </c>
      <c r="AX341" s="13" t="s">
        <v>78</v>
      </c>
      <c r="AY341" s="228" t="s">
        <v>181</v>
      </c>
    </row>
    <row r="342" spans="2:51" s="13" customFormat="1" ht="12">
      <c r="B342" s="217"/>
      <c r="C342" s="218"/>
      <c r="D342" s="219" t="s">
        <v>189</v>
      </c>
      <c r="E342" s="220" t="s">
        <v>1</v>
      </c>
      <c r="F342" s="221" t="s">
        <v>617</v>
      </c>
      <c r="G342" s="218"/>
      <c r="H342" s="222">
        <v>0.3</v>
      </c>
      <c r="I342" s="223"/>
      <c r="J342" s="218"/>
      <c r="K342" s="218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189</v>
      </c>
      <c r="AU342" s="228" t="s">
        <v>88</v>
      </c>
      <c r="AV342" s="13" t="s">
        <v>88</v>
      </c>
      <c r="AW342" s="13" t="s">
        <v>35</v>
      </c>
      <c r="AX342" s="13" t="s">
        <v>78</v>
      </c>
      <c r="AY342" s="228" t="s">
        <v>181</v>
      </c>
    </row>
    <row r="343" spans="2:51" s="13" customFormat="1" ht="12">
      <c r="B343" s="217"/>
      <c r="C343" s="218"/>
      <c r="D343" s="219" t="s">
        <v>189</v>
      </c>
      <c r="E343" s="220" t="s">
        <v>1</v>
      </c>
      <c r="F343" s="221" t="s">
        <v>618</v>
      </c>
      <c r="G343" s="218"/>
      <c r="H343" s="222">
        <v>15.606</v>
      </c>
      <c r="I343" s="223"/>
      <c r="J343" s="218"/>
      <c r="K343" s="218"/>
      <c r="L343" s="224"/>
      <c r="M343" s="225"/>
      <c r="N343" s="226"/>
      <c r="O343" s="226"/>
      <c r="P343" s="226"/>
      <c r="Q343" s="226"/>
      <c r="R343" s="226"/>
      <c r="S343" s="226"/>
      <c r="T343" s="227"/>
      <c r="AT343" s="228" t="s">
        <v>189</v>
      </c>
      <c r="AU343" s="228" t="s">
        <v>88</v>
      </c>
      <c r="AV343" s="13" t="s">
        <v>88</v>
      </c>
      <c r="AW343" s="13" t="s">
        <v>35</v>
      </c>
      <c r="AX343" s="13" t="s">
        <v>78</v>
      </c>
      <c r="AY343" s="228" t="s">
        <v>181</v>
      </c>
    </row>
    <row r="344" spans="2:51" s="13" customFormat="1" ht="12">
      <c r="B344" s="217"/>
      <c r="C344" s="218"/>
      <c r="D344" s="219" t="s">
        <v>189</v>
      </c>
      <c r="E344" s="220" t="s">
        <v>1</v>
      </c>
      <c r="F344" s="221" t="s">
        <v>619</v>
      </c>
      <c r="G344" s="218"/>
      <c r="H344" s="222">
        <v>85.02</v>
      </c>
      <c r="I344" s="223"/>
      <c r="J344" s="218"/>
      <c r="K344" s="218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189</v>
      </c>
      <c r="AU344" s="228" t="s">
        <v>88</v>
      </c>
      <c r="AV344" s="13" t="s">
        <v>88</v>
      </c>
      <c r="AW344" s="13" t="s">
        <v>35</v>
      </c>
      <c r="AX344" s="13" t="s">
        <v>78</v>
      </c>
      <c r="AY344" s="228" t="s">
        <v>181</v>
      </c>
    </row>
    <row r="345" spans="2:51" s="13" customFormat="1" ht="12">
      <c r="B345" s="217"/>
      <c r="C345" s="218"/>
      <c r="D345" s="219" t="s">
        <v>189</v>
      </c>
      <c r="E345" s="220" t="s">
        <v>1</v>
      </c>
      <c r="F345" s="221" t="s">
        <v>620</v>
      </c>
      <c r="G345" s="218"/>
      <c r="H345" s="222">
        <v>8.566</v>
      </c>
      <c r="I345" s="223"/>
      <c r="J345" s="218"/>
      <c r="K345" s="218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189</v>
      </c>
      <c r="AU345" s="228" t="s">
        <v>88</v>
      </c>
      <c r="AV345" s="13" t="s">
        <v>88</v>
      </c>
      <c r="AW345" s="13" t="s">
        <v>35</v>
      </c>
      <c r="AX345" s="13" t="s">
        <v>78</v>
      </c>
      <c r="AY345" s="228" t="s">
        <v>181</v>
      </c>
    </row>
    <row r="346" spans="2:51" s="13" customFormat="1" ht="12">
      <c r="B346" s="217"/>
      <c r="C346" s="218"/>
      <c r="D346" s="219" t="s">
        <v>189</v>
      </c>
      <c r="E346" s="220" t="s">
        <v>1</v>
      </c>
      <c r="F346" s="221" t="s">
        <v>621</v>
      </c>
      <c r="G346" s="218"/>
      <c r="H346" s="222">
        <v>5.017</v>
      </c>
      <c r="I346" s="223"/>
      <c r="J346" s="218"/>
      <c r="K346" s="218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189</v>
      </c>
      <c r="AU346" s="228" t="s">
        <v>88</v>
      </c>
      <c r="AV346" s="13" t="s">
        <v>88</v>
      </c>
      <c r="AW346" s="13" t="s">
        <v>35</v>
      </c>
      <c r="AX346" s="13" t="s">
        <v>78</v>
      </c>
      <c r="AY346" s="228" t="s">
        <v>181</v>
      </c>
    </row>
    <row r="347" spans="2:51" s="13" customFormat="1" ht="12">
      <c r="B347" s="217"/>
      <c r="C347" s="218"/>
      <c r="D347" s="219" t="s">
        <v>189</v>
      </c>
      <c r="E347" s="220" t="s">
        <v>1</v>
      </c>
      <c r="F347" s="221" t="s">
        <v>622</v>
      </c>
      <c r="G347" s="218"/>
      <c r="H347" s="222">
        <v>-4.146</v>
      </c>
      <c r="I347" s="223"/>
      <c r="J347" s="218"/>
      <c r="K347" s="218"/>
      <c r="L347" s="224"/>
      <c r="M347" s="225"/>
      <c r="N347" s="226"/>
      <c r="O347" s="226"/>
      <c r="P347" s="226"/>
      <c r="Q347" s="226"/>
      <c r="R347" s="226"/>
      <c r="S347" s="226"/>
      <c r="T347" s="227"/>
      <c r="AT347" s="228" t="s">
        <v>189</v>
      </c>
      <c r="AU347" s="228" t="s">
        <v>88</v>
      </c>
      <c r="AV347" s="13" t="s">
        <v>88</v>
      </c>
      <c r="AW347" s="13" t="s">
        <v>35</v>
      </c>
      <c r="AX347" s="13" t="s">
        <v>78</v>
      </c>
      <c r="AY347" s="228" t="s">
        <v>181</v>
      </c>
    </row>
    <row r="348" spans="2:51" s="14" customFormat="1" ht="12">
      <c r="B348" s="240"/>
      <c r="C348" s="241"/>
      <c r="D348" s="219" t="s">
        <v>189</v>
      </c>
      <c r="E348" s="242" t="s">
        <v>1</v>
      </c>
      <c r="F348" s="243" t="s">
        <v>257</v>
      </c>
      <c r="G348" s="241"/>
      <c r="H348" s="244">
        <v>149.728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189</v>
      </c>
      <c r="AU348" s="250" t="s">
        <v>88</v>
      </c>
      <c r="AV348" s="14" t="s">
        <v>187</v>
      </c>
      <c r="AW348" s="14" t="s">
        <v>35</v>
      </c>
      <c r="AX348" s="14" t="s">
        <v>86</v>
      </c>
      <c r="AY348" s="250" t="s">
        <v>181</v>
      </c>
    </row>
    <row r="349" spans="1:65" s="2" customFormat="1" ht="22.8">
      <c r="A349" s="33"/>
      <c r="B349" s="34"/>
      <c r="C349" s="203" t="s">
        <v>136</v>
      </c>
      <c r="D349" s="203" t="s">
        <v>183</v>
      </c>
      <c r="E349" s="204" t="s">
        <v>623</v>
      </c>
      <c r="F349" s="205" t="s">
        <v>624</v>
      </c>
      <c r="G349" s="206" t="s">
        <v>206</v>
      </c>
      <c r="H349" s="207">
        <v>111.736</v>
      </c>
      <c r="I349" s="208"/>
      <c r="J349" s="209">
        <f>ROUND(I349*H349,2)</f>
        <v>0</v>
      </c>
      <c r="K349" s="210"/>
      <c r="L349" s="38"/>
      <c r="M349" s="211" t="s">
        <v>1</v>
      </c>
      <c r="N349" s="212" t="s">
        <v>43</v>
      </c>
      <c r="O349" s="70"/>
      <c r="P349" s="213">
        <f>O349*H349</f>
        <v>0</v>
      </c>
      <c r="Q349" s="213">
        <v>2.45329</v>
      </c>
      <c r="R349" s="213">
        <f>Q349*H349</f>
        <v>274.12081144</v>
      </c>
      <c r="S349" s="213">
        <v>0</v>
      </c>
      <c r="T349" s="214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215" t="s">
        <v>187</v>
      </c>
      <c r="AT349" s="215" t="s">
        <v>183</v>
      </c>
      <c r="AU349" s="215" t="s">
        <v>88</v>
      </c>
      <c r="AY349" s="16" t="s">
        <v>181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6" t="s">
        <v>86</v>
      </c>
      <c r="BK349" s="216">
        <f>ROUND(I349*H349,2)</f>
        <v>0</v>
      </c>
      <c r="BL349" s="16" t="s">
        <v>187</v>
      </c>
      <c r="BM349" s="215" t="s">
        <v>625</v>
      </c>
    </row>
    <row r="350" spans="2:51" s="13" customFormat="1" ht="12">
      <c r="B350" s="217"/>
      <c r="C350" s="218"/>
      <c r="D350" s="219" t="s">
        <v>189</v>
      </c>
      <c r="E350" s="220" t="s">
        <v>1</v>
      </c>
      <c r="F350" s="221" t="s">
        <v>618</v>
      </c>
      <c r="G350" s="218"/>
      <c r="H350" s="222">
        <v>15.606</v>
      </c>
      <c r="I350" s="223"/>
      <c r="J350" s="218"/>
      <c r="K350" s="218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189</v>
      </c>
      <c r="AU350" s="228" t="s">
        <v>88</v>
      </c>
      <c r="AV350" s="13" t="s">
        <v>88</v>
      </c>
      <c r="AW350" s="13" t="s">
        <v>35</v>
      </c>
      <c r="AX350" s="13" t="s">
        <v>78</v>
      </c>
      <c r="AY350" s="228" t="s">
        <v>181</v>
      </c>
    </row>
    <row r="351" spans="2:51" s="13" customFormat="1" ht="12">
      <c r="B351" s="217"/>
      <c r="C351" s="218"/>
      <c r="D351" s="219" t="s">
        <v>189</v>
      </c>
      <c r="E351" s="220" t="s">
        <v>1</v>
      </c>
      <c r="F351" s="221" t="s">
        <v>619</v>
      </c>
      <c r="G351" s="218"/>
      <c r="H351" s="222">
        <v>85.02</v>
      </c>
      <c r="I351" s="223"/>
      <c r="J351" s="218"/>
      <c r="K351" s="218"/>
      <c r="L351" s="224"/>
      <c r="M351" s="225"/>
      <c r="N351" s="226"/>
      <c r="O351" s="226"/>
      <c r="P351" s="226"/>
      <c r="Q351" s="226"/>
      <c r="R351" s="226"/>
      <c r="S351" s="226"/>
      <c r="T351" s="227"/>
      <c r="AT351" s="228" t="s">
        <v>189</v>
      </c>
      <c r="AU351" s="228" t="s">
        <v>88</v>
      </c>
      <c r="AV351" s="13" t="s">
        <v>88</v>
      </c>
      <c r="AW351" s="13" t="s">
        <v>35</v>
      </c>
      <c r="AX351" s="13" t="s">
        <v>78</v>
      </c>
      <c r="AY351" s="228" t="s">
        <v>181</v>
      </c>
    </row>
    <row r="352" spans="2:51" s="13" customFormat="1" ht="12">
      <c r="B352" s="217"/>
      <c r="C352" s="218"/>
      <c r="D352" s="219" t="s">
        <v>189</v>
      </c>
      <c r="E352" s="220" t="s">
        <v>1</v>
      </c>
      <c r="F352" s="221" t="s">
        <v>620</v>
      </c>
      <c r="G352" s="218"/>
      <c r="H352" s="222">
        <v>8.566</v>
      </c>
      <c r="I352" s="223"/>
      <c r="J352" s="218"/>
      <c r="K352" s="218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189</v>
      </c>
      <c r="AU352" s="228" t="s">
        <v>88</v>
      </c>
      <c r="AV352" s="13" t="s">
        <v>88</v>
      </c>
      <c r="AW352" s="13" t="s">
        <v>35</v>
      </c>
      <c r="AX352" s="13" t="s">
        <v>78</v>
      </c>
      <c r="AY352" s="228" t="s">
        <v>181</v>
      </c>
    </row>
    <row r="353" spans="2:51" s="13" customFormat="1" ht="12">
      <c r="B353" s="217"/>
      <c r="C353" s="218"/>
      <c r="D353" s="219" t="s">
        <v>189</v>
      </c>
      <c r="E353" s="220" t="s">
        <v>1</v>
      </c>
      <c r="F353" s="221" t="s">
        <v>626</v>
      </c>
      <c r="G353" s="218"/>
      <c r="H353" s="222">
        <v>6.69</v>
      </c>
      <c r="I353" s="223"/>
      <c r="J353" s="218"/>
      <c r="K353" s="218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189</v>
      </c>
      <c r="AU353" s="228" t="s">
        <v>88</v>
      </c>
      <c r="AV353" s="13" t="s">
        <v>88</v>
      </c>
      <c r="AW353" s="13" t="s">
        <v>35</v>
      </c>
      <c r="AX353" s="13" t="s">
        <v>78</v>
      </c>
      <c r="AY353" s="228" t="s">
        <v>181</v>
      </c>
    </row>
    <row r="354" spans="2:51" s="13" customFormat="1" ht="12">
      <c r="B354" s="217"/>
      <c r="C354" s="218"/>
      <c r="D354" s="219" t="s">
        <v>189</v>
      </c>
      <c r="E354" s="220" t="s">
        <v>1</v>
      </c>
      <c r="F354" s="221" t="s">
        <v>622</v>
      </c>
      <c r="G354" s="218"/>
      <c r="H354" s="222">
        <v>-4.146</v>
      </c>
      <c r="I354" s="223"/>
      <c r="J354" s="218"/>
      <c r="K354" s="218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189</v>
      </c>
      <c r="AU354" s="228" t="s">
        <v>88</v>
      </c>
      <c r="AV354" s="13" t="s">
        <v>88</v>
      </c>
      <c r="AW354" s="13" t="s">
        <v>35</v>
      </c>
      <c r="AX354" s="13" t="s">
        <v>78</v>
      </c>
      <c r="AY354" s="228" t="s">
        <v>181</v>
      </c>
    </row>
    <row r="355" spans="2:51" s="14" customFormat="1" ht="12">
      <c r="B355" s="240"/>
      <c r="C355" s="241"/>
      <c r="D355" s="219" t="s">
        <v>189</v>
      </c>
      <c r="E355" s="242" t="s">
        <v>1</v>
      </c>
      <c r="F355" s="243" t="s">
        <v>257</v>
      </c>
      <c r="G355" s="241"/>
      <c r="H355" s="244">
        <v>111.73599999999999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189</v>
      </c>
      <c r="AU355" s="250" t="s">
        <v>88</v>
      </c>
      <c r="AV355" s="14" t="s">
        <v>187</v>
      </c>
      <c r="AW355" s="14" t="s">
        <v>35</v>
      </c>
      <c r="AX355" s="14" t="s">
        <v>86</v>
      </c>
      <c r="AY355" s="250" t="s">
        <v>181</v>
      </c>
    </row>
    <row r="356" spans="1:65" s="2" customFormat="1" ht="11.4">
      <c r="A356" s="33"/>
      <c r="B356" s="34"/>
      <c r="C356" s="203" t="s">
        <v>139</v>
      </c>
      <c r="D356" s="203" t="s">
        <v>183</v>
      </c>
      <c r="E356" s="204" t="s">
        <v>627</v>
      </c>
      <c r="F356" s="205" t="s">
        <v>628</v>
      </c>
      <c r="G356" s="206" t="s">
        <v>226</v>
      </c>
      <c r="H356" s="207">
        <v>6.984</v>
      </c>
      <c r="I356" s="208"/>
      <c r="J356" s="209">
        <f>ROUND(I356*H356,2)</f>
        <v>0</v>
      </c>
      <c r="K356" s="210"/>
      <c r="L356" s="38"/>
      <c r="M356" s="211" t="s">
        <v>1</v>
      </c>
      <c r="N356" s="212" t="s">
        <v>43</v>
      </c>
      <c r="O356" s="70"/>
      <c r="P356" s="213">
        <f>O356*H356</f>
        <v>0</v>
      </c>
      <c r="Q356" s="213">
        <v>1.06277</v>
      </c>
      <c r="R356" s="213">
        <f>Q356*H356</f>
        <v>7.42238568</v>
      </c>
      <c r="S356" s="213">
        <v>0</v>
      </c>
      <c r="T356" s="214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15" t="s">
        <v>187</v>
      </c>
      <c r="AT356" s="215" t="s">
        <v>183</v>
      </c>
      <c r="AU356" s="215" t="s">
        <v>88</v>
      </c>
      <c r="AY356" s="16" t="s">
        <v>181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6" t="s">
        <v>86</v>
      </c>
      <c r="BK356" s="216">
        <f>ROUND(I356*H356,2)</f>
        <v>0</v>
      </c>
      <c r="BL356" s="16" t="s">
        <v>187</v>
      </c>
      <c r="BM356" s="215" t="s">
        <v>629</v>
      </c>
    </row>
    <row r="357" spans="2:51" s="13" customFormat="1" ht="12">
      <c r="B357" s="217"/>
      <c r="C357" s="218"/>
      <c r="D357" s="219" t="s">
        <v>189</v>
      </c>
      <c r="E357" s="220" t="s">
        <v>1</v>
      </c>
      <c r="F357" s="221" t="s">
        <v>630</v>
      </c>
      <c r="G357" s="218"/>
      <c r="H357" s="222">
        <v>6.984</v>
      </c>
      <c r="I357" s="223"/>
      <c r="J357" s="218"/>
      <c r="K357" s="218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189</v>
      </c>
      <c r="AU357" s="228" t="s">
        <v>88</v>
      </c>
      <c r="AV357" s="13" t="s">
        <v>88</v>
      </c>
      <c r="AW357" s="13" t="s">
        <v>35</v>
      </c>
      <c r="AX357" s="13" t="s">
        <v>86</v>
      </c>
      <c r="AY357" s="228" t="s">
        <v>181</v>
      </c>
    </row>
    <row r="358" spans="2:63" s="12" customFormat="1" ht="13.2">
      <c r="B358" s="187"/>
      <c r="C358" s="188"/>
      <c r="D358" s="189" t="s">
        <v>77</v>
      </c>
      <c r="E358" s="201" t="s">
        <v>194</v>
      </c>
      <c r="F358" s="201" t="s">
        <v>631</v>
      </c>
      <c r="G358" s="188"/>
      <c r="H358" s="188"/>
      <c r="I358" s="191"/>
      <c r="J358" s="202">
        <f>BK358</f>
        <v>0</v>
      </c>
      <c r="K358" s="188"/>
      <c r="L358" s="193"/>
      <c r="M358" s="194"/>
      <c r="N358" s="195"/>
      <c r="O358" s="195"/>
      <c r="P358" s="196">
        <f>SUM(P359:P469)</f>
        <v>0</v>
      </c>
      <c r="Q358" s="195"/>
      <c r="R358" s="196">
        <f>SUM(R359:R469)</f>
        <v>272.2626437899999</v>
      </c>
      <c r="S358" s="195"/>
      <c r="T358" s="197">
        <f>SUM(T359:T469)</f>
        <v>0</v>
      </c>
      <c r="AR358" s="198" t="s">
        <v>86</v>
      </c>
      <c r="AT358" s="199" t="s">
        <v>77</v>
      </c>
      <c r="AU358" s="199" t="s">
        <v>86</v>
      </c>
      <c r="AY358" s="198" t="s">
        <v>181</v>
      </c>
      <c r="BK358" s="200">
        <f>SUM(BK359:BK469)</f>
        <v>0</v>
      </c>
    </row>
    <row r="359" spans="1:65" s="2" customFormat="1" ht="22.8">
      <c r="A359" s="33"/>
      <c r="B359" s="34"/>
      <c r="C359" s="203" t="s">
        <v>142</v>
      </c>
      <c r="D359" s="203" t="s">
        <v>183</v>
      </c>
      <c r="E359" s="204" t="s">
        <v>632</v>
      </c>
      <c r="F359" s="205" t="s">
        <v>633</v>
      </c>
      <c r="G359" s="206" t="s">
        <v>186</v>
      </c>
      <c r="H359" s="207">
        <v>85.76</v>
      </c>
      <c r="I359" s="208"/>
      <c r="J359" s="209">
        <f>ROUND(I359*H359,2)</f>
        <v>0</v>
      </c>
      <c r="K359" s="210"/>
      <c r="L359" s="38"/>
      <c r="M359" s="211" t="s">
        <v>1</v>
      </c>
      <c r="N359" s="212" t="s">
        <v>43</v>
      </c>
      <c r="O359" s="70"/>
      <c r="P359" s="213">
        <f>O359*H359</f>
        <v>0</v>
      </c>
      <c r="Q359" s="213">
        <v>0.00346</v>
      </c>
      <c r="R359" s="213">
        <f>Q359*H359</f>
        <v>0.29672960000000004</v>
      </c>
      <c r="S359" s="213">
        <v>0</v>
      </c>
      <c r="T359" s="214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15" t="s">
        <v>187</v>
      </c>
      <c r="AT359" s="215" t="s">
        <v>183</v>
      </c>
      <c r="AU359" s="215" t="s">
        <v>88</v>
      </c>
      <c r="AY359" s="16" t="s">
        <v>181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6" t="s">
        <v>86</v>
      </c>
      <c r="BK359" s="216">
        <f>ROUND(I359*H359,2)</f>
        <v>0</v>
      </c>
      <c r="BL359" s="16" t="s">
        <v>187</v>
      </c>
      <c r="BM359" s="215" t="s">
        <v>634</v>
      </c>
    </row>
    <row r="360" spans="2:51" s="13" customFormat="1" ht="12">
      <c r="B360" s="217"/>
      <c r="C360" s="218"/>
      <c r="D360" s="219" t="s">
        <v>189</v>
      </c>
      <c r="E360" s="220" t="s">
        <v>1</v>
      </c>
      <c r="F360" s="221" t="s">
        <v>635</v>
      </c>
      <c r="G360" s="218"/>
      <c r="H360" s="222">
        <v>15</v>
      </c>
      <c r="I360" s="223"/>
      <c r="J360" s="218"/>
      <c r="K360" s="218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189</v>
      </c>
      <c r="AU360" s="228" t="s">
        <v>88</v>
      </c>
      <c r="AV360" s="13" t="s">
        <v>88</v>
      </c>
      <c r="AW360" s="13" t="s">
        <v>35</v>
      </c>
      <c r="AX360" s="13" t="s">
        <v>78</v>
      </c>
      <c r="AY360" s="228" t="s">
        <v>181</v>
      </c>
    </row>
    <row r="361" spans="2:51" s="13" customFormat="1" ht="12">
      <c r="B361" s="217"/>
      <c r="C361" s="218"/>
      <c r="D361" s="219" t="s">
        <v>189</v>
      </c>
      <c r="E361" s="220" t="s">
        <v>1</v>
      </c>
      <c r="F361" s="221" t="s">
        <v>636</v>
      </c>
      <c r="G361" s="218"/>
      <c r="H361" s="222">
        <v>13.4</v>
      </c>
      <c r="I361" s="223"/>
      <c r="J361" s="218"/>
      <c r="K361" s="218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189</v>
      </c>
      <c r="AU361" s="228" t="s">
        <v>88</v>
      </c>
      <c r="AV361" s="13" t="s">
        <v>88</v>
      </c>
      <c r="AW361" s="13" t="s">
        <v>35</v>
      </c>
      <c r="AX361" s="13" t="s">
        <v>78</v>
      </c>
      <c r="AY361" s="228" t="s">
        <v>181</v>
      </c>
    </row>
    <row r="362" spans="2:51" s="13" customFormat="1" ht="12">
      <c r="B362" s="217"/>
      <c r="C362" s="218"/>
      <c r="D362" s="219" t="s">
        <v>189</v>
      </c>
      <c r="E362" s="220" t="s">
        <v>1</v>
      </c>
      <c r="F362" s="221" t="s">
        <v>637</v>
      </c>
      <c r="G362" s="218"/>
      <c r="H362" s="222">
        <v>29.48</v>
      </c>
      <c r="I362" s="223"/>
      <c r="J362" s="218"/>
      <c r="K362" s="218"/>
      <c r="L362" s="224"/>
      <c r="M362" s="225"/>
      <c r="N362" s="226"/>
      <c r="O362" s="226"/>
      <c r="P362" s="226"/>
      <c r="Q362" s="226"/>
      <c r="R362" s="226"/>
      <c r="S362" s="226"/>
      <c r="T362" s="227"/>
      <c r="AT362" s="228" t="s">
        <v>189</v>
      </c>
      <c r="AU362" s="228" t="s">
        <v>88</v>
      </c>
      <c r="AV362" s="13" t="s">
        <v>88</v>
      </c>
      <c r="AW362" s="13" t="s">
        <v>35</v>
      </c>
      <c r="AX362" s="13" t="s">
        <v>78</v>
      </c>
      <c r="AY362" s="228" t="s">
        <v>181</v>
      </c>
    </row>
    <row r="363" spans="2:51" s="13" customFormat="1" ht="12">
      <c r="B363" s="217"/>
      <c r="C363" s="218"/>
      <c r="D363" s="219" t="s">
        <v>189</v>
      </c>
      <c r="E363" s="220" t="s">
        <v>1</v>
      </c>
      <c r="F363" s="221" t="s">
        <v>638</v>
      </c>
      <c r="G363" s="218"/>
      <c r="H363" s="222">
        <v>27.88</v>
      </c>
      <c r="I363" s="223"/>
      <c r="J363" s="218"/>
      <c r="K363" s="218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189</v>
      </c>
      <c r="AU363" s="228" t="s">
        <v>88</v>
      </c>
      <c r="AV363" s="13" t="s">
        <v>88</v>
      </c>
      <c r="AW363" s="13" t="s">
        <v>35</v>
      </c>
      <c r="AX363" s="13" t="s">
        <v>78</v>
      </c>
      <c r="AY363" s="228" t="s">
        <v>181</v>
      </c>
    </row>
    <row r="364" spans="2:51" s="14" customFormat="1" ht="12">
      <c r="B364" s="240"/>
      <c r="C364" s="241"/>
      <c r="D364" s="219" t="s">
        <v>189</v>
      </c>
      <c r="E364" s="242" t="s">
        <v>1</v>
      </c>
      <c r="F364" s="243" t="s">
        <v>257</v>
      </c>
      <c r="G364" s="241"/>
      <c r="H364" s="244">
        <v>85.75999999999999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189</v>
      </c>
      <c r="AU364" s="250" t="s">
        <v>88</v>
      </c>
      <c r="AV364" s="14" t="s">
        <v>187</v>
      </c>
      <c r="AW364" s="14" t="s">
        <v>35</v>
      </c>
      <c r="AX364" s="14" t="s">
        <v>86</v>
      </c>
      <c r="AY364" s="250" t="s">
        <v>181</v>
      </c>
    </row>
    <row r="365" spans="1:65" s="2" customFormat="1" ht="22.8">
      <c r="A365" s="33"/>
      <c r="B365" s="34"/>
      <c r="C365" s="203" t="s">
        <v>7</v>
      </c>
      <c r="D365" s="203" t="s">
        <v>183</v>
      </c>
      <c r="E365" s="204" t="s">
        <v>639</v>
      </c>
      <c r="F365" s="205" t="s">
        <v>640</v>
      </c>
      <c r="G365" s="206" t="s">
        <v>186</v>
      </c>
      <c r="H365" s="207">
        <v>85.76</v>
      </c>
      <c r="I365" s="208"/>
      <c r="J365" s="209">
        <f>ROUND(I365*H365,2)</f>
        <v>0</v>
      </c>
      <c r="K365" s="210"/>
      <c r="L365" s="38"/>
      <c r="M365" s="211" t="s">
        <v>1</v>
      </c>
      <c r="N365" s="212" t="s">
        <v>43</v>
      </c>
      <c r="O365" s="70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15" t="s">
        <v>187</v>
      </c>
      <c r="AT365" s="215" t="s">
        <v>183</v>
      </c>
      <c r="AU365" s="215" t="s">
        <v>88</v>
      </c>
      <c r="AY365" s="16" t="s">
        <v>181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6" t="s">
        <v>86</v>
      </c>
      <c r="BK365" s="216">
        <f>ROUND(I365*H365,2)</f>
        <v>0</v>
      </c>
      <c r="BL365" s="16" t="s">
        <v>187</v>
      </c>
      <c r="BM365" s="215" t="s">
        <v>641</v>
      </c>
    </row>
    <row r="366" spans="2:51" s="13" customFormat="1" ht="12">
      <c r="B366" s="217"/>
      <c r="C366" s="218"/>
      <c r="D366" s="219" t="s">
        <v>189</v>
      </c>
      <c r="E366" s="220" t="s">
        <v>1</v>
      </c>
      <c r="F366" s="221" t="s">
        <v>635</v>
      </c>
      <c r="G366" s="218"/>
      <c r="H366" s="222">
        <v>15</v>
      </c>
      <c r="I366" s="223"/>
      <c r="J366" s="218"/>
      <c r="K366" s="218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189</v>
      </c>
      <c r="AU366" s="228" t="s">
        <v>88</v>
      </c>
      <c r="AV366" s="13" t="s">
        <v>88</v>
      </c>
      <c r="AW366" s="13" t="s">
        <v>35</v>
      </c>
      <c r="AX366" s="13" t="s">
        <v>78</v>
      </c>
      <c r="AY366" s="228" t="s">
        <v>181</v>
      </c>
    </row>
    <row r="367" spans="2:51" s="13" customFormat="1" ht="12">
      <c r="B367" s="217"/>
      <c r="C367" s="218"/>
      <c r="D367" s="219" t="s">
        <v>189</v>
      </c>
      <c r="E367" s="220" t="s">
        <v>1</v>
      </c>
      <c r="F367" s="221" t="s">
        <v>636</v>
      </c>
      <c r="G367" s="218"/>
      <c r="H367" s="222">
        <v>13.4</v>
      </c>
      <c r="I367" s="223"/>
      <c r="J367" s="218"/>
      <c r="K367" s="218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189</v>
      </c>
      <c r="AU367" s="228" t="s">
        <v>88</v>
      </c>
      <c r="AV367" s="13" t="s">
        <v>88</v>
      </c>
      <c r="AW367" s="13" t="s">
        <v>35</v>
      </c>
      <c r="AX367" s="13" t="s">
        <v>78</v>
      </c>
      <c r="AY367" s="228" t="s">
        <v>181</v>
      </c>
    </row>
    <row r="368" spans="2:51" s="13" customFormat="1" ht="12">
      <c r="B368" s="217"/>
      <c r="C368" s="218"/>
      <c r="D368" s="219" t="s">
        <v>189</v>
      </c>
      <c r="E368" s="220" t="s">
        <v>1</v>
      </c>
      <c r="F368" s="221" t="s">
        <v>637</v>
      </c>
      <c r="G368" s="218"/>
      <c r="H368" s="222">
        <v>29.48</v>
      </c>
      <c r="I368" s="223"/>
      <c r="J368" s="218"/>
      <c r="K368" s="218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189</v>
      </c>
      <c r="AU368" s="228" t="s">
        <v>88</v>
      </c>
      <c r="AV368" s="13" t="s">
        <v>88</v>
      </c>
      <c r="AW368" s="13" t="s">
        <v>35</v>
      </c>
      <c r="AX368" s="13" t="s">
        <v>78</v>
      </c>
      <c r="AY368" s="228" t="s">
        <v>181</v>
      </c>
    </row>
    <row r="369" spans="2:51" s="13" customFormat="1" ht="12">
      <c r="B369" s="217"/>
      <c r="C369" s="218"/>
      <c r="D369" s="219" t="s">
        <v>189</v>
      </c>
      <c r="E369" s="220" t="s">
        <v>1</v>
      </c>
      <c r="F369" s="221" t="s">
        <v>638</v>
      </c>
      <c r="G369" s="218"/>
      <c r="H369" s="222">
        <v>27.88</v>
      </c>
      <c r="I369" s="223"/>
      <c r="J369" s="218"/>
      <c r="K369" s="218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189</v>
      </c>
      <c r="AU369" s="228" t="s">
        <v>88</v>
      </c>
      <c r="AV369" s="13" t="s">
        <v>88</v>
      </c>
      <c r="AW369" s="13" t="s">
        <v>35</v>
      </c>
      <c r="AX369" s="13" t="s">
        <v>78</v>
      </c>
      <c r="AY369" s="228" t="s">
        <v>181</v>
      </c>
    </row>
    <row r="370" spans="2:51" s="14" customFormat="1" ht="12">
      <c r="B370" s="240"/>
      <c r="C370" s="241"/>
      <c r="D370" s="219" t="s">
        <v>189</v>
      </c>
      <c r="E370" s="242" t="s">
        <v>1</v>
      </c>
      <c r="F370" s="243" t="s">
        <v>257</v>
      </c>
      <c r="G370" s="241"/>
      <c r="H370" s="244">
        <v>85.75999999999999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189</v>
      </c>
      <c r="AU370" s="250" t="s">
        <v>88</v>
      </c>
      <c r="AV370" s="14" t="s">
        <v>187</v>
      </c>
      <c r="AW370" s="14" t="s">
        <v>35</v>
      </c>
      <c r="AX370" s="14" t="s">
        <v>86</v>
      </c>
      <c r="AY370" s="250" t="s">
        <v>181</v>
      </c>
    </row>
    <row r="371" spans="1:65" s="2" customFormat="1" ht="22.8">
      <c r="A371" s="33"/>
      <c r="B371" s="34"/>
      <c r="C371" s="203" t="s">
        <v>301</v>
      </c>
      <c r="D371" s="203" t="s">
        <v>183</v>
      </c>
      <c r="E371" s="204" t="s">
        <v>642</v>
      </c>
      <c r="F371" s="205" t="s">
        <v>643</v>
      </c>
      <c r="G371" s="206" t="s">
        <v>206</v>
      </c>
      <c r="H371" s="207">
        <v>36.91</v>
      </c>
      <c r="I371" s="208"/>
      <c r="J371" s="209">
        <f>ROUND(I371*H371,2)</f>
        <v>0</v>
      </c>
      <c r="K371" s="210"/>
      <c r="L371" s="38"/>
      <c r="M371" s="211" t="s">
        <v>1</v>
      </c>
      <c r="N371" s="212" t="s">
        <v>43</v>
      </c>
      <c r="O371" s="70"/>
      <c r="P371" s="213">
        <f>O371*H371</f>
        <v>0</v>
      </c>
      <c r="Q371" s="213">
        <v>2.45329</v>
      </c>
      <c r="R371" s="213">
        <f>Q371*H371</f>
        <v>90.55093389999999</v>
      </c>
      <c r="S371" s="213">
        <v>0</v>
      </c>
      <c r="T371" s="21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15" t="s">
        <v>187</v>
      </c>
      <c r="AT371" s="215" t="s">
        <v>183</v>
      </c>
      <c r="AU371" s="215" t="s">
        <v>88</v>
      </c>
      <c r="AY371" s="16" t="s">
        <v>181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6" t="s">
        <v>86</v>
      </c>
      <c r="BK371" s="216">
        <f>ROUND(I371*H371,2)</f>
        <v>0</v>
      </c>
      <c r="BL371" s="16" t="s">
        <v>187</v>
      </c>
      <c r="BM371" s="215" t="s">
        <v>644</v>
      </c>
    </row>
    <row r="372" spans="2:51" s="13" customFormat="1" ht="12">
      <c r="B372" s="217"/>
      <c r="C372" s="218"/>
      <c r="D372" s="219" t="s">
        <v>189</v>
      </c>
      <c r="E372" s="220" t="s">
        <v>1</v>
      </c>
      <c r="F372" s="221" t="s">
        <v>645</v>
      </c>
      <c r="G372" s="218"/>
      <c r="H372" s="222">
        <v>2.85</v>
      </c>
      <c r="I372" s="223"/>
      <c r="J372" s="218"/>
      <c r="K372" s="218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189</v>
      </c>
      <c r="AU372" s="228" t="s">
        <v>88</v>
      </c>
      <c r="AV372" s="13" t="s">
        <v>88</v>
      </c>
      <c r="AW372" s="13" t="s">
        <v>35</v>
      </c>
      <c r="AX372" s="13" t="s">
        <v>78</v>
      </c>
      <c r="AY372" s="228" t="s">
        <v>181</v>
      </c>
    </row>
    <row r="373" spans="2:51" s="13" customFormat="1" ht="12">
      <c r="B373" s="217"/>
      <c r="C373" s="218"/>
      <c r="D373" s="219" t="s">
        <v>189</v>
      </c>
      <c r="E373" s="220" t="s">
        <v>1</v>
      </c>
      <c r="F373" s="221" t="s">
        <v>646</v>
      </c>
      <c r="G373" s="218"/>
      <c r="H373" s="222">
        <v>5.297</v>
      </c>
      <c r="I373" s="223"/>
      <c r="J373" s="218"/>
      <c r="K373" s="218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189</v>
      </c>
      <c r="AU373" s="228" t="s">
        <v>88</v>
      </c>
      <c r="AV373" s="13" t="s">
        <v>88</v>
      </c>
      <c r="AW373" s="13" t="s">
        <v>35</v>
      </c>
      <c r="AX373" s="13" t="s">
        <v>78</v>
      </c>
      <c r="AY373" s="228" t="s">
        <v>181</v>
      </c>
    </row>
    <row r="374" spans="2:51" s="13" customFormat="1" ht="12">
      <c r="B374" s="217"/>
      <c r="C374" s="218"/>
      <c r="D374" s="219" t="s">
        <v>189</v>
      </c>
      <c r="E374" s="220" t="s">
        <v>1</v>
      </c>
      <c r="F374" s="221" t="s">
        <v>647</v>
      </c>
      <c r="G374" s="218"/>
      <c r="H374" s="222">
        <v>26.738</v>
      </c>
      <c r="I374" s="223"/>
      <c r="J374" s="218"/>
      <c r="K374" s="218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189</v>
      </c>
      <c r="AU374" s="228" t="s">
        <v>88</v>
      </c>
      <c r="AV374" s="13" t="s">
        <v>88</v>
      </c>
      <c r="AW374" s="13" t="s">
        <v>35</v>
      </c>
      <c r="AX374" s="13" t="s">
        <v>78</v>
      </c>
      <c r="AY374" s="228" t="s">
        <v>181</v>
      </c>
    </row>
    <row r="375" spans="2:51" s="13" customFormat="1" ht="12">
      <c r="B375" s="217"/>
      <c r="C375" s="218"/>
      <c r="D375" s="219" t="s">
        <v>189</v>
      </c>
      <c r="E375" s="220" t="s">
        <v>1</v>
      </c>
      <c r="F375" s="221" t="s">
        <v>648</v>
      </c>
      <c r="G375" s="218"/>
      <c r="H375" s="222">
        <v>0.9</v>
      </c>
      <c r="I375" s="223"/>
      <c r="J375" s="218"/>
      <c r="K375" s="218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189</v>
      </c>
      <c r="AU375" s="228" t="s">
        <v>88</v>
      </c>
      <c r="AV375" s="13" t="s">
        <v>88</v>
      </c>
      <c r="AW375" s="13" t="s">
        <v>35</v>
      </c>
      <c r="AX375" s="13" t="s">
        <v>78</v>
      </c>
      <c r="AY375" s="228" t="s">
        <v>181</v>
      </c>
    </row>
    <row r="376" spans="2:51" s="13" customFormat="1" ht="12">
      <c r="B376" s="217"/>
      <c r="C376" s="218"/>
      <c r="D376" s="219" t="s">
        <v>189</v>
      </c>
      <c r="E376" s="220" t="s">
        <v>1</v>
      </c>
      <c r="F376" s="221" t="s">
        <v>649</v>
      </c>
      <c r="G376" s="218"/>
      <c r="H376" s="222">
        <v>1.125</v>
      </c>
      <c r="I376" s="223"/>
      <c r="J376" s="218"/>
      <c r="K376" s="218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189</v>
      </c>
      <c r="AU376" s="228" t="s">
        <v>88</v>
      </c>
      <c r="AV376" s="13" t="s">
        <v>88</v>
      </c>
      <c r="AW376" s="13" t="s">
        <v>35</v>
      </c>
      <c r="AX376" s="13" t="s">
        <v>78</v>
      </c>
      <c r="AY376" s="228" t="s">
        <v>181</v>
      </c>
    </row>
    <row r="377" spans="2:51" s="14" customFormat="1" ht="12">
      <c r="B377" s="240"/>
      <c r="C377" s="241"/>
      <c r="D377" s="219" t="s">
        <v>189</v>
      </c>
      <c r="E377" s="242" t="s">
        <v>1</v>
      </c>
      <c r="F377" s="243" t="s">
        <v>257</v>
      </c>
      <c r="G377" s="241"/>
      <c r="H377" s="244">
        <v>36.91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189</v>
      </c>
      <c r="AU377" s="250" t="s">
        <v>88</v>
      </c>
      <c r="AV377" s="14" t="s">
        <v>187</v>
      </c>
      <c r="AW377" s="14" t="s">
        <v>35</v>
      </c>
      <c r="AX377" s="14" t="s">
        <v>86</v>
      </c>
      <c r="AY377" s="250" t="s">
        <v>181</v>
      </c>
    </row>
    <row r="378" spans="1:65" s="2" customFormat="1" ht="11.4">
      <c r="A378" s="33"/>
      <c r="B378" s="34"/>
      <c r="C378" s="203" t="s">
        <v>306</v>
      </c>
      <c r="D378" s="203" t="s">
        <v>183</v>
      </c>
      <c r="E378" s="204" t="s">
        <v>650</v>
      </c>
      <c r="F378" s="205" t="s">
        <v>651</v>
      </c>
      <c r="G378" s="206" t="s">
        <v>226</v>
      </c>
      <c r="H378" s="207">
        <v>2.307</v>
      </c>
      <c r="I378" s="208"/>
      <c r="J378" s="209">
        <f>ROUND(I378*H378,2)</f>
        <v>0</v>
      </c>
      <c r="K378" s="210"/>
      <c r="L378" s="38"/>
      <c r="M378" s="211" t="s">
        <v>1</v>
      </c>
      <c r="N378" s="212" t="s">
        <v>43</v>
      </c>
      <c r="O378" s="70"/>
      <c r="P378" s="213">
        <f>O378*H378</f>
        <v>0</v>
      </c>
      <c r="Q378" s="213">
        <v>1.04881</v>
      </c>
      <c r="R378" s="213">
        <f>Q378*H378</f>
        <v>2.41960467</v>
      </c>
      <c r="S378" s="213">
        <v>0</v>
      </c>
      <c r="T378" s="214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215" t="s">
        <v>187</v>
      </c>
      <c r="AT378" s="215" t="s">
        <v>183</v>
      </c>
      <c r="AU378" s="215" t="s">
        <v>88</v>
      </c>
      <c r="AY378" s="16" t="s">
        <v>181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6" t="s">
        <v>86</v>
      </c>
      <c r="BK378" s="216">
        <f>ROUND(I378*H378,2)</f>
        <v>0</v>
      </c>
      <c r="BL378" s="16" t="s">
        <v>187</v>
      </c>
      <c r="BM378" s="215" t="s">
        <v>652</v>
      </c>
    </row>
    <row r="379" spans="2:51" s="13" customFormat="1" ht="12">
      <c r="B379" s="217"/>
      <c r="C379" s="218"/>
      <c r="D379" s="219" t="s">
        <v>189</v>
      </c>
      <c r="E379" s="220" t="s">
        <v>1</v>
      </c>
      <c r="F379" s="221" t="s">
        <v>653</v>
      </c>
      <c r="G379" s="218"/>
      <c r="H379" s="222">
        <v>2.307</v>
      </c>
      <c r="I379" s="223"/>
      <c r="J379" s="218"/>
      <c r="K379" s="218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189</v>
      </c>
      <c r="AU379" s="228" t="s">
        <v>88</v>
      </c>
      <c r="AV379" s="13" t="s">
        <v>88</v>
      </c>
      <c r="AW379" s="13" t="s">
        <v>35</v>
      </c>
      <c r="AX379" s="13" t="s">
        <v>86</v>
      </c>
      <c r="AY379" s="228" t="s">
        <v>181</v>
      </c>
    </row>
    <row r="380" spans="1:65" s="2" customFormat="1" ht="45.6">
      <c r="A380" s="33"/>
      <c r="B380" s="34"/>
      <c r="C380" s="203" t="s">
        <v>310</v>
      </c>
      <c r="D380" s="203" t="s">
        <v>183</v>
      </c>
      <c r="E380" s="204" t="s">
        <v>654</v>
      </c>
      <c r="F380" s="205" t="s">
        <v>655</v>
      </c>
      <c r="G380" s="206" t="s">
        <v>186</v>
      </c>
      <c r="H380" s="207">
        <v>239.623</v>
      </c>
      <c r="I380" s="208"/>
      <c r="J380" s="209">
        <f>ROUND(I380*H380,2)</f>
        <v>0</v>
      </c>
      <c r="K380" s="210"/>
      <c r="L380" s="38"/>
      <c r="M380" s="211" t="s">
        <v>1</v>
      </c>
      <c r="N380" s="212" t="s">
        <v>43</v>
      </c>
      <c r="O380" s="70"/>
      <c r="P380" s="213">
        <f>O380*H380</f>
        <v>0</v>
      </c>
      <c r="Q380" s="213">
        <v>0.29357</v>
      </c>
      <c r="R380" s="213">
        <f>Q380*H380</f>
        <v>70.34612410999999</v>
      </c>
      <c r="S380" s="213">
        <v>0</v>
      </c>
      <c r="T380" s="214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215" t="s">
        <v>187</v>
      </c>
      <c r="AT380" s="215" t="s">
        <v>183</v>
      </c>
      <c r="AU380" s="215" t="s">
        <v>88</v>
      </c>
      <c r="AY380" s="16" t="s">
        <v>181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6" t="s">
        <v>86</v>
      </c>
      <c r="BK380" s="216">
        <f>ROUND(I380*H380,2)</f>
        <v>0</v>
      </c>
      <c r="BL380" s="16" t="s">
        <v>187</v>
      </c>
      <c r="BM380" s="215" t="s">
        <v>656</v>
      </c>
    </row>
    <row r="381" spans="2:51" s="13" customFormat="1" ht="12">
      <c r="B381" s="217"/>
      <c r="C381" s="218"/>
      <c r="D381" s="219" t="s">
        <v>189</v>
      </c>
      <c r="E381" s="220" t="s">
        <v>1</v>
      </c>
      <c r="F381" s="221" t="s">
        <v>657</v>
      </c>
      <c r="G381" s="218"/>
      <c r="H381" s="222">
        <v>13.475</v>
      </c>
      <c r="I381" s="223"/>
      <c r="J381" s="218"/>
      <c r="K381" s="218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189</v>
      </c>
      <c r="AU381" s="228" t="s">
        <v>88</v>
      </c>
      <c r="AV381" s="13" t="s">
        <v>88</v>
      </c>
      <c r="AW381" s="13" t="s">
        <v>35</v>
      </c>
      <c r="AX381" s="13" t="s">
        <v>78</v>
      </c>
      <c r="AY381" s="228" t="s">
        <v>181</v>
      </c>
    </row>
    <row r="382" spans="2:51" s="13" customFormat="1" ht="12">
      <c r="B382" s="217"/>
      <c r="C382" s="218"/>
      <c r="D382" s="219" t="s">
        <v>189</v>
      </c>
      <c r="E382" s="220" t="s">
        <v>1</v>
      </c>
      <c r="F382" s="221" t="s">
        <v>658</v>
      </c>
      <c r="G382" s="218"/>
      <c r="H382" s="222">
        <v>34.375</v>
      </c>
      <c r="I382" s="223"/>
      <c r="J382" s="218"/>
      <c r="K382" s="218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189</v>
      </c>
      <c r="AU382" s="228" t="s">
        <v>88</v>
      </c>
      <c r="AV382" s="13" t="s">
        <v>88</v>
      </c>
      <c r="AW382" s="13" t="s">
        <v>35</v>
      </c>
      <c r="AX382" s="13" t="s">
        <v>78</v>
      </c>
      <c r="AY382" s="228" t="s">
        <v>181</v>
      </c>
    </row>
    <row r="383" spans="2:51" s="13" customFormat="1" ht="12">
      <c r="B383" s="217"/>
      <c r="C383" s="218"/>
      <c r="D383" s="219" t="s">
        <v>189</v>
      </c>
      <c r="E383" s="220" t="s">
        <v>1</v>
      </c>
      <c r="F383" s="221" t="s">
        <v>659</v>
      </c>
      <c r="G383" s="218"/>
      <c r="H383" s="222">
        <v>132.413</v>
      </c>
      <c r="I383" s="223"/>
      <c r="J383" s="218"/>
      <c r="K383" s="218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189</v>
      </c>
      <c r="AU383" s="228" t="s">
        <v>88</v>
      </c>
      <c r="AV383" s="13" t="s">
        <v>88</v>
      </c>
      <c r="AW383" s="13" t="s">
        <v>35</v>
      </c>
      <c r="AX383" s="13" t="s">
        <v>78</v>
      </c>
      <c r="AY383" s="228" t="s">
        <v>181</v>
      </c>
    </row>
    <row r="384" spans="2:51" s="13" customFormat="1" ht="12">
      <c r="B384" s="217"/>
      <c r="C384" s="218"/>
      <c r="D384" s="219" t="s">
        <v>189</v>
      </c>
      <c r="E384" s="220" t="s">
        <v>1</v>
      </c>
      <c r="F384" s="221" t="s">
        <v>660</v>
      </c>
      <c r="G384" s="218"/>
      <c r="H384" s="222">
        <v>35.475</v>
      </c>
      <c r="I384" s="223"/>
      <c r="J384" s="218"/>
      <c r="K384" s="218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189</v>
      </c>
      <c r="AU384" s="228" t="s">
        <v>88</v>
      </c>
      <c r="AV384" s="13" t="s">
        <v>88</v>
      </c>
      <c r="AW384" s="13" t="s">
        <v>35</v>
      </c>
      <c r="AX384" s="13" t="s">
        <v>78</v>
      </c>
      <c r="AY384" s="228" t="s">
        <v>181</v>
      </c>
    </row>
    <row r="385" spans="2:51" s="13" customFormat="1" ht="12">
      <c r="B385" s="217"/>
      <c r="C385" s="218"/>
      <c r="D385" s="219" t="s">
        <v>189</v>
      </c>
      <c r="E385" s="220" t="s">
        <v>1</v>
      </c>
      <c r="F385" s="221" t="s">
        <v>661</v>
      </c>
      <c r="G385" s="218"/>
      <c r="H385" s="222">
        <v>23.375</v>
      </c>
      <c r="I385" s="223"/>
      <c r="J385" s="218"/>
      <c r="K385" s="218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189</v>
      </c>
      <c r="AU385" s="228" t="s">
        <v>88</v>
      </c>
      <c r="AV385" s="13" t="s">
        <v>88</v>
      </c>
      <c r="AW385" s="13" t="s">
        <v>35</v>
      </c>
      <c r="AX385" s="13" t="s">
        <v>78</v>
      </c>
      <c r="AY385" s="228" t="s">
        <v>181</v>
      </c>
    </row>
    <row r="386" spans="2:51" s="13" customFormat="1" ht="12">
      <c r="B386" s="217"/>
      <c r="C386" s="218"/>
      <c r="D386" s="219" t="s">
        <v>189</v>
      </c>
      <c r="E386" s="220" t="s">
        <v>1</v>
      </c>
      <c r="F386" s="221" t="s">
        <v>662</v>
      </c>
      <c r="G386" s="218"/>
      <c r="H386" s="222">
        <v>6.145</v>
      </c>
      <c r="I386" s="223"/>
      <c r="J386" s="218"/>
      <c r="K386" s="218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189</v>
      </c>
      <c r="AU386" s="228" t="s">
        <v>88</v>
      </c>
      <c r="AV386" s="13" t="s">
        <v>88</v>
      </c>
      <c r="AW386" s="13" t="s">
        <v>35</v>
      </c>
      <c r="AX386" s="13" t="s">
        <v>78</v>
      </c>
      <c r="AY386" s="228" t="s">
        <v>181</v>
      </c>
    </row>
    <row r="387" spans="2:51" s="13" customFormat="1" ht="12">
      <c r="B387" s="217"/>
      <c r="C387" s="218"/>
      <c r="D387" s="219" t="s">
        <v>189</v>
      </c>
      <c r="E387" s="220" t="s">
        <v>1</v>
      </c>
      <c r="F387" s="221" t="s">
        <v>663</v>
      </c>
      <c r="G387" s="218"/>
      <c r="H387" s="222">
        <v>10.659</v>
      </c>
      <c r="I387" s="223"/>
      <c r="J387" s="218"/>
      <c r="K387" s="218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189</v>
      </c>
      <c r="AU387" s="228" t="s">
        <v>88</v>
      </c>
      <c r="AV387" s="13" t="s">
        <v>88</v>
      </c>
      <c r="AW387" s="13" t="s">
        <v>35</v>
      </c>
      <c r="AX387" s="13" t="s">
        <v>78</v>
      </c>
      <c r="AY387" s="228" t="s">
        <v>181</v>
      </c>
    </row>
    <row r="388" spans="2:51" s="13" customFormat="1" ht="12">
      <c r="B388" s="217"/>
      <c r="C388" s="218"/>
      <c r="D388" s="219" t="s">
        <v>189</v>
      </c>
      <c r="E388" s="220" t="s">
        <v>1</v>
      </c>
      <c r="F388" s="221" t="s">
        <v>664</v>
      </c>
      <c r="G388" s="218"/>
      <c r="H388" s="222">
        <v>8.151</v>
      </c>
      <c r="I388" s="223"/>
      <c r="J388" s="218"/>
      <c r="K388" s="218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189</v>
      </c>
      <c r="AU388" s="228" t="s">
        <v>88</v>
      </c>
      <c r="AV388" s="13" t="s">
        <v>88</v>
      </c>
      <c r="AW388" s="13" t="s">
        <v>35</v>
      </c>
      <c r="AX388" s="13" t="s">
        <v>78</v>
      </c>
      <c r="AY388" s="228" t="s">
        <v>181</v>
      </c>
    </row>
    <row r="389" spans="2:51" s="13" customFormat="1" ht="12">
      <c r="B389" s="217"/>
      <c r="C389" s="218"/>
      <c r="D389" s="219" t="s">
        <v>189</v>
      </c>
      <c r="E389" s="220" t="s">
        <v>1</v>
      </c>
      <c r="F389" s="221" t="s">
        <v>664</v>
      </c>
      <c r="G389" s="218"/>
      <c r="H389" s="222">
        <v>8.151</v>
      </c>
      <c r="I389" s="223"/>
      <c r="J389" s="218"/>
      <c r="K389" s="218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189</v>
      </c>
      <c r="AU389" s="228" t="s">
        <v>88</v>
      </c>
      <c r="AV389" s="13" t="s">
        <v>88</v>
      </c>
      <c r="AW389" s="13" t="s">
        <v>35</v>
      </c>
      <c r="AX389" s="13" t="s">
        <v>78</v>
      </c>
      <c r="AY389" s="228" t="s">
        <v>181</v>
      </c>
    </row>
    <row r="390" spans="2:51" s="13" customFormat="1" ht="12">
      <c r="B390" s="217"/>
      <c r="C390" s="218"/>
      <c r="D390" s="219" t="s">
        <v>189</v>
      </c>
      <c r="E390" s="220" t="s">
        <v>1</v>
      </c>
      <c r="F390" s="221" t="s">
        <v>665</v>
      </c>
      <c r="G390" s="218"/>
      <c r="H390" s="222">
        <v>6.5</v>
      </c>
      <c r="I390" s="223"/>
      <c r="J390" s="218"/>
      <c r="K390" s="218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189</v>
      </c>
      <c r="AU390" s="228" t="s">
        <v>88</v>
      </c>
      <c r="AV390" s="13" t="s">
        <v>88</v>
      </c>
      <c r="AW390" s="13" t="s">
        <v>35</v>
      </c>
      <c r="AX390" s="13" t="s">
        <v>78</v>
      </c>
      <c r="AY390" s="228" t="s">
        <v>181</v>
      </c>
    </row>
    <row r="391" spans="2:51" s="13" customFormat="1" ht="12">
      <c r="B391" s="217"/>
      <c r="C391" s="218"/>
      <c r="D391" s="219" t="s">
        <v>189</v>
      </c>
      <c r="E391" s="220" t="s">
        <v>1</v>
      </c>
      <c r="F391" s="221" t="s">
        <v>665</v>
      </c>
      <c r="G391" s="218"/>
      <c r="H391" s="222">
        <v>6.5</v>
      </c>
      <c r="I391" s="223"/>
      <c r="J391" s="218"/>
      <c r="K391" s="218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189</v>
      </c>
      <c r="AU391" s="228" t="s">
        <v>88</v>
      </c>
      <c r="AV391" s="13" t="s">
        <v>88</v>
      </c>
      <c r="AW391" s="13" t="s">
        <v>35</v>
      </c>
      <c r="AX391" s="13" t="s">
        <v>78</v>
      </c>
      <c r="AY391" s="228" t="s">
        <v>181</v>
      </c>
    </row>
    <row r="392" spans="2:51" s="13" customFormat="1" ht="12">
      <c r="B392" s="217"/>
      <c r="C392" s="218"/>
      <c r="D392" s="219" t="s">
        <v>189</v>
      </c>
      <c r="E392" s="220" t="s">
        <v>1</v>
      </c>
      <c r="F392" s="221" t="s">
        <v>666</v>
      </c>
      <c r="G392" s="218"/>
      <c r="H392" s="222">
        <v>-4.939</v>
      </c>
      <c r="I392" s="223"/>
      <c r="J392" s="218"/>
      <c r="K392" s="218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189</v>
      </c>
      <c r="AU392" s="228" t="s">
        <v>88</v>
      </c>
      <c r="AV392" s="13" t="s">
        <v>88</v>
      </c>
      <c r="AW392" s="13" t="s">
        <v>35</v>
      </c>
      <c r="AX392" s="13" t="s">
        <v>78</v>
      </c>
      <c r="AY392" s="228" t="s">
        <v>181</v>
      </c>
    </row>
    <row r="393" spans="2:51" s="13" customFormat="1" ht="12">
      <c r="B393" s="217"/>
      <c r="C393" s="218"/>
      <c r="D393" s="219" t="s">
        <v>189</v>
      </c>
      <c r="E393" s="220" t="s">
        <v>1</v>
      </c>
      <c r="F393" s="221" t="s">
        <v>667</v>
      </c>
      <c r="G393" s="218"/>
      <c r="H393" s="222">
        <v>-2.5</v>
      </c>
      <c r="I393" s="223"/>
      <c r="J393" s="218"/>
      <c r="K393" s="218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189</v>
      </c>
      <c r="AU393" s="228" t="s">
        <v>88</v>
      </c>
      <c r="AV393" s="13" t="s">
        <v>88</v>
      </c>
      <c r="AW393" s="13" t="s">
        <v>35</v>
      </c>
      <c r="AX393" s="13" t="s">
        <v>78</v>
      </c>
      <c r="AY393" s="228" t="s">
        <v>181</v>
      </c>
    </row>
    <row r="394" spans="2:51" s="13" customFormat="1" ht="12">
      <c r="B394" s="217"/>
      <c r="C394" s="218"/>
      <c r="D394" s="219" t="s">
        <v>189</v>
      </c>
      <c r="E394" s="220" t="s">
        <v>1</v>
      </c>
      <c r="F394" s="221" t="s">
        <v>668</v>
      </c>
      <c r="G394" s="218"/>
      <c r="H394" s="222">
        <v>-2.25</v>
      </c>
      <c r="I394" s="223"/>
      <c r="J394" s="218"/>
      <c r="K394" s="218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189</v>
      </c>
      <c r="AU394" s="228" t="s">
        <v>88</v>
      </c>
      <c r="AV394" s="13" t="s">
        <v>88</v>
      </c>
      <c r="AW394" s="13" t="s">
        <v>35</v>
      </c>
      <c r="AX394" s="13" t="s">
        <v>78</v>
      </c>
      <c r="AY394" s="228" t="s">
        <v>181</v>
      </c>
    </row>
    <row r="395" spans="2:51" s="13" customFormat="1" ht="12">
      <c r="B395" s="217"/>
      <c r="C395" s="218"/>
      <c r="D395" s="219" t="s">
        <v>189</v>
      </c>
      <c r="E395" s="220" t="s">
        <v>1</v>
      </c>
      <c r="F395" s="221" t="s">
        <v>669</v>
      </c>
      <c r="G395" s="218"/>
      <c r="H395" s="222">
        <v>-1.25</v>
      </c>
      <c r="I395" s="223"/>
      <c r="J395" s="218"/>
      <c r="K395" s="218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189</v>
      </c>
      <c r="AU395" s="228" t="s">
        <v>88</v>
      </c>
      <c r="AV395" s="13" t="s">
        <v>88</v>
      </c>
      <c r="AW395" s="13" t="s">
        <v>35</v>
      </c>
      <c r="AX395" s="13" t="s">
        <v>78</v>
      </c>
      <c r="AY395" s="228" t="s">
        <v>181</v>
      </c>
    </row>
    <row r="396" spans="2:51" s="13" customFormat="1" ht="12">
      <c r="B396" s="217"/>
      <c r="C396" s="218"/>
      <c r="D396" s="219" t="s">
        <v>189</v>
      </c>
      <c r="E396" s="220" t="s">
        <v>1</v>
      </c>
      <c r="F396" s="221" t="s">
        <v>670</v>
      </c>
      <c r="G396" s="218"/>
      <c r="H396" s="222">
        <v>-1.563</v>
      </c>
      <c r="I396" s="223"/>
      <c r="J396" s="218"/>
      <c r="K396" s="218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189</v>
      </c>
      <c r="AU396" s="228" t="s">
        <v>88</v>
      </c>
      <c r="AV396" s="13" t="s">
        <v>88</v>
      </c>
      <c r="AW396" s="13" t="s">
        <v>35</v>
      </c>
      <c r="AX396" s="13" t="s">
        <v>78</v>
      </c>
      <c r="AY396" s="228" t="s">
        <v>181</v>
      </c>
    </row>
    <row r="397" spans="2:51" s="13" customFormat="1" ht="12">
      <c r="B397" s="217"/>
      <c r="C397" s="218"/>
      <c r="D397" s="219" t="s">
        <v>189</v>
      </c>
      <c r="E397" s="220" t="s">
        <v>1</v>
      </c>
      <c r="F397" s="221" t="s">
        <v>671</v>
      </c>
      <c r="G397" s="218"/>
      <c r="H397" s="222">
        <v>-9.375</v>
      </c>
      <c r="I397" s="223"/>
      <c r="J397" s="218"/>
      <c r="K397" s="218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189</v>
      </c>
      <c r="AU397" s="228" t="s">
        <v>88</v>
      </c>
      <c r="AV397" s="13" t="s">
        <v>88</v>
      </c>
      <c r="AW397" s="13" t="s">
        <v>35</v>
      </c>
      <c r="AX397" s="13" t="s">
        <v>78</v>
      </c>
      <c r="AY397" s="228" t="s">
        <v>181</v>
      </c>
    </row>
    <row r="398" spans="2:51" s="13" customFormat="1" ht="12">
      <c r="B398" s="217"/>
      <c r="C398" s="218"/>
      <c r="D398" s="219" t="s">
        <v>189</v>
      </c>
      <c r="E398" s="220" t="s">
        <v>1</v>
      </c>
      <c r="F398" s="221" t="s">
        <v>672</v>
      </c>
      <c r="G398" s="218"/>
      <c r="H398" s="222">
        <v>-2.5</v>
      </c>
      <c r="I398" s="223"/>
      <c r="J398" s="218"/>
      <c r="K398" s="218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189</v>
      </c>
      <c r="AU398" s="228" t="s">
        <v>88</v>
      </c>
      <c r="AV398" s="13" t="s">
        <v>88</v>
      </c>
      <c r="AW398" s="13" t="s">
        <v>35</v>
      </c>
      <c r="AX398" s="13" t="s">
        <v>78</v>
      </c>
      <c r="AY398" s="228" t="s">
        <v>181</v>
      </c>
    </row>
    <row r="399" spans="2:51" s="13" customFormat="1" ht="12">
      <c r="B399" s="217"/>
      <c r="C399" s="218"/>
      <c r="D399" s="219" t="s">
        <v>189</v>
      </c>
      <c r="E399" s="220" t="s">
        <v>1</v>
      </c>
      <c r="F399" s="221" t="s">
        <v>673</v>
      </c>
      <c r="G399" s="218"/>
      <c r="H399" s="222">
        <v>-3.75</v>
      </c>
      <c r="I399" s="223"/>
      <c r="J399" s="218"/>
      <c r="K399" s="218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189</v>
      </c>
      <c r="AU399" s="228" t="s">
        <v>88</v>
      </c>
      <c r="AV399" s="13" t="s">
        <v>88</v>
      </c>
      <c r="AW399" s="13" t="s">
        <v>35</v>
      </c>
      <c r="AX399" s="13" t="s">
        <v>78</v>
      </c>
      <c r="AY399" s="228" t="s">
        <v>181</v>
      </c>
    </row>
    <row r="400" spans="2:51" s="13" customFormat="1" ht="12">
      <c r="B400" s="217"/>
      <c r="C400" s="218"/>
      <c r="D400" s="219" t="s">
        <v>189</v>
      </c>
      <c r="E400" s="220" t="s">
        <v>1</v>
      </c>
      <c r="F400" s="221" t="s">
        <v>674</v>
      </c>
      <c r="G400" s="218"/>
      <c r="H400" s="222">
        <v>-4.5</v>
      </c>
      <c r="I400" s="223"/>
      <c r="J400" s="218"/>
      <c r="K400" s="218"/>
      <c r="L400" s="224"/>
      <c r="M400" s="225"/>
      <c r="N400" s="226"/>
      <c r="O400" s="226"/>
      <c r="P400" s="226"/>
      <c r="Q400" s="226"/>
      <c r="R400" s="226"/>
      <c r="S400" s="226"/>
      <c r="T400" s="227"/>
      <c r="AT400" s="228" t="s">
        <v>189</v>
      </c>
      <c r="AU400" s="228" t="s">
        <v>88</v>
      </c>
      <c r="AV400" s="13" t="s">
        <v>88</v>
      </c>
      <c r="AW400" s="13" t="s">
        <v>35</v>
      </c>
      <c r="AX400" s="13" t="s">
        <v>78</v>
      </c>
      <c r="AY400" s="228" t="s">
        <v>181</v>
      </c>
    </row>
    <row r="401" spans="2:51" s="13" customFormat="1" ht="12">
      <c r="B401" s="217"/>
      <c r="C401" s="218"/>
      <c r="D401" s="219" t="s">
        <v>189</v>
      </c>
      <c r="E401" s="220" t="s">
        <v>1</v>
      </c>
      <c r="F401" s="221" t="s">
        <v>675</v>
      </c>
      <c r="G401" s="218"/>
      <c r="H401" s="222">
        <v>-8.75</v>
      </c>
      <c r="I401" s="223"/>
      <c r="J401" s="218"/>
      <c r="K401" s="218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189</v>
      </c>
      <c r="AU401" s="228" t="s">
        <v>88</v>
      </c>
      <c r="AV401" s="13" t="s">
        <v>88</v>
      </c>
      <c r="AW401" s="13" t="s">
        <v>35</v>
      </c>
      <c r="AX401" s="13" t="s">
        <v>78</v>
      </c>
      <c r="AY401" s="228" t="s">
        <v>181</v>
      </c>
    </row>
    <row r="402" spans="2:51" s="13" customFormat="1" ht="12">
      <c r="B402" s="217"/>
      <c r="C402" s="218"/>
      <c r="D402" s="219" t="s">
        <v>189</v>
      </c>
      <c r="E402" s="220" t="s">
        <v>1</v>
      </c>
      <c r="F402" s="221" t="s">
        <v>676</v>
      </c>
      <c r="G402" s="218"/>
      <c r="H402" s="222">
        <v>-4.219</v>
      </c>
      <c r="I402" s="223"/>
      <c r="J402" s="218"/>
      <c r="K402" s="218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189</v>
      </c>
      <c r="AU402" s="228" t="s">
        <v>88</v>
      </c>
      <c r="AV402" s="13" t="s">
        <v>88</v>
      </c>
      <c r="AW402" s="13" t="s">
        <v>35</v>
      </c>
      <c r="AX402" s="13" t="s">
        <v>78</v>
      </c>
      <c r="AY402" s="228" t="s">
        <v>181</v>
      </c>
    </row>
    <row r="403" spans="2:51" s="14" customFormat="1" ht="12">
      <c r="B403" s="240"/>
      <c r="C403" s="241"/>
      <c r="D403" s="219" t="s">
        <v>189</v>
      </c>
      <c r="E403" s="242" t="s">
        <v>1</v>
      </c>
      <c r="F403" s="243" t="s">
        <v>257</v>
      </c>
      <c r="G403" s="241"/>
      <c r="H403" s="244">
        <v>239.623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189</v>
      </c>
      <c r="AU403" s="250" t="s">
        <v>88</v>
      </c>
      <c r="AV403" s="14" t="s">
        <v>187</v>
      </c>
      <c r="AW403" s="14" t="s">
        <v>35</v>
      </c>
      <c r="AX403" s="14" t="s">
        <v>86</v>
      </c>
      <c r="AY403" s="250" t="s">
        <v>181</v>
      </c>
    </row>
    <row r="404" spans="1:65" s="2" customFormat="1" ht="45.6">
      <c r="A404" s="33"/>
      <c r="B404" s="34"/>
      <c r="C404" s="203" t="s">
        <v>314</v>
      </c>
      <c r="D404" s="203" t="s">
        <v>183</v>
      </c>
      <c r="E404" s="204" t="s">
        <v>677</v>
      </c>
      <c r="F404" s="205" t="s">
        <v>678</v>
      </c>
      <c r="G404" s="206" t="s">
        <v>186</v>
      </c>
      <c r="H404" s="207">
        <v>4.939</v>
      </c>
      <c r="I404" s="208"/>
      <c r="J404" s="209">
        <f>ROUND(I404*H404,2)</f>
        <v>0</v>
      </c>
      <c r="K404" s="210"/>
      <c r="L404" s="38"/>
      <c r="M404" s="211" t="s">
        <v>1</v>
      </c>
      <c r="N404" s="212" t="s">
        <v>43</v>
      </c>
      <c r="O404" s="70"/>
      <c r="P404" s="213">
        <f>O404*H404</f>
        <v>0</v>
      </c>
      <c r="Q404" s="213">
        <v>0.20147</v>
      </c>
      <c r="R404" s="213">
        <f>Q404*H404</f>
        <v>0.99506033</v>
      </c>
      <c r="S404" s="213">
        <v>0</v>
      </c>
      <c r="T404" s="214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215" t="s">
        <v>187</v>
      </c>
      <c r="AT404" s="215" t="s">
        <v>183</v>
      </c>
      <c r="AU404" s="215" t="s">
        <v>88</v>
      </c>
      <c r="AY404" s="16" t="s">
        <v>181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16" t="s">
        <v>86</v>
      </c>
      <c r="BK404" s="216">
        <f>ROUND(I404*H404,2)</f>
        <v>0</v>
      </c>
      <c r="BL404" s="16" t="s">
        <v>187</v>
      </c>
      <c r="BM404" s="215" t="s">
        <v>679</v>
      </c>
    </row>
    <row r="405" spans="2:51" s="13" customFormat="1" ht="12">
      <c r="B405" s="217"/>
      <c r="C405" s="218"/>
      <c r="D405" s="219" t="s">
        <v>189</v>
      </c>
      <c r="E405" s="220" t="s">
        <v>1</v>
      </c>
      <c r="F405" s="221" t="s">
        <v>680</v>
      </c>
      <c r="G405" s="218"/>
      <c r="H405" s="222">
        <v>0.938</v>
      </c>
      <c r="I405" s="223"/>
      <c r="J405" s="218"/>
      <c r="K405" s="218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189</v>
      </c>
      <c r="AU405" s="228" t="s">
        <v>88</v>
      </c>
      <c r="AV405" s="13" t="s">
        <v>88</v>
      </c>
      <c r="AW405" s="13" t="s">
        <v>35</v>
      </c>
      <c r="AX405" s="13" t="s">
        <v>78</v>
      </c>
      <c r="AY405" s="228" t="s">
        <v>181</v>
      </c>
    </row>
    <row r="406" spans="2:51" s="13" customFormat="1" ht="12">
      <c r="B406" s="217"/>
      <c r="C406" s="218"/>
      <c r="D406" s="219" t="s">
        <v>189</v>
      </c>
      <c r="E406" s="220" t="s">
        <v>1</v>
      </c>
      <c r="F406" s="221" t="s">
        <v>680</v>
      </c>
      <c r="G406" s="218"/>
      <c r="H406" s="222">
        <v>0.938</v>
      </c>
      <c r="I406" s="223"/>
      <c r="J406" s="218"/>
      <c r="K406" s="218"/>
      <c r="L406" s="224"/>
      <c r="M406" s="225"/>
      <c r="N406" s="226"/>
      <c r="O406" s="226"/>
      <c r="P406" s="226"/>
      <c r="Q406" s="226"/>
      <c r="R406" s="226"/>
      <c r="S406" s="226"/>
      <c r="T406" s="227"/>
      <c r="AT406" s="228" t="s">
        <v>189</v>
      </c>
      <c r="AU406" s="228" t="s">
        <v>88</v>
      </c>
      <c r="AV406" s="13" t="s">
        <v>88</v>
      </c>
      <c r="AW406" s="13" t="s">
        <v>35</v>
      </c>
      <c r="AX406" s="13" t="s">
        <v>78</v>
      </c>
      <c r="AY406" s="228" t="s">
        <v>181</v>
      </c>
    </row>
    <row r="407" spans="2:51" s="13" customFormat="1" ht="12">
      <c r="B407" s="217"/>
      <c r="C407" s="218"/>
      <c r="D407" s="219" t="s">
        <v>189</v>
      </c>
      <c r="E407" s="220" t="s">
        <v>1</v>
      </c>
      <c r="F407" s="221" t="s">
        <v>681</v>
      </c>
      <c r="G407" s="218"/>
      <c r="H407" s="222">
        <v>0.875</v>
      </c>
      <c r="I407" s="223"/>
      <c r="J407" s="218"/>
      <c r="K407" s="218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189</v>
      </c>
      <c r="AU407" s="228" t="s">
        <v>88</v>
      </c>
      <c r="AV407" s="13" t="s">
        <v>88</v>
      </c>
      <c r="AW407" s="13" t="s">
        <v>35</v>
      </c>
      <c r="AX407" s="13" t="s">
        <v>78</v>
      </c>
      <c r="AY407" s="228" t="s">
        <v>181</v>
      </c>
    </row>
    <row r="408" spans="2:51" s="13" customFormat="1" ht="12">
      <c r="B408" s="217"/>
      <c r="C408" s="218"/>
      <c r="D408" s="219" t="s">
        <v>189</v>
      </c>
      <c r="E408" s="220" t="s">
        <v>1</v>
      </c>
      <c r="F408" s="221" t="s">
        <v>682</v>
      </c>
      <c r="G408" s="218"/>
      <c r="H408" s="222">
        <v>1.313</v>
      </c>
      <c r="I408" s="223"/>
      <c r="J408" s="218"/>
      <c r="K408" s="218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189</v>
      </c>
      <c r="AU408" s="228" t="s">
        <v>88</v>
      </c>
      <c r="AV408" s="13" t="s">
        <v>88</v>
      </c>
      <c r="AW408" s="13" t="s">
        <v>35</v>
      </c>
      <c r="AX408" s="13" t="s">
        <v>78</v>
      </c>
      <c r="AY408" s="228" t="s">
        <v>181</v>
      </c>
    </row>
    <row r="409" spans="2:51" s="13" customFormat="1" ht="12">
      <c r="B409" s="217"/>
      <c r="C409" s="218"/>
      <c r="D409" s="219" t="s">
        <v>189</v>
      </c>
      <c r="E409" s="220" t="s">
        <v>1</v>
      </c>
      <c r="F409" s="221" t="s">
        <v>681</v>
      </c>
      <c r="G409" s="218"/>
      <c r="H409" s="222">
        <v>0.875</v>
      </c>
      <c r="I409" s="223"/>
      <c r="J409" s="218"/>
      <c r="K409" s="218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189</v>
      </c>
      <c r="AU409" s="228" t="s">
        <v>88</v>
      </c>
      <c r="AV409" s="13" t="s">
        <v>88</v>
      </c>
      <c r="AW409" s="13" t="s">
        <v>35</v>
      </c>
      <c r="AX409" s="13" t="s">
        <v>78</v>
      </c>
      <c r="AY409" s="228" t="s">
        <v>181</v>
      </c>
    </row>
    <row r="410" spans="2:51" s="14" customFormat="1" ht="12">
      <c r="B410" s="240"/>
      <c r="C410" s="241"/>
      <c r="D410" s="219" t="s">
        <v>189</v>
      </c>
      <c r="E410" s="242" t="s">
        <v>1</v>
      </c>
      <c r="F410" s="243" t="s">
        <v>257</v>
      </c>
      <c r="G410" s="241"/>
      <c r="H410" s="244">
        <v>4.939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189</v>
      </c>
      <c r="AU410" s="250" t="s">
        <v>88</v>
      </c>
      <c r="AV410" s="14" t="s">
        <v>187</v>
      </c>
      <c r="AW410" s="14" t="s">
        <v>35</v>
      </c>
      <c r="AX410" s="14" t="s">
        <v>86</v>
      </c>
      <c r="AY410" s="250" t="s">
        <v>181</v>
      </c>
    </row>
    <row r="411" spans="1:65" s="2" customFormat="1" ht="45.6">
      <c r="A411" s="33"/>
      <c r="B411" s="34"/>
      <c r="C411" s="203" t="s">
        <v>318</v>
      </c>
      <c r="D411" s="203" t="s">
        <v>183</v>
      </c>
      <c r="E411" s="204" t="s">
        <v>683</v>
      </c>
      <c r="F411" s="205" t="s">
        <v>684</v>
      </c>
      <c r="G411" s="206" t="s">
        <v>186</v>
      </c>
      <c r="H411" s="207">
        <v>38.52</v>
      </c>
      <c r="I411" s="208"/>
      <c r="J411" s="209">
        <f>ROUND(I411*H411,2)</f>
        <v>0</v>
      </c>
      <c r="K411" s="210"/>
      <c r="L411" s="38"/>
      <c r="M411" s="211" t="s">
        <v>1</v>
      </c>
      <c r="N411" s="212" t="s">
        <v>43</v>
      </c>
      <c r="O411" s="70"/>
      <c r="P411" s="213">
        <f>O411*H411</f>
        <v>0</v>
      </c>
      <c r="Q411" s="213">
        <v>0.25137</v>
      </c>
      <c r="R411" s="213">
        <f>Q411*H411</f>
        <v>9.6827724</v>
      </c>
      <c r="S411" s="213">
        <v>0</v>
      </c>
      <c r="T411" s="214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215" t="s">
        <v>187</v>
      </c>
      <c r="AT411" s="215" t="s">
        <v>183</v>
      </c>
      <c r="AU411" s="215" t="s">
        <v>88</v>
      </c>
      <c r="AY411" s="16" t="s">
        <v>181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6" t="s">
        <v>86</v>
      </c>
      <c r="BK411" s="216">
        <f>ROUND(I411*H411,2)</f>
        <v>0</v>
      </c>
      <c r="BL411" s="16" t="s">
        <v>187</v>
      </c>
      <c r="BM411" s="215" t="s">
        <v>685</v>
      </c>
    </row>
    <row r="412" spans="2:51" s="13" customFormat="1" ht="12">
      <c r="B412" s="217"/>
      <c r="C412" s="218"/>
      <c r="D412" s="219" t="s">
        <v>189</v>
      </c>
      <c r="E412" s="220" t="s">
        <v>1</v>
      </c>
      <c r="F412" s="221" t="s">
        <v>686</v>
      </c>
      <c r="G412" s="218"/>
      <c r="H412" s="222">
        <v>38.52</v>
      </c>
      <c r="I412" s="223"/>
      <c r="J412" s="218"/>
      <c r="K412" s="218"/>
      <c r="L412" s="224"/>
      <c r="M412" s="225"/>
      <c r="N412" s="226"/>
      <c r="O412" s="226"/>
      <c r="P412" s="226"/>
      <c r="Q412" s="226"/>
      <c r="R412" s="226"/>
      <c r="S412" s="226"/>
      <c r="T412" s="227"/>
      <c r="AT412" s="228" t="s">
        <v>189</v>
      </c>
      <c r="AU412" s="228" t="s">
        <v>88</v>
      </c>
      <c r="AV412" s="13" t="s">
        <v>88</v>
      </c>
      <c r="AW412" s="13" t="s">
        <v>35</v>
      </c>
      <c r="AX412" s="13" t="s">
        <v>86</v>
      </c>
      <c r="AY412" s="228" t="s">
        <v>181</v>
      </c>
    </row>
    <row r="413" spans="1:65" s="2" customFormat="1" ht="34.2">
      <c r="A413" s="33"/>
      <c r="B413" s="34"/>
      <c r="C413" s="203" t="s">
        <v>326</v>
      </c>
      <c r="D413" s="203" t="s">
        <v>183</v>
      </c>
      <c r="E413" s="204" t="s">
        <v>687</v>
      </c>
      <c r="F413" s="205" t="s">
        <v>688</v>
      </c>
      <c r="G413" s="206" t="s">
        <v>186</v>
      </c>
      <c r="H413" s="207">
        <v>299.671</v>
      </c>
      <c r="I413" s="208"/>
      <c r="J413" s="209">
        <f>ROUND(I413*H413,2)</f>
        <v>0</v>
      </c>
      <c r="K413" s="210"/>
      <c r="L413" s="38"/>
      <c r="M413" s="211" t="s">
        <v>1</v>
      </c>
      <c r="N413" s="212" t="s">
        <v>43</v>
      </c>
      <c r="O413" s="70"/>
      <c r="P413" s="213">
        <f>O413*H413</f>
        <v>0</v>
      </c>
      <c r="Q413" s="213">
        <v>0.25099</v>
      </c>
      <c r="R413" s="213">
        <f>Q413*H413</f>
        <v>75.21442429</v>
      </c>
      <c r="S413" s="213">
        <v>0</v>
      </c>
      <c r="T413" s="214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215" t="s">
        <v>187</v>
      </c>
      <c r="AT413" s="215" t="s">
        <v>183</v>
      </c>
      <c r="AU413" s="215" t="s">
        <v>88</v>
      </c>
      <c r="AY413" s="16" t="s">
        <v>181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6" t="s">
        <v>86</v>
      </c>
      <c r="BK413" s="216">
        <f>ROUND(I413*H413,2)</f>
        <v>0</v>
      </c>
      <c r="BL413" s="16" t="s">
        <v>187</v>
      </c>
      <c r="BM413" s="215" t="s">
        <v>689</v>
      </c>
    </row>
    <row r="414" spans="2:51" s="13" customFormat="1" ht="12">
      <c r="B414" s="217"/>
      <c r="C414" s="218"/>
      <c r="D414" s="219" t="s">
        <v>189</v>
      </c>
      <c r="E414" s="220" t="s">
        <v>1</v>
      </c>
      <c r="F414" s="221" t="s">
        <v>690</v>
      </c>
      <c r="G414" s="218"/>
      <c r="H414" s="222">
        <v>14.85</v>
      </c>
      <c r="I414" s="223"/>
      <c r="J414" s="218"/>
      <c r="K414" s="218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189</v>
      </c>
      <c r="AU414" s="228" t="s">
        <v>88</v>
      </c>
      <c r="AV414" s="13" t="s">
        <v>88</v>
      </c>
      <c r="AW414" s="13" t="s">
        <v>35</v>
      </c>
      <c r="AX414" s="13" t="s">
        <v>78</v>
      </c>
      <c r="AY414" s="228" t="s">
        <v>181</v>
      </c>
    </row>
    <row r="415" spans="2:51" s="13" customFormat="1" ht="12">
      <c r="B415" s="217"/>
      <c r="C415" s="218"/>
      <c r="D415" s="219" t="s">
        <v>189</v>
      </c>
      <c r="E415" s="220" t="s">
        <v>1</v>
      </c>
      <c r="F415" s="221" t="s">
        <v>691</v>
      </c>
      <c r="G415" s="218"/>
      <c r="H415" s="222">
        <v>33</v>
      </c>
      <c r="I415" s="223"/>
      <c r="J415" s="218"/>
      <c r="K415" s="218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189</v>
      </c>
      <c r="AU415" s="228" t="s">
        <v>88</v>
      </c>
      <c r="AV415" s="13" t="s">
        <v>88</v>
      </c>
      <c r="AW415" s="13" t="s">
        <v>35</v>
      </c>
      <c r="AX415" s="13" t="s">
        <v>78</v>
      </c>
      <c r="AY415" s="228" t="s">
        <v>181</v>
      </c>
    </row>
    <row r="416" spans="2:51" s="13" customFormat="1" ht="12">
      <c r="B416" s="217"/>
      <c r="C416" s="218"/>
      <c r="D416" s="219" t="s">
        <v>189</v>
      </c>
      <c r="E416" s="220" t="s">
        <v>1</v>
      </c>
      <c r="F416" s="221" t="s">
        <v>692</v>
      </c>
      <c r="G416" s="218"/>
      <c r="H416" s="222">
        <v>107.773</v>
      </c>
      <c r="I416" s="223"/>
      <c r="J416" s="218"/>
      <c r="K416" s="218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189</v>
      </c>
      <c r="AU416" s="228" t="s">
        <v>88</v>
      </c>
      <c r="AV416" s="13" t="s">
        <v>88</v>
      </c>
      <c r="AW416" s="13" t="s">
        <v>35</v>
      </c>
      <c r="AX416" s="13" t="s">
        <v>78</v>
      </c>
      <c r="AY416" s="228" t="s">
        <v>181</v>
      </c>
    </row>
    <row r="417" spans="2:51" s="13" customFormat="1" ht="12">
      <c r="B417" s="217"/>
      <c r="C417" s="218"/>
      <c r="D417" s="219" t="s">
        <v>189</v>
      </c>
      <c r="E417" s="220" t="s">
        <v>1</v>
      </c>
      <c r="F417" s="221" t="s">
        <v>693</v>
      </c>
      <c r="G417" s="218"/>
      <c r="H417" s="222">
        <v>76.973</v>
      </c>
      <c r="I417" s="223"/>
      <c r="J417" s="218"/>
      <c r="K417" s="218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189</v>
      </c>
      <c r="AU417" s="228" t="s">
        <v>88</v>
      </c>
      <c r="AV417" s="13" t="s">
        <v>88</v>
      </c>
      <c r="AW417" s="13" t="s">
        <v>35</v>
      </c>
      <c r="AX417" s="13" t="s">
        <v>78</v>
      </c>
      <c r="AY417" s="228" t="s">
        <v>181</v>
      </c>
    </row>
    <row r="418" spans="2:51" s="13" customFormat="1" ht="12">
      <c r="B418" s="217"/>
      <c r="C418" s="218"/>
      <c r="D418" s="219" t="s">
        <v>189</v>
      </c>
      <c r="E418" s="220" t="s">
        <v>1</v>
      </c>
      <c r="F418" s="221" t="s">
        <v>694</v>
      </c>
      <c r="G418" s="218"/>
      <c r="H418" s="222">
        <v>18.838</v>
      </c>
      <c r="I418" s="223"/>
      <c r="J418" s="218"/>
      <c r="K418" s="218"/>
      <c r="L418" s="224"/>
      <c r="M418" s="225"/>
      <c r="N418" s="226"/>
      <c r="O418" s="226"/>
      <c r="P418" s="226"/>
      <c r="Q418" s="226"/>
      <c r="R418" s="226"/>
      <c r="S418" s="226"/>
      <c r="T418" s="227"/>
      <c r="AT418" s="228" t="s">
        <v>189</v>
      </c>
      <c r="AU418" s="228" t="s">
        <v>88</v>
      </c>
      <c r="AV418" s="13" t="s">
        <v>88</v>
      </c>
      <c r="AW418" s="13" t="s">
        <v>35</v>
      </c>
      <c r="AX418" s="13" t="s">
        <v>78</v>
      </c>
      <c r="AY418" s="228" t="s">
        <v>181</v>
      </c>
    </row>
    <row r="419" spans="2:51" s="13" customFormat="1" ht="12">
      <c r="B419" s="217"/>
      <c r="C419" s="218"/>
      <c r="D419" s="219" t="s">
        <v>189</v>
      </c>
      <c r="E419" s="220" t="s">
        <v>1</v>
      </c>
      <c r="F419" s="221" t="s">
        <v>695</v>
      </c>
      <c r="G419" s="218"/>
      <c r="H419" s="222">
        <v>49.5</v>
      </c>
      <c r="I419" s="223"/>
      <c r="J419" s="218"/>
      <c r="K419" s="218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189</v>
      </c>
      <c r="AU419" s="228" t="s">
        <v>88</v>
      </c>
      <c r="AV419" s="13" t="s">
        <v>88</v>
      </c>
      <c r="AW419" s="13" t="s">
        <v>35</v>
      </c>
      <c r="AX419" s="13" t="s">
        <v>78</v>
      </c>
      <c r="AY419" s="228" t="s">
        <v>181</v>
      </c>
    </row>
    <row r="420" spans="2:51" s="13" customFormat="1" ht="12">
      <c r="B420" s="217"/>
      <c r="C420" s="218"/>
      <c r="D420" s="219" t="s">
        <v>189</v>
      </c>
      <c r="E420" s="220" t="s">
        <v>1</v>
      </c>
      <c r="F420" s="221" t="s">
        <v>696</v>
      </c>
      <c r="G420" s="218"/>
      <c r="H420" s="222">
        <v>19.595</v>
      </c>
      <c r="I420" s="223"/>
      <c r="J420" s="218"/>
      <c r="K420" s="218"/>
      <c r="L420" s="224"/>
      <c r="M420" s="225"/>
      <c r="N420" s="226"/>
      <c r="O420" s="226"/>
      <c r="P420" s="226"/>
      <c r="Q420" s="226"/>
      <c r="R420" s="226"/>
      <c r="S420" s="226"/>
      <c r="T420" s="227"/>
      <c r="AT420" s="228" t="s">
        <v>189</v>
      </c>
      <c r="AU420" s="228" t="s">
        <v>88</v>
      </c>
      <c r="AV420" s="13" t="s">
        <v>88</v>
      </c>
      <c r="AW420" s="13" t="s">
        <v>35</v>
      </c>
      <c r="AX420" s="13" t="s">
        <v>78</v>
      </c>
      <c r="AY420" s="228" t="s">
        <v>181</v>
      </c>
    </row>
    <row r="421" spans="2:51" s="13" customFormat="1" ht="12">
      <c r="B421" s="217"/>
      <c r="C421" s="218"/>
      <c r="D421" s="219" t="s">
        <v>189</v>
      </c>
      <c r="E421" s="220" t="s">
        <v>1</v>
      </c>
      <c r="F421" s="221" t="s">
        <v>697</v>
      </c>
      <c r="G421" s="218"/>
      <c r="H421" s="222">
        <v>5.929</v>
      </c>
      <c r="I421" s="223"/>
      <c r="J421" s="218"/>
      <c r="K421" s="218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189</v>
      </c>
      <c r="AU421" s="228" t="s">
        <v>88</v>
      </c>
      <c r="AV421" s="13" t="s">
        <v>88</v>
      </c>
      <c r="AW421" s="13" t="s">
        <v>35</v>
      </c>
      <c r="AX421" s="13" t="s">
        <v>78</v>
      </c>
      <c r="AY421" s="228" t="s">
        <v>181</v>
      </c>
    </row>
    <row r="422" spans="2:51" s="13" customFormat="1" ht="12">
      <c r="B422" s="217"/>
      <c r="C422" s="218"/>
      <c r="D422" s="219" t="s">
        <v>189</v>
      </c>
      <c r="E422" s="220" t="s">
        <v>1</v>
      </c>
      <c r="F422" s="221" t="s">
        <v>698</v>
      </c>
      <c r="G422" s="218"/>
      <c r="H422" s="222">
        <v>13.176</v>
      </c>
      <c r="I422" s="223"/>
      <c r="J422" s="218"/>
      <c r="K422" s="218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189</v>
      </c>
      <c r="AU422" s="228" t="s">
        <v>88</v>
      </c>
      <c r="AV422" s="13" t="s">
        <v>88</v>
      </c>
      <c r="AW422" s="13" t="s">
        <v>35</v>
      </c>
      <c r="AX422" s="13" t="s">
        <v>78</v>
      </c>
      <c r="AY422" s="228" t="s">
        <v>181</v>
      </c>
    </row>
    <row r="423" spans="2:51" s="13" customFormat="1" ht="12">
      <c r="B423" s="217"/>
      <c r="C423" s="218"/>
      <c r="D423" s="219" t="s">
        <v>189</v>
      </c>
      <c r="E423" s="220" t="s">
        <v>1</v>
      </c>
      <c r="F423" s="221" t="s">
        <v>699</v>
      </c>
      <c r="G423" s="218"/>
      <c r="H423" s="222">
        <v>-6.75</v>
      </c>
      <c r="I423" s="223"/>
      <c r="J423" s="218"/>
      <c r="K423" s="218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189</v>
      </c>
      <c r="AU423" s="228" t="s">
        <v>88</v>
      </c>
      <c r="AV423" s="13" t="s">
        <v>88</v>
      </c>
      <c r="AW423" s="13" t="s">
        <v>35</v>
      </c>
      <c r="AX423" s="13" t="s">
        <v>78</v>
      </c>
      <c r="AY423" s="228" t="s">
        <v>181</v>
      </c>
    </row>
    <row r="424" spans="2:51" s="13" customFormat="1" ht="12">
      <c r="B424" s="217"/>
      <c r="C424" s="218"/>
      <c r="D424" s="219" t="s">
        <v>189</v>
      </c>
      <c r="E424" s="220" t="s">
        <v>1</v>
      </c>
      <c r="F424" s="221" t="s">
        <v>668</v>
      </c>
      <c r="G424" s="218"/>
      <c r="H424" s="222">
        <v>-2.25</v>
      </c>
      <c r="I424" s="223"/>
      <c r="J424" s="218"/>
      <c r="K424" s="218"/>
      <c r="L424" s="224"/>
      <c r="M424" s="225"/>
      <c r="N424" s="226"/>
      <c r="O424" s="226"/>
      <c r="P424" s="226"/>
      <c r="Q424" s="226"/>
      <c r="R424" s="226"/>
      <c r="S424" s="226"/>
      <c r="T424" s="227"/>
      <c r="AT424" s="228" t="s">
        <v>189</v>
      </c>
      <c r="AU424" s="228" t="s">
        <v>88</v>
      </c>
      <c r="AV424" s="13" t="s">
        <v>88</v>
      </c>
      <c r="AW424" s="13" t="s">
        <v>35</v>
      </c>
      <c r="AX424" s="13" t="s">
        <v>78</v>
      </c>
      <c r="AY424" s="228" t="s">
        <v>181</v>
      </c>
    </row>
    <row r="425" spans="2:51" s="13" customFormat="1" ht="12">
      <c r="B425" s="217"/>
      <c r="C425" s="218"/>
      <c r="D425" s="219" t="s">
        <v>189</v>
      </c>
      <c r="E425" s="220" t="s">
        <v>1</v>
      </c>
      <c r="F425" s="221" t="s">
        <v>700</v>
      </c>
      <c r="G425" s="218"/>
      <c r="H425" s="222">
        <v>-3.2</v>
      </c>
      <c r="I425" s="223"/>
      <c r="J425" s="218"/>
      <c r="K425" s="218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189</v>
      </c>
      <c r="AU425" s="228" t="s">
        <v>88</v>
      </c>
      <c r="AV425" s="13" t="s">
        <v>88</v>
      </c>
      <c r="AW425" s="13" t="s">
        <v>35</v>
      </c>
      <c r="AX425" s="13" t="s">
        <v>78</v>
      </c>
      <c r="AY425" s="228" t="s">
        <v>181</v>
      </c>
    </row>
    <row r="426" spans="2:51" s="13" customFormat="1" ht="12">
      <c r="B426" s="217"/>
      <c r="C426" s="218"/>
      <c r="D426" s="219" t="s">
        <v>189</v>
      </c>
      <c r="E426" s="220" t="s">
        <v>1</v>
      </c>
      <c r="F426" s="221" t="s">
        <v>701</v>
      </c>
      <c r="G426" s="218"/>
      <c r="H426" s="222">
        <v>-4.05</v>
      </c>
      <c r="I426" s="223"/>
      <c r="J426" s="218"/>
      <c r="K426" s="218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189</v>
      </c>
      <c r="AU426" s="228" t="s">
        <v>88</v>
      </c>
      <c r="AV426" s="13" t="s">
        <v>88</v>
      </c>
      <c r="AW426" s="13" t="s">
        <v>35</v>
      </c>
      <c r="AX426" s="13" t="s">
        <v>78</v>
      </c>
      <c r="AY426" s="228" t="s">
        <v>181</v>
      </c>
    </row>
    <row r="427" spans="2:51" s="13" customFormat="1" ht="12">
      <c r="B427" s="217"/>
      <c r="C427" s="218"/>
      <c r="D427" s="219" t="s">
        <v>189</v>
      </c>
      <c r="E427" s="220" t="s">
        <v>1</v>
      </c>
      <c r="F427" s="221" t="s">
        <v>702</v>
      </c>
      <c r="G427" s="218"/>
      <c r="H427" s="222">
        <v>-1.4</v>
      </c>
      <c r="I427" s="223"/>
      <c r="J427" s="218"/>
      <c r="K427" s="218"/>
      <c r="L427" s="224"/>
      <c r="M427" s="225"/>
      <c r="N427" s="226"/>
      <c r="O427" s="226"/>
      <c r="P427" s="226"/>
      <c r="Q427" s="226"/>
      <c r="R427" s="226"/>
      <c r="S427" s="226"/>
      <c r="T427" s="227"/>
      <c r="AT427" s="228" t="s">
        <v>189</v>
      </c>
      <c r="AU427" s="228" t="s">
        <v>88</v>
      </c>
      <c r="AV427" s="13" t="s">
        <v>88</v>
      </c>
      <c r="AW427" s="13" t="s">
        <v>35</v>
      </c>
      <c r="AX427" s="13" t="s">
        <v>78</v>
      </c>
      <c r="AY427" s="228" t="s">
        <v>181</v>
      </c>
    </row>
    <row r="428" spans="2:51" s="13" customFormat="1" ht="12">
      <c r="B428" s="217"/>
      <c r="C428" s="218"/>
      <c r="D428" s="219" t="s">
        <v>189</v>
      </c>
      <c r="E428" s="220" t="s">
        <v>1</v>
      </c>
      <c r="F428" s="221" t="s">
        <v>703</v>
      </c>
      <c r="G428" s="218"/>
      <c r="H428" s="222">
        <v>-11.25</v>
      </c>
      <c r="I428" s="223"/>
      <c r="J428" s="218"/>
      <c r="K428" s="218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189</v>
      </c>
      <c r="AU428" s="228" t="s">
        <v>88</v>
      </c>
      <c r="AV428" s="13" t="s">
        <v>88</v>
      </c>
      <c r="AW428" s="13" t="s">
        <v>35</v>
      </c>
      <c r="AX428" s="13" t="s">
        <v>78</v>
      </c>
      <c r="AY428" s="228" t="s">
        <v>181</v>
      </c>
    </row>
    <row r="429" spans="2:51" s="13" customFormat="1" ht="12">
      <c r="B429" s="217"/>
      <c r="C429" s="218"/>
      <c r="D429" s="219" t="s">
        <v>189</v>
      </c>
      <c r="E429" s="220" t="s">
        <v>1</v>
      </c>
      <c r="F429" s="221" t="s">
        <v>674</v>
      </c>
      <c r="G429" s="218"/>
      <c r="H429" s="222">
        <v>-4.5</v>
      </c>
      <c r="I429" s="223"/>
      <c r="J429" s="218"/>
      <c r="K429" s="218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189</v>
      </c>
      <c r="AU429" s="228" t="s">
        <v>88</v>
      </c>
      <c r="AV429" s="13" t="s">
        <v>88</v>
      </c>
      <c r="AW429" s="13" t="s">
        <v>35</v>
      </c>
      <c r="AX429" s="13" t="s">
        <v>78</v>
      </c>
      <c r="AY429" s="228" t="s">
        <v>181</v>
      </c>
    </row>
    <row r="430" spans="2:51" s="13" customFormat="1" ht="12">
      <c r="B430" s="217"/>
      <c r="C430" s="218"/>
      <c r="D430" s="219" t="s">
        <v>189</v>
      </c>
      <c r="E430" s="220" t="s">
        <v>1</v>
      </c>
      <c r="F430" s="221" t="s">
        <v>704</v>
      </c>
      <c r="G430" s="218"/>
      <c r="H430" s="222">
        <v>-6.563</v>
      </c>
      <c r="I430" s="223"/>
      <c r="J430" s="218"/>
      <c r="K430" s="218"/>
      <c r="L430" s="224"/>
      <c r="M430" s="225"/>
      <c r="N430" s="226"/>
      <c r="O430" s="226"/>
      <c r="P430" s="226"/>
      <c r="Q430" s="226"/>
      <c r="R430" s="226"/>
      <c r="S430" s="226"/>
      <c r="T430" s="227"/>
      <c r="AT430" s="228" t="s">
        <v>189</v>
      </c>
      <c r="AU430" s="228" t="s">
        <v>88</v>
      </c>
      <c r="AV430" s="13" t="s">
        <v>88</v>
      </c>
      <c r="AW430" s="13" t="s">
        <v>35</v>
      </c>
      <c r="AX430" s="13" t="s">
        <v>78</v>
      </c>
      <c r="AY430" s="228" t="s">
        <v>181</v>
      </c>
    </row>
    <row r="431" spans="2:51" s="14" customFormat="1" ht="12">
      <c r="B431" s="240"/>
      <c r="C431" s="241"/>
      <c r="D431" s="219" t="s">
        <v>189</v>
      </c>
      <c r="E431" s="242" t="s">
        <v>1</v>
      </c>
      <c r="F431" s="243" t="s">
        <v>257</v>
      </c>
      <c r="G431" s="241"/>
      <c r="H431" s="244">
        <v>299.671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AT431" s="250" t="s">
        <v>189</v>
      </c>
      <c r="AU431" s="250" t="s">
        <v>88</v>
      </c>
      <c r="AV431" s="14" t="s">
        <v>187</v>
      </c>
      <c r="AW431" s="14" t="s">
        <v>35</v>
      </c>
      <c r="AX431" s="14" t="s">
        <v>86</v>
      </c>
      <c r="AY431" s="250" t="s">
        <v>181</v>
      </c>
    </row>
    <row r="432" spans="1:65" s="2" customFormat="1" ht="11.4">
      <c r="A432" s="33"/>
      <c r="B432" s="34"/>
      <c r="C432" s="203" t="s">
        <v>330</v>
      </c>
      <c r="D432" s="203" t="s">
        <v>183</v>
      </c>
      <c r="E432" s="204" t="s">
        <v>705</v>
      </c>
      <c r="F432" s="205" t="s">
        <v>706</v>
      </c>
      <c r="G432" s="206" t="s">
        <v>197</v>
      </c>
      <c r="H432" s="207">
        <v>59</v>
      </c>
      <c r="I432" s="208"/>
      <c r="J432" s="209">
        <f>ROUND(I432*H432,2)</f>
        <v>0</v>
      </c>
      <c r="K432" s="210"/>
      <c r="L432" s="38"/>
      <c r="M432" s="211" t="s">
        <v>1</v>
      </c>
      <c r="N432" s="212" t="s">
        <v>43</v>
      </c>
      <c r="O432" s="70"/>
      <c r="P432" s="213">
        <f>O432*H432</f>
        <v>0</v>
      </c>
      <c r="Q432" s="213">
        <v>0.04555</v>
      </c>
      <c r="R432" s="213">
        <f>Q432*H432</f>
        <v>2.68745</v>
      </c>
      <c r="S432" s="213">
        <v>0</v>
      </c>
      <c r="T432" s="214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215" t="s">
        <v>187</v>
      </c>
      <c r="AT432" s="215" t="s">
        <v>183</v>
      </c>
      <c r="AU432" s="215" t="s">
        <v>88</v>
      </c>
      <c r="AY432" s="16" t="s">
        <v>181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6" t="s">
        <v>86</v>
      </c>
      <c r="BK432" s="216">
        <f>ROUND(I432*H432,2)</f>
        <v>0</v>
      </c>
      <c r="BL432" s="16" t="s">
        <v>187</v>
      </c>
      <c r="BM432" s="215" t="s">
        <v>707</v>
      </c>
    </row>
    <row r="433" spans="2:51" s="13" customFormat="1" ht="12">
      <c r="B433" s="217"/>
      <c r="C433" s="218"/>
      <c r="D433" s="219" t="s">
        <v>189</v>
      </c>
      <c r="E433" s="220" t="s">
        <v>1</v>
      </c>
      <c r="F433" s="221" t="s">
        <v>708</v>
      </c>
      <c r="G433" s="218"/>
      <c r="H433" s="222">
        <v>59</v>
      </c>
      <c r="I433" s="223"/>
      <c r="J433" s="218"/>
      <c r="K433" s="218"/>
      <c r="L433" s="224"/>
      <c r="M433" s="225"/>
      <c r="N433" s="226"/>
      <c r="O433" s="226"/>
      <c r="P433" s="226"/>
      <c r="Q433" s="226"/>
      <c r="R433" s="226"/>
      <c r="S433" s="226"/>
      <c r="T433" s="227"/>
      <c r="AT433" s="228" t="s">
        <v>189</v>
      </c>
      <c r="AU433" s="228" t="s">
        <v>88</v>
      </c>
      <c r="AV433" s="13" t="s">
        <v>88</v>
      </c>
      <c r="AW433" s="13" t="s">
        <v>35</v>
      </c>
      <c r="AX433" s="13" t="s">
        <v>86</v>
      </c>
      <c r="AY433" s="228" t="s">
        <v>181</v>
      </c>
    </row>
    <row r="434" spans="1:65" s="2" customFormat="1" ht="11.4">
      <c r="A434" s="33"/>
      <c r="B434" s="34"/>
      <c r="C434" s="203" t="s">
        <v>336</v>
      </c>
      <c r="D434" s="203" t="s">
        <v>183</v>
      </c>
      <c r="E434" s="204" t="s">
        <v>709</v>
      </c>
      <c r="F434" s="205" t="s">
        <v>710</v>
      </c>
      <c r="G434" s="206" t="s">
        <v>197</v>
      </c>
      <c r="H434" s="207">
        <v>23</v>
      </c>
      <c r="I434" s="208"/>
      <c r="J434" s="209">
        <f>ROUND(I434*H434,2)</f>
        <v>0</v>
      </c>
      <c r="K434" s="210"/>
      <c r="L434" s="38"/>
      <c r="M434" s="211" t="s">
        <v>1</v>
      </c>
      <c r="N434" s="212" t="s">
        <v>43</v>
      </c>
      <c r="O434" s="70"/>
      <c r="P434" s="213">
        <f>O434*H434</f>
        <v>0</v>
      </c>
      <c r="Q434" s="213">
        <v>0.05455</v>
      </c>
      <c r="R434" s="213">
        <f>Q434*H434</f>
        <v>1.25465</v>
      </c>
      <c r="S434" s="213">
        <v>0</v>
      </c>
      <c r="T434" s="214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215" t="s">
        <v>187</v>
      </c>
      <c r="AT434" s="215" t="s">
        <v>183</v>
      </c>
      <c r="AU434" s="215" t="s">
        <v>88</v>
      </c>
      <c r="AY434" s="16" t="s">
        <v>181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6" t="s">
        <v>86</v>
      </c>
      <c r="BK434" s="216">
        <f>ROUND(I434*H434,2)</f>
        <v>0</v>
      </c>
      <c r="BL434" s="16" t="s">
        <v>187</v>
      </c>
      <c r="BM434" s="215" t="s">
        <v>711</v>
      </c>
    </row>
    <row r="435" spans="2:51" s="13" customFormat="1" ht="12">
      <c r="B435" s="217"/>
      <c r="C435" s="218"/>
      <c r="D435" s="219" t="s">
        <v>189</v>
      </c>
      <c r="E435" s="220" t="s">
        <v>1</v>
      </c>
      <c r="F435" s="221" t="s">
        <v>306</v>
      </c>
      <c r="G435" s="218"/>
      <c r="H435" s="222">
        <v>23</v>
      </c>
      <c r="I435" s="223"/>
      <c r="J435" s="218"/>
      <c r="K435" s="218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189</v>
      </c>
      <c r="AU435" s="228" t="s">
        <v>88</v>
      </c>
      <c r="AV435" s="13" t="s">
        <v>88</v>
      </c>
      <c r="AW435" s="13" t="s">
        <v>35</v>
      </c>
      <c r="AX435" s="13" t="s">
        <v>86</v>
      </c>
      <c r="AY435" s="228" t="s">
        <v>181</v>
      </c>
    </row>
    <row r="436" spans="1:65" s="2" customFormat="1" ht="11.4">
      <c r="A436" s="33"/>
      <c r="B436" s="34"/>
      <c r="C436" s="203" t="s">
        <v>343</v>
      </c>
      <c r="D436" s="203" t="s">
        <v>183</v>
      </c>
      <c r="E436" s="204" t="s">
        <v>712</v>
      </c>
      <c r="F436" s="205" t="s">
        <v>713</v>
      </c>
      <c r="G436" s="206" t="s">
        <v>197</v>
      </c>
      <c r="H436" s="207">
        <v>37</v>
      </c>
      <c r="I436" s="208"/>
      <c r="J436" s="209">
        <f>ROUND(I436*H436,2)</f>
        <v>0</v>
      </c>
      <c r="K436" s="210"/>
      <c r="L436" s="38"/>
      <c r="M436" s="211" t="s">
        <v>1</v>
      </c>
      <c r="N436" s="212" t="s">
        <v>43</v>
      </c>
      <c r="O436" s="70"/>
      <c r="P436" s="213">
        <f>O436*H436</f>
        <v>0</v>
      </c>
      <c r="Q436" s="213">
        <v>0.08185</v>
      </c>
      <c r="R436" s="213">
        <f>Q436*H436</f>
        <v>3.0284500000000003</v>
      </c>
      <c r="S436" s="213">
        <v>0</v>
      </c>
      <c r="T436" s="214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215" t="s">
        <v>187</v>
      </c>
      <c r="AT436" s="215" t="s">
        <v>183</v>
      </c>
      <c r="AU436" s="215" t="s">
        <v>88</v>
      </c>
      <c r="AY436" s="16" t="s">
        <v>181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6" t="s">
        <v>86</v>
      </c>
      <c r="BK436" s="216">
        <f>ROUND(I436*H436,2)</f>
        <v>0</v>
      </c>
      <c r="BL436" s="16" t="s">
        <v>187</v>
      </c>
      <c r="BM436" s="215" t="s">
        <v>714</v>
      </c>
    </row>
    <row r="437" spans="2:51" s="13" customFormat="1" ht="12">
      <c r="B437" s="217"/>
      <c r="C437" s="218"/>
      <c r="D437" s="219" t="s">
        <v>189</v>
      </c>
      <c r="E437" s="220" t="s">
        <v>1</v>
      </c>
      <c r="F437" s="221" t="s">
        <v>387</v>
      </c>
      <c r="G437" s="218"/>
      <c r="H437" s="222">
        <v>37</v>
      </c>
      <c r="I437" s="223"/>
      <c r="J437" s="218"/>
      <c r="K437" s="218"/>
      <c r="L437" s="224"/>
      <c r="M437" s="225"/>
      <c r="N437" s="226"/>
      <c r="O437" s="226"/>
      <c r="P437" s="226"/>
      <c r="Q437" s="226"/>
      <c r="R437" s="226"/>
      <c r="S437" s="226"/>
      <c r="T437" s="227"/>
      <c r="AT437" s="228" t="s">
        <v>189</v>
      </c>
      <c r="AU437" s="228" t="s">
        <v>88</v>
      </c>
      <c r="AV437" s="13" t="s">
        <v>88</v>
      </c>
      <c r="AW437" s="13" t="s">
        <v>35</v>
      </c>
      <c r="AX437" s="13" t="s">
        <v>86</v>
      </c>
      <c r="AY437" s="228" t="s">
        <v>181</v>
      </c>
    </row>
    <row r="438" spans="1:65" s="2" customFormat="1" ht="11.4">
      <c r="A438" s="33"/>
      <c r="B438" s="34"/>
      <c r="C438" s="203" t="s">
        <v>349</v>
      </c>
      <c r="D438" s="203" t="s">
        <v>183</v>
      </c>
      <c r="E438" s="204" t="s">
        <v>715</v>
      </c>
      <c r="F438" s="205" t="s">
        <v>716</v>
      </c>
      <c r="G438" s="206" t="s">
        <v>197</v>
      </c>
      <c r="H438" s="207">
        <v>11</v>
      </c>
      <c r="I438" s="208"/>
      <c r="J438" s="209">
        <f>ROUND(I438*H438,2)</f>
        <v>0</v>
      </c>
      <c r="K438" s="210"/>
      <c r="L438" s="38"/>
      <c r="M438" s="211" t="s">
        <v>1</v>
      </c>
      <c r="N438" s="212" t="s">
        <v>43</v>
      </c>
      <c r="O438" s="70"/>
      <c r="P438" s="213">
        <f>O438*H438</f>
        <v>0</v>
      </c>
      <c r="Q438" s="213">
        <v>0.09105</v>
      </c>
      <c r="R438" s="213">
        <f>Q438*H438</f>
        <v>1.0015500000000002</v>
      </c>
      <c r="S438" s="213">
        <v>0</v>
      </c>
      <c r="T438" s="214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215" t="s">
        <v>187</v>
      </c>
      <c r="AT438" s="215" t="s">
        <v>183</v>
      </c>
      <c r="AU438" s="215" t="s">
        <v>88</v>
      </c>
      <c r="AY438" s="16" t="s">
        <v>181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6" t="s">
        <v>86</v>
      </c>
      <c r="BK438" s="216">
        <f>ROUND(I438*H438,2)</f>
        <v>0</v>
      </c>
      <c r="BL438" s="16" t="s">
        <v>187</v>
      </c>
      <c r="BM438" s="215" t="s">
        <v>717</v>
      </c>
    </row>
    <row r="439" spans="2:51" s="13" customFormat="1" ht="12">
      <c r="B439" s="217"/>
      <c r="C439" s="218"/>
      <c r="D439" s="219" t="s">
        <v>189</v>
      </c>
      <c r="E439" s="220" t="s">
        <v>1</v>
      </c>
      <c r="F439" s="221" t="s">
        <v>116</v>
      </c>
      <c r="G439" s="218"/>
      <c r="H439" s="222">
        <v>11</v>
      </c>
      <c r="I439" s="223"/>
      <c r="J439" s="218"/>
      <c r="K439" s="218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189</v>
      </c>
      <c r="AU439" s="228" t="s">
        <v>88</v>
      </c>
      <c r="AV439" s="13" t="s">
        <v>88</v>
      </c>
      <c r="AW439" s="13" t="s">
        <v>35</v>
      </c>
      <c r="AX439" s="13" t="s">
        <v>86</v>
      </c>
      <c r="AY439" s="228" t="s">
        <v>181</v>
      </c>
    </row>
    <row r="440" spans="1:65" s="2" customFormat="1" ht="11.4">
      <c r="A440" s="33"/>
      <c r="B440" s="34"/>
      <c r="C440" s="203" t="s">
        <v>333</v>
      </c>
      <c r="D440" s="203" t="s">
        <v>183</v>
      </c>
      <c r="E440" s="204" t="s">
        <v>718</v>
      </c>
      <c r="F440" s="205" t="s">
        <v>719</v>
      </c>
      <c r="G440" s="206" t="s">
        <v>197</v>
      </c>
      <c r="H440" s="207">
        <v>15</v>
      </c>
      <c r="I440" s="208"/>
      <c r="J440" s="209">
        <f>ROUND(I440*H440,2)</f>
        <v>0</v>
      </c>
      <c r="K440" s="210"/>
      <c r="L440" s="38"/>
      <c r="M440" s="211" t="s">
        <v>1</v>
      </c>
      <c r="N440" s="212" t="s">
        <v>43</v>
      </c>
      <c r="O440" s="70"/>
      <c r="P440" s="213">
        <f>O440*H440</f>
        <v>0</v>
      </c>
      <c r="Q440" s="213">
        <v>0.10905</v>
      </c>
      <c r="R440" s="213">
        <f>Q440*H440</f>
        <v>1.6357499999999998</v>
      </c>
      <c r="S440" s="213">
        <v>0</v>
      </c>
      <c r="T440" s="214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215" t="s">
        <v>187</v>
      </c>
      <c r="AT440" s="215" t="s">
        <v>183</v>
      </c>
      <c r="AU440" s="215" t="s">
        <v>88</v>
      </c>
      <c r="AY440" s="16" t="s">
        <v>181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6" t="s">
        <v>86</v>
      </c>
      <c r="BK440" s="216">
        <f>ROUND(I440*H440,2)</f>
        <v>0</v>
      </c>
      <c r="BL440" s="16" t="s">
        <v>187</v>
      </c>
      <c r="BM440" s="215" t="s">
        <v>720</v>
      </c>
    </row>
    <row r="441" spans="2:51" s="13" customFormat="1" ht="12">
      <c r="B441" s="217"/>
      <c r="C441" s="218"/>
      <c r="D441" s="219" t="s">
        <v>189</v>
      </c>
      <c r="E441" s="220" t="s">
        <v>1</v>
      </c>
      <c r="F441" s="221" t="s">
        <v>8</v>
      </c>
      <c r="G441" s="218"/>
      <c r="H441" s="222">
        <v>15</v>
      </c>
      <c r="I441" s="223"/>
      <c r="J441" s="218"/>
      <c r="K441" s="218"/>
      <c r="L441" s="224"/>
      <c r="M441" s="225"/>
      <c r="N441" s="226"/>
      <c r="O441" s="226"/>
      <c r="P441" s="226"/>
      <c r="Q441" s="226"/>
      <c r="R441" s="226"/>
      <c r="S441" s="226"/>
      <c r="T441" s="227"/>
      <c r="AT441" s="228" t="s">
        <v>189</v>
      </c>
      <c r="AU441" s="228" t="s">
        <v>88</v>
      </c>
      <c r="AV441" s="13" t="s">
        <v>88</v>
      </c>
      <c r="AW441" s="13" t="s">
        <v>35</v>
      </c>
      <c r="AX441" s="13" t="s">
        <v>86</v>
      </c>
      <c r="AY441" s="228" t="s">
        <v>181</v>
      </c>
    </row>
    <row r="442" spans="1:65" s="2" customFormat="1" ht="11.4">
      <c r="A442" s="33"/>
      <c r="B442" s="34"/>
      <c r="C442" s="203" t="s">
        <v>365</v>
      </c>
      <c r="D442" s="203" t="s">
        <v>183</v>
      </c>
      <c r="E442" s="204" t="s">
        <v>721</v>
      </c>
      <c r="F442" s="205" t="s">
        <v>722</v>
      </c>
      <c r="G442" s="206" t="s">
        <v>197</v>
      </c>
      <c r="H442" s="207">
        <v>3</v>
      </c>
      <c r="I442" s="208"/>
      <c r="J442" s="209">
        <f>ROUND(I442*H442,2)</f>
        <v>0</v>
      </c>
      <c r="K442" s="210"/>
      <c r="L442" s="38"/>
      <c r="M442" s="211" t="s">
        <v>1</v>
      </c>
      <c r="N442" s="212" t="s">
        <v>43</v>
      </c>
      <c r="O442" s="70"/>
      <c r="P442" s="213">
        <f>O442*H442</f>
        <v>0</v>
      </c>
      <c r="Q442" s="213">
        <v>0.12705</v>
      </c>
      <c r="R442" s="213">
        <f>Q442*H442</f>
        <v>0.38115</v>
      </c>
      <c r="S442" s="213">
        <v>0</v>
      </c>
      <c r="T442" s="214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215" t="s">
        <v>187</v>
      </c>
      <c r="AT442" s="215" t="s">
        <v>183</v>
      </c>
      <c r="AU442" s="215" t="s">
        <v>88</v>
      </c>
      <c r="AY442" s="16" t="s">
        <v>181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6" t="s">
        <v>86</v>
      </c>
      <c r="BK442" s="216">
        <f>ROUND(I442*H442,2)</f>
        <v>0</v>
      </c>
      <c r="BL442" s="16" t="s">
        <v>187</v>
      </c>
      <c r="BM442" s="215" t="s">
        <v>723</v>
      </c>
    </row>
    <row r="443" spans="2:51" s="13" customFormat="1" ht="12">
      <c r="B443" s="217"/>
      <c r="C443" s="218"/>
      <c r="D443" s="219" t="s">
        <v>189</v>
      </c>
      <c r="E443" s="220" t="s">
        <v>1</v>
      </c>
      <c r="F443" s="221" t="s">
        <v>194</v>
      </c>
      <c r="G443" s="218"/>
      <c r="H443" s="222">
        <v>3</v>
      </c>
      <c r="I443" s="223"/>
      <c r="J443" s="218"/>
      <c r="K443" s="218"/>
      <c r="L443" s="224"/>
      <c r="M443" s="225"/>
      <c r="N443" s="226"/>
      <c r="O443" s="226"/>
      <c r="P443" s="226"/>
      <c r="Q443" s="226"/>
      <c r="R443" s="226"/>
      <c r="S443" s="226"/>
      <c r="T443" s="227"/>
      <c r="AT443" s="228" t="s">
        <v>189</v>
      </c>
      <c r="AU443" s="228" t="s">
        <v>88</v>
      </c>
      <c r="AV443" s="13" t="s">
        <v>88</v>
      </c>
      <c r="AW443" s="13" t="s">
        <v>35</v>
      </c>
      <c r="AX443" s="13" t="s">
        <v>86</v>
      </c>
      <c r="AY443" s="228" t="s">
        <v>181</v>
      </c>
    </row>
    <row r="444" spans="1:65" s="2" customFormat="1" ht="22.8">
      <c r="A444" s="33"/>
      <c r="B444" s="34"/>
      <c r="C444" s="203" t="s">
        <v>373</v>
      </c>
      <c r="D444" s="203" t="s">
        <v>183</v>
      </c>
      <c r="E444" s="204" t="s">
        <v>724</v>
      </c>
      <c r="F444" s="205" t="s">
        <v>725</v>
      </c>
      <c r="G444" s="206" t="s">
        <v>357</v>
      </c>
      <c r="H444" s="207">
        <v>31.75</v>
      </c>
      <c r="I444" s="208"/>
      <c r="J444" s="209">
        <f>ROUND(I444*H444,2)</f>
        <v>0</v>
      </c>
      <c r="K444" s="210"/>
      <c r="L444" s="38"/>
      <c r="M444" s="211" t="s">
        <v>1</v>
      </c>
      <c r="N444" s="212" t="s">
        <v>43</v>
      </c>
      <c r="O444" s="70"/>
      <c r="P444" s="213">
        <f>O444*H444</f>
        <v>0</v>
      </c>
      <c r="Q444" s="213">
        <v>0.00019</v>
      </c>
      <c r="R444" s="213">
        <f>Q444*H444</f>
        <v>0.0060325000000000005</v>
      </c>
      <c r="S444" s="213">
        <v>0</v>
      </c>
      <c r="T444" s="214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215" t="s">
        <v>187</v>
      </c>
      <c r="AT444" s="215" t="s">
        <v>183</v>
      </c>
      <c r="AU444" s="215" t="s">
        <v>88</v>
      </c>
      <c r="AY444" s="16" t="s">
        <v>181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6" t="s">
        <v>86</v>
      </c>
      <c r="BK444" s="216">
        <f>ROUND(I444*H444,2)</f>
        <v>0</v>
      </c>
      <c r="BL444" s="16" t="s">
        <v>187</v>
      </c>
      <c r="BM444" s="215" t="s">
        <v>726</v>
      </c>
    </row>
    <row r="445" spans="2:51" s="13" customFormat="1" ht="12">
      <c r="B445" s="217"/>
      <c r="C445" s="218"/>
      <c r="D445" s="219" t="s">
        <v>189</v>
      </c>
      <c r="E445" s="220" t="s">
        <v>1</v>
      </c>
      <c r="F445" s="221" t="s">
        <v>727</v>
      </c>
      <c r="G445" s="218"/>
      <c r="H445" s="222">
        <v>31.75</v>
      </c>
      <c r="I445" s="223"/>
      <c r="J445" s="218"/>
      <c r="K445" s="218"/>
      <c r="L445" s="224"/>
      <c r="M445" s="225"/>
      <c r="N445" s="226"/>
      <c r="O445" s="226"/>
      <c r="P445" s="226"/>
      <c r="Q445" s="226"/>
      <c r="R445" s="226"/>
      <c r="S445" s="226"/>
      <c r="T445" s="227"/>
      <c r="AT445" s="228" t="s">
        <v>189</v>
      </c>
      <c r="AU445" s="228" t="s">
        <v>88</v>
      </c>
      <c r="AV445" s="13" t="s">
        <v>88</v>
      </c>
      <c r="AW445" s="13" t="s">
        <v>35</v>
      </c>
      <c r="AX445" s="13" t="s">
        <v>86</v>
      </c>
      <c r="AY445" s="228" t="s">
        <v>181</v>
      </c>
    </row>
    <row r="446" spans="1:65" s="2" customFormat="1" ht="22.8">
      <c r="A446" s="33"/>
      <c r="B446" s="34"/>
      <c r="C446" s="203" t="s">
        <v>377</v>
      </c>
      <c r="D446" s="203" t="s">
        <v>183</v>
      </c>
      <c r="E446" s="204" t="s">
        <v>728</v>
      </c>
      <c r="F446" s="205" t="s">
        <v>729</v>
      </c>
      <c r="G446" s="206" t="s">
        <v>357</v>
      </c>
      <c r="H446" s="207">
        <v>36.75</v>
      </c>
      <c r="I446" s="208"/>
      <c r="J446" s="209">
        <f>ROUND(I446*H446,2)</f>
        <v>0</v>
      </c>
      <c r="K446" s="210"/>
      <c r="L446" s="38"/>
      <c r="M446" s="211" t="s">
        <v>1</v>
      </c>
      <c r="N446" s="212" t="s">
        <v>43</v>
      </c>
      <c r="O446" s="70"/>
      <c r="P446" s="213">
        <f>O446*H446</f>
        <v>0</v>
      </c>
      <c r="Q446" s="213">
        <v>0.00026</v>
      </c>
      <c r="R446" s="213">
        <f>Q446*H446</f>
        <v>0.009555</v>
      </c>
      <c r="S446" s="213">
        <v>0</v>
      </c>
      <c r="T446" s="214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215" t="s">
        <v>187</v>
      </c>
      <c r="AT446" s="215" t="s">
        <v>183</v>
      </c>
      <c r="AU446" s="215" t="s">
        <v>88</v>
      </c>
      <c r="AY446" s="16" t="s">
        <v>181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6" t="s">
        <v>86</v>
      </c>
      <c r="BK446" s="216">
        <f>ROUND(I446*H446,2)</f>
        <v>0</v>
      </c>
      <c r="BL446" s="16" t="s">
        <v>187</v>
      </c>
      <c r="BM446" s="215" t="s">
        <v>730</v>
      </c>
    </row>
    <row r="447" spans="2:51" s="13" customFormat="1" ht="12">
      <c r="B447" s="217"/>
      <c r="C447" s="218"/>
      <c r="D447" s="219" t="s">
        <v>189</v>
      </c>
      <c r="E447" s="220" t="s">
        <v>1</v>
      </c>
      <c r="F447" s="221" t="s">
        <v>731</v>
      </c>
      <c r="G447" s="218"/>
      <c r="H447" s="222">
        <v>36.75</v>
      </c>
      <c r="I447" s="223"/>
      <c r="J447" s="218"/>
      <c r="K447" s="218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189</v>
      </c>
      <c r="AU447" s="228" t="s">
        <v>88</v>
      </c>
      <c r="AV447" s="13" t="s">
        <v>88</v>
      </c>
      <c r="AW447" s="13" t="s">
        <v>35</v>
      </c>
      <c r="AX447" s="13" t="s">
        <v>86</v>
      </c>
      <c r="AY447" s="228" t="s">
        <v>181</v>
      </c>
    </row>
    <row r="448" spans="1:65" s="2" customFormat="1" ht="22.8">
      <c r="A448" s="33"/>
      <c r="B448" s="34"/>
      <c r="C448" s="203" t="s">
        <v>381</v>
      </c>
      <c r="D448" s="203" t="s">
        <v>183</v>
      </c>
      <c r="E448" s="204" t="s">
        <v>732</v>
      </c>
      <c r="F448" s="205" t="s">
        <v>733</v>
      </c>
      <c r="G448" s="206" t="s">
        <v>357</v>
      </c>
      <c r="H448" s="207">
        <v>38.75</v>
      </c>
      <c r="I448" s="208"/>
      <c r="J448" s="209">
        <f>ROUND(I448*H448,2)</f>
        <v>0</v>
      </c>
      <c r="K448" s="210"/>
      <c r="L448" s="38"/>
      <c r="M448" s="211" t="s">
        <v>1</v>
      </c>
      <c r="N448" s="212" t="s">
        <v>43</v>
      </c>
      <c r="O448" s="70"/>
      <c r="P448" s="213">
        <f>O448*H448</f>
        <v>0</v>
      </c>
      <c r="Q448" s="213">
        <v>0.00034</v>
      </c>
      <c r="R448" s="213">
        <f>Q448*H448</f>
        <v>0.013175000000000001</v>
      </c>
      <c r="S448" s="213">
        <v>0</v>
      </c>
      <c r="T448" s="214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215" t="s">
        <v>187</v>
      </c>
      <c r="AT448" s="215" t="s">
        <v>183</v>
      </c>
      <c r="AU448" s="215" t="s">
        <v>88</v>
      </c>
      <c r="AY448" s="16" t="s">
        <v>181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6" t="s">
        <v>86</v>
      </c>
      <c r="BK448" s="216">
        <f>ROUND(I448*H448,2)</f>
        <v>0</v>
      </c>
      <c r="BL448" s="16" t="s">
        <v>187</v>
      </c>
      <c r="BM448" s="215" t="s">
        <v>734</v>
      </c>
    </row>
    <row r="449" spans="2:51" s="13" customFormat="1" ht="12">
      <c r="B449" s="217"/>
      <c r="C449" s="218"/>
      <c r="D449" s="219" t="s">
        <v>189</v>
      </c>
      <c r="E449" s="220" t="s">
        <v>1</v>
      </c>
      <c r="F449" s="221" t="s">
        <v>735</v>
      </c>
      <c r="G449" s="218"/>
      <c r="H449" s="222">
        <v>38.75</v>
      </c>
      <c r="I449" s="223"/>
      <c r="J449" s="218"/>
      <c r="K449" s="218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189</v>
      </c>
      <c r="AU449" s="228" t="s">
        <v>88</v>
      </c>
      <c r="AV449" s="13" t="s">
        <v>88</v>
      </c>
      <c r="AW449" s="13" t="s">
        <v>35</v>
      </c>
      <c r="AX449" s="13" t="s">
        <v>86</v>
      </c>
      <c r="AY449" s="228" t="s">
        <v>181</v>
      </c>
    </row>
    <row r="450" spans="1:65" s="2" customFormat="1" ht="22.8">
      <c r="A450" s="33"/>
      <c r="B450" s="34"/>
      <c r="C450" s="203" t="s">
        <v>387</v>
      </c>
      <c r="D450" s="203" t="s">
        <v>183</v>
      </c>
      <c r="E450" s="204" t="s">
        <v>736</v>
      </c>
      <c r="F450" s="205" t="s">
        <v>737</v>
      </c>
      <c r="G450" s="206" t="s">
        <v>186</v>
      </c>
      <c r="H450" s="207">
        <v>39.154</v>
      </c>
      <c r="I450" s="208"/>
      <c r="J450" s="209">
        <f>ROUND(I450*H450,2)</f>
        <v>0</v>
      </c>
      <c r="K450" s="210"/>
      <c r="L450" s="38"/>
      <c r="M450" s="211" t="s">
        <v>1</v>
      </c>
      <c r="N450" s="212" t="s">
        <v>43</v>
      </c>
      <c r="O450" s="70"/>
      <c r="P450" s="213">
        <f>O450*H450</f>
        <v>0</v>
      </c>
      <c r="Q450" s="213">
        <v>0.08731</v>
      </c>
      <c r="R450" s="213">
        <f>Q450*H450</f>
        <v>3.4185357400000003</v>
      </c>
      <c r="S450" s="213">
        <v>0</v>
      </c>
      <c r="T450" s="214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215" t="s">
        <v>187</v>
      </c>
      <c r="AT450" s="215" t="s">
        <v>183</v>
      </c>
      <c r="AU450" s="215" t="s">
        <v>88</v>
      </c>
      <c r="AY450" s="16" t="s">
        <v>181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6" t="s">
        <v>86</v>
      </c>
      <c r="BK450" s="216">
        <f>ROUND(I450*H450,2)</f>
        <v>0</v>
      </c>
      <c r="BL450" s="16" t="s">
        <v>187</v>
      </c>
      <c r="BM450" s="215" t="s">
        <v>738</v>
      </c>
    </row>
    <row r="451" spans="2:51" s="13" customFormat="1" ht="12">
      <c r="B451" s="217"/>
      <c r="C451" s="218"/>
      <c r="D451" s="219" t="s">
        <v>189</v>
      </c>
      <c r="E451" s="220" t="s">
        <v>1</v>
      </c>
      <c r="F451" s="221" t="s">
        <v>739</v>
      </c>
      <c r="G451" s="218"/>
      <c r="H451" s="222">
        <v>6.33</v>
      </c>
      <c r="I451" s="223"/>
      <c r="J451" s="218"/>
      <c r="K451" s="218"/>
      <c r="L451" s="224"/>
      <c r="M451" s="225"/>
      <c r="N451" s="226"/>
      <c r="O451" s="226"/>
      <c r="P451" s="226"/>
      <c r="Q451" s="226"/>
      <c r="R451" s="226"/>
      <c r="S451" s="226"/>
      <c r="T451" s="227"/>
      <c r="AT451" s="228" t="s">
        <v>189</v>
      </c>
      <c r="AU451" s="228" t="s">
        <v>88</v>
      </c>
      <c r="AV451" s="13" t="s">
        <v>88</v>
      </c>
      <c r="AW451" s="13" t="s">
        <v>35</v>
      </c>
      <c r="AX451" s="13" t="s">
        <v>78</v>
      </c>
      <c r="AY451" s="228" t="s">
        <v>181</v>
      </c>
    </row>
    <row r="452" spans="2:51" s="13" customFormat="1" ht="12">
      <c r="B452" s="217"/>
      <c r="C452" s="218"/>
      <c r="D452" s="219" t="s">
        <v>189</v>
      </c>
      <c r="E452" s="220" t="s">
        <v>1</v>
      </c>
      <c r="F452" s="221" t="s">
        <v>740</v>
      </c>
      <c r="G452" s="218"/>
      <c r="H452" s="222">
        <v>3.795</v>
      </c>
      <c r="I452" s="223"/>
      <c r="J452" s="218"/>
      <c r="K452" s="218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189</v>
      </c>
      <c r="AU452" s="228" t="s">
        <v>88</v>
      </c>
      <c r="AV452" s="13" t="s">
        <v>88</v>
      </c>
      <c r="AW452" s="13" t="s">
        <v>35</v>
      </c>
      <c r="AX452" s="13" t="s">
        <v>78</v>
      </c>
      <c r="AY452" s="228" t="s">
        <v>181</v>
      </c>
    </row>
    <row r="453" spans="2:51" s="13" customFormat="1" ht="12">
      <c r="B453" s="217"/>
      <c r="C453" s="218"/>
      <c r="D453" s="219" t="s">
        <v>189</v>
      </c>
      <c r="E453" s="220" t="s">
        <v>1</v>
      </c>
      <c r="F453" s="221" t="s">
        <v>741</v>
      </c>
      <c r="G453" s="218"/>
      <c r="H453" s="222">
        <v>13.5</v>
      </c>
      <c r="I453" s="223"/>
      <c r="J453" s="218"/>
      <c r="K453" s="218"/>
      <c r="L453" s="224"/>
      <c r="M453" s="225"/>
      <c r="N453" s="226"/>
      <c r="O453" s="226"/>
      <c r="P453" s="226"/>
      <c r="Q453" s="226"/>
      <c r="R453" s="226"/>
      <c r="S453" s="226"/>
      <c r="T453" s="227"/>
      <c r="AT453" s="228" t="s">
        <v>189</v>
      </c>
      <c r="AU453" s="228" t="s">
        <v>88</v>
      </c>
      <c r="AV453" s="13" t="s">
        <v>88</v>
      </c>
      <c r="AW453" s="13" t="s">
        <v>35</v>
      </c>
      <c r="AX453" s="13" t="s">
        <v>78</v>
      </c>
      <c r="AY453" s="228" t="s">
        <v>181</v>
      </c>
    </row>
    <row r="454" spans="2:51" s="13" customFormat="1" ht="12">
      <c r="B454" s="217"/>
      <c r="C454" s="218"/>
      <c r="D454" s="219" t="s">
        <v>189</v>
      </c>
      <c r="E454" s="220" t="s">
        <v>1</v>
      </c>
      <c r="F454" s="221" t="s">
        <v>742</v>
      </c>
      <c r="G454" s="218"/>
      <c r="H454" s="222">
        <v>24</v>
      </c>
      <c r="I454" s="223"/>
      <c r="J454" s="218"/>
      <c r="K454" s="218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189</v>
      </c>
      <c r="AU454" s="228" t="s">
        <v>88</v>
      </c>
      <c r="AV454" s="13" t="s">
        <v>88</v>
      </c>
      <c r="AW454" s="13" t="s">
        <v>35</v>
      </c>
      <c r="AX454" s="13" t="s">
        <v>78</v>
      </c>
      <c r="AY454" s="228" t="s">
        <v>181</v>
      </c>
    </row>
    <row r="455" spans="2:51" s="13" customFormat="1" ht="12">
      <c r="B455" s="217"/>
      <c r="C455" s="218"/>
      <c r="D455" s="219" t="s">
        <v>189</v>
      </c>
      <c r="E455" s="220" t="s">
        <v>1</v>
      </c>
      <c r="F455" s="221" t="s">
        <v>743</v>
      </c>
      <c r="G455" s="218"/>
      <c r="H455" s="222">
        <v>-6.895</v>
      </c>
      <c r="I455" s="223"/>
      <c r="J455" s="218"/>
      <c r="K455" s="218"/>
      <c r="L455" s="224"/>
      <c r="M455" s="225"/>
      <c r="N455" s="226"/>
      <c r="O455" s="226"/>
      <c r="P455" s="226"/>
      <c r="Q455" s="226"/>
      <c r="R455" s="226"/>
      <c r="S455" s="226"/>
      <c r="T455" s="227"/>
      <c r="AT455" s="228" t="s">
        <v>189</v>
      </c>
      <c r="AU455" s="228" t="s">
        <v>88</v>
      </c>
      <c r="AV455" s="13" t="s">
        <v>88</v>
      </c>
      <c r="AW455" s="13" t="s">
        <v>35</v>
      </c>
      <c r="AX455" s="13" t="s">
        <v>78</v>
      </c>
      <c r="AY455" s="228" t="s">
        <v>181</v>
      </c>
    </row>
    <row r="456" spans="2:51" s="13" customFormat="1" ht="12">
      <c r="B456" s="217"/>
      <c r="C456" s="218"/>
      <c r="D456" s="219" t="s">
        <v>189</v>
      </c>
      <c r="E456" s="220" t="s">
        <v>1</v>
      </c>
      <c r="F456" s="221" t="s">
        <v>744</v>
      </c>
      <c r="G456" s="218"/>
      <c r="H456" s="222">
        <v>-1.576</v>
      </c>
      <c r="I456" s="223"/>
      <c r="J456" s="218"/>
      <c r="K456" s="218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189</v>
      </c>
      <c r="AU456" s="228" t="s">
        <v>88</v>
      </c>
      <c r="AV456" s="13" t="s">
        <v>88</v>
      </c>
      <c r="AW456" s="13" t="s">
        <v>35</v>
      </c>
      <c r="AX456" s="13" t="s">
        <v>78</v>
      </c>
      <c r="AY456" s="228" t="s">
        <v>181</v>
      </c>
    </row>
    <row r="457" spans="2:51" s="14" customFormat="1" ht="12">
      <c r="B457" s="240"/>
      <c r="C457" s="241"/>
      <c r="D457" s="219" t="s">
        <v>189</v>
      </c>
      <c r="E457" s="242" t="s">
        <v>1</v>
      </c>
      <c r="F457" s="243" t="s">
        <v>257</v>
      </c>
      <c r="G457" s="241"/>
      <c r="H457" s="244">
        <v>39.154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AT457" s="250" t="s">
        <v>189</v>
      </c>
      <c r="AU457" s="250" t="s">
        <v>88</v>
      </c>
      <c r="AV457" s="14" t="s">
        <v>187</v>
      </c>
      <c r="AW457" s="14" t="s">
        <v>35</v>
      </c>
      <c r="AX457" s="14" t="s">
        <v>86</v>
      </c>
      <c r="AY457" s="250" t="s">
        <v>181</v>
      </c>
    </row>
    <row r="458" spans="1:65" s="2" customFormat="1" ht="22.8">
      <c r="A458" s="33"/>
      <c r="B458" s="34"/>
      <c r="C458" s="203" t="s">
        <v>391</v>
      </c>
      <c r="D458" s="203" t="s">
        <v>183</v>
      </c>
      <c r="E458" s="204" t="s">
        <v>745</v>
      </c>
      <c r="F458" s="205" t="s">
        <v>746</v>
      </c>
      <c r="G458" s="206" t="s">
        <v>186</v>
      </c>
      <c r="H458" s="207">
        <v>47.325</v>
      </c>
      <c r="I458" s="208"/>
      <c r="J458" s="209">
        <f>ROUND(I458*H458,2)</f>
        <v>0</v>
      </c>
      <c r="K458" s="210"/>
      <c r="L458" s="38"/>
      <c r="M458" s="211" t="s">
        <v>1</v>
      </c>
      <c r="N458" s="212" t="s">
        <v>43</v>
      </c>
      <c r="O458" s="70"/>
      <c r="P458" s="213">
        <f>O458*H458</f>
        <v>0</v>
      </c>
      <c r="Q458" s="213">
        <v>0.10445</v>
      </c>
      <c r="R458" s="213">
        <f>Q458*H458</f>
        <v>4.94309625</v>
      </c>
      <c r="S458" s="213">
        <v>0</v>
      </c>
      <c r="T458" s="214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215" t="s">
        <v>187</v>
      </c>
      <c r="AT458" s="215" t="s">
        <v>183</v>
      </c>
      <c r="AU458" s="215" t="s">
        <v>88</v>
      </c>
      <c r="AY458" s="16" t="s">
        <v>181</v>
      </c>
      <c r="BE458" s="216">
        <f>IF(N458="základní",J458,0)</f>
        <v>0</v>
      </c>
      <c r="BF458" s="216">
        <f>IF(N458="snížená",J458,0)</f>
        <v>0</v>
      </c>
      <c r="BG458" s="216">
        <f>IF(N458="zákl. přenesená",J458,0)</f>
        <v>0</v>
      </c>
      <c r="BH458" s="216">
        <f>IF(N458="sníž. přenesená",J458,0)</f>
        <v>0</v>
      </c>
      <c r="BI458" s="216">
        <f>IF(N458="nulová",J458,0)</f>
        <v>0</v>
      </c>
      <c r="BJ458" s="16" t="s">
        <v>86</v>
      </c>
      <c r="BK458" s="216">
        <f>ROUND(I458*H458,2)</f>
        <v>0</v>
      </c>
      <c r="BL458" s="16" t="s">
        <v>187</v>
      </c>
      <c r="BM458" s="215" t="s">
        <v>747</v>
      </c>
    </row>
    <row r="459" spans="2:51" s="13" customFormat="1" ht="12">
      <c r="B459" s="217"/>
      <c r="C459" s="218"/>
      <c r="D459" s="219" t="s">
        <v>189</v>
      </c>
      <c r="E459" s="220" t="s">
        <v>1</v>
      </c>
      <c r="F459" s="221" t="s">
        <v>748</v>
      </c>
      <c r="G459" s="218"/>
      <c r="H459" s="222">
        <v>6.825</v>
      </c>
      <c r="I459" s="223"/>
      <c r="J459" s="218"/>
      <c r="K459" s="218"/>
      <c r="L459" s="224"/>
      <c r="M459" s="225"/>
      <c r="N459" s="226"/>
      <c r="O459" s="226"/>
      <c r="P459" s="226"/>
      <c r="Q459" s="226"/>
      <c r="R459" s="226"/>
      <c r="S459" s="226"/>
      <c r="T459" s="227"/>
      <c r="AT459" s="228" t="s">
        <v>189</v>
      </c>
      <c r="AU459" s="228" t="s">
        <v>88</v>
      </c>
      <c r="AV459" s="13" t="s">
        <v>88</v>
      </c>
      <c r="AW459" s="13" t="s">
        <v>35</v>
      </c>
      <c r="AX459" s="13" t="s">
        <v>78</v>
      </c>
      <c r="AY459" s="228" t="s">
        <v>181</v>
      </c>
    </row>
    <row r="460" spans="2:51" s="13" customFormat="1" ht="12">
      <c r="B460" s="217"/>
      <c r="C460" s="218"/>
      <c r="D460" s="219" t="s">
        <v>189</v>
      </c>
      <c r="E460" s="220" t="s">
        <v>1</v>
      </c>
      <c r="F460" s="221" t="s">
        <v>749</v>
      </c>
      <c r="G460" s="218"/>
      <c r="H460" s="222">
        <v>40.5</v>
      </c>
      <c r="I460" s="223"/>
      <c r="J460" s="218"/>
      <c r="K460" s="218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189</v>
      </c>
      <c r="AU460" s="228" t="s">
        <v>88</v>
      </c>
      <c r="AV460" s="13" t="s">
        <v>88</v>
      </c>
      <c r="AW460" s="13" t="s">
        <v>35</v>
      </c>
      <c r="AX460" s="13" t="s">
        <v>78</v>
      </c>
      <c r="AY460" s="228" t="s">
        <v>181</v>
      </c>
    </row>
    <row r="461" spans="2:51" s="14" customFormat="1" ht="12">
      <c r="B461" s="240"/>
      <c r="C461" s="241"/>
      <c r="D461" s="219" t="s">
        <v>189</v>
      </c>
      <c r="E461" s="242" t="s">
        <v>1</v>
      </c>
      <c r="F461" s="243" t="s">
        <v>257</v>
      </c>
      <c r="G461" s="241"/>
      <c r="H461" s="244">
        <v>47.325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AT461" s="250" t="s">
        <v>189</v>
      </c>
      <c r="AU461" s="250" t="s">
        <v>88</v>
      </c>
      <c r="AV461" s="14" t="s">
        <v>187</v>
      </c>
      <c r="AW461" s="14" t="s">
        <v>35</v>
      </c>
      <c r="AX461" s="14" t="s">
        <v>86</v>
      </c>
      <c r="AY461" s="250" t="s">
        <v>181</v>
      </c>
    </row>
    <row r="462" spans="1:65" s="2" customFormat="1" ht="22.8">
      <c r="A462" s="33"/>
      <c r="B462" s="34"/>
      <c r="C462" s="203" t="s">
        <v>397</v>
      </c>
      <c r="D462" s="203" t="s">
        <v>183</v>
      </c>
      <c r="E462" s="204" t="s">
        <v>750</v>
      </c>
      <c r="F462" s="205" t="s">
        <v>751</v>
      </c>
      <c r="G462" s="206" t="s">
        <v>186</v>
      </c>
      <c r="H462" s="207">
        <v>25.8</v>
      </c>
      <c r="I462" s="208"/>
      <c r="J462" s="209">
        <f>ROUND(I462*H462,2)</f>
        <v>0</v>
      </c>
      <c r="K462" s="210"/>
      <c r="L462" s="38"/>
      <c r="M462" s="211" t="s">
        <v>1</v>
      </c>
      <c r="N462" s="212" t="s">
        <v>43</v>
      </c>
      <c r="O462" s="70"/>
      <c r="P462" s="213">
        <f>O462*H462</f>
        <v>0</v>
      </c>
      <c r="Q462" s="213">
        <v>0.16415</v>
      </c>
      <c r="R462" s="213">
        <f>Q462*H462</f>
        <v>4.2350699999999994</v>
      </c>
      <c r="S462" s="213">
        <v>0</v>
      </c>
      <c r="T462" s="214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215" t="s">
        <v>187</v>
      </c>
      <c r="AT462" s="215" t="s">
        <v>183</v>
      </c>
      <c r="AU462" s="215" t="s">
        <v>88</v>
      </c>
      <c r="AY462" s="16" t="s">
        <v>181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6" t="s">
        <v>86</v>
      </c>
      <c r="BK462" s="216">
        <f>ROUND(I462*H462,2)</f>
        <v>0</v>
      </c>
      <c r="BL462" s="16" t="s">
        <v>187</v>
      </c>
      <c r="BM462" s="215" t="s">
        <v>752</v>
      </c>
    </row>
    <row r="463" spans="2:51" s="13" customFormat="1" ht="12">
      <c r="B463" s="217"/>
      <c r="C463" s="218"/>
      <c r="D463" s="219" t="s">
        <v>189</v>
      </c>
      <c r="E463" s="220" t="s">
        <v>1</v>
      </c>
      <c r="F463" s="221" t="s">
        <v>753</v>
      </c>
      <c r="G463" s="218"/>
      <c r="H463" s="222">
        <v>25.8</v>
      </c>
      <c r="I463" s="223"/>
      <c r="J463" s="218"/>
      <c r="K463" s="218"/>
      <c r="L463" s="224"/>
      <c r="M463" s="225"/>
      <c r="N463" s="226"/>
      <c r="O463" s="226"/>
      <c r="P463" s="226"/>
      <c r="Q463" s="226"/>
      <c r="R463" s="226"/>
      <c r="S463" s="226"/>
      <c r="T463" s="227"/>
      <c r="AT463" s="228" t="s">
        <v>189</v>
      </c>
      <c r="AU463" s="228" t="s">
        <v>88</v>
      </c>
      <c r="AV463" s="13" t="s">
        <v>88</v>
      </c>
      <c r="AW463" s="13" t="s">
        <v>35</v>
      </c>
      <c r="AX463" s="13" t="s">
        <v>86</v>
      </c>
      <c r="AY463" s="228" t="s">
        <v>181</v>
      </c>
    </row>
    <row r="464" spans="1:65" s="2" customFormat="1" ht="22.8">
      <c r="A464" s="33"/>
      <c r="B464" s="34"/>
      <c r="C464" s="203" t="s">
        <v>402</v>
      </c>
      <c r="D464" s="203" t="s">
        <v>183</v>
      </c>
      <c r="E464" s="204" t="s">
        <v>754</v>
      </c>
      <c r="F464" s="205" t="s">
        <v>755</v>
      </c>
      <c r="G464" s="206" t="s">
        <v>357</v>
      </c>
      <c r="H464" s="207">
        <v>45</v>
      </c>
      <c r="I464" s="208"/>
      <c r="J464" s="209">
        <f>ROUND(I464*H464,2)</f>
        <v>0</v>
      </c>
      <c r="K464" s="210"/>
      <c r="L464" s="38"/>
      <c r="M464" s="211" t="s">
        <v>1</v>
      </c>
      <c r="N464" s="212" t="s">
        <v>43</v>
      </c>
      <c r="O464" s="70"/>
      <c r="P464" s="213">
        <f>O464*H464</f>
        <v>0</v>
      </c>
      <c r="Q464" s="213">
        <v>0.00013</v>
      </c>
      <c r="R464" s="213">
        <f>Q464*H464</f>
        <v>0.005849999999999999</v>
      </c>
      <c r="S464" s="213">
        <v>0</v>
      </c>
      <c r="T464" s="214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215" t="s">
        <v>187</v>
      </c>
      <c r="AT464" s="215" t="s">
        <v>183</v>
      </c>
      <c r="AU464" s="215" t="s">
        <v>88</v>
      </c>
      <c r="AY464" s="16" t="s">
        <v>181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6" t="s">
        <v>86</v>
      </c>
      <c r="BK464" s="216">
        <f>ROUND(I464*H464,2)</f>
        <v>0</v>
      </c>
      <c r="BL464" s="16" t="s">
        <v>187</v>
      </c>
      <c r="BM464" s="215" t="s">
        <v>756</v>
      </c>
    </row>
    <row r="465" spans="2:51" s="13" customFormat="1" ht="12">
      <c r="B465" s="217"/>
      <c r="C465" s="218"/>
      <c r="D465" s="219" t="s">
        <v>189</v>
      </c>
      <c r="E465" s="220" t="s">
        <v>1</v>
      </c>
      <c r="F465" s="221" t="s">
        <v>757</v>
      </c>
      <c r="G465" s="218"/>
      <c r="H465" s="222">
        <v>39</v>
      </c>
      <c r="I465" s="223"/>
      <c r="J465" s="218"/>
      <c r="K465" s="218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189</v>
      </c>
      <c r="AU465" s="228" t="s">
        <v>88</v>
      </c>
      <c r="AV465" s="13" t="s">
        <v>88</v>
      </c>
      <c r="AW465" s="13" t="s">
        <v>35</v>
      </c>
      <c r="AX465" s="13" t="s">
        <v>78</v>
      </c>
      <c r="AY465" s="228" t="s">
        <v>181</v>
      </c>
    </row>
    <row r="466" spans="2:51" s="13" customFormat="1" ht="12">
      <c r="B466" s="217"/>
      <c r="C466" s="218"/>
      <c r="D466" s="219" t="s">
        <v>189</v>
      </c>
      <c r="E466" s="220" t="s">
        <v>1</v>
      </c>
      <c r="F466" s="221" t="s">
        <v>758</v>
      </c>
      <c r="G466" s="218"/>
      <c r="H466" s="222">
        <v>6</v>
      </c>
      <c r="I466" s="223"/>
      <c r="J466" s="218"/>
      <c r="K466" s="218"/>
      <c r="L466" s="224"/>
      <c r="M466" s="225"/>
      <c r="N466" s="226"/>
      <c r="O466" s="226"/>
      <c r="P466" s="226"/>
      <c r="Q466" s="226"/>
      <c r="R466" s="226"/>
      <c r="S466" s="226"/>
      <c r="T466" s="227"/>
      <c r="AT466" s="228" t="s">
        <v>189</v>
      </c>
      <c r="AU466" s="228" t="s">
        <v>88</v>
      </c>
      <c r="AV466" s="13" t="s">
        <v>88</v>
      </c>
      <c r="AW466" s="13" t="s">
        <v>35</v>
      </c>
      <c r="AX466" s="13" t="s">
        <v>78</v>
      </c>
      <c r="AY466" s="228" t="s">
        <v>181</v>
      </c>
    </row>
    <row r="467" spans="2:51" s="14" customFormat="1" ht="12">
      <c r="B467" s="240"/>
      <c r="C467" s="241"/>
      <c r="D467" s="219" t="s">
        <v>189</v>
      </c>
      <c r="E467" s="242" t="s">
        <v>1</v>
      </c>
      <c r="F467" s="243" t="s">
        <v>257</v>
      </c>
      <c r="G467" s="241"/>
      <c r="H467" s="244">
        <v>45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189</v>
      </c>
      <c r="AU467" s="250" t="s">
        <v>88</v>
      </c>
      <c r="AV467" s="14" t="s">
        <v>187</v>
      </c>
      <c r="AW467" s="14" t="s">
        <v>35</v>
      </c>
      <c r="AX467" s="14" t="s">
        <v>86</v>
      </c>
      <c r="AY467" s="250" t="s">
        <v>181</v>
      </c>
    </row>
    <row r="468" spans="1:65" s="2" customFormat="1" ht="11.4">
      <c r="A468" s="33"/>
      <c r="B468" s="34"/>
      <c r="C468" s="203" t="s">
        <v>407</v>
      </c>
      <c r="D468" s="203" t="s">
        <v>183</v>
      </c>
      <c r="E468" s="204" t="s">
        <v>759</v>
      </c>
      <c r="F468" s="205" t="s">
        <v>760</v>
      </c>
      <c r="G468" s="206" t="s">
        <v>197</v>
      </c>
      <c r="H468" s="207">
        <v>6</v>
      </c>
      <c r="I468" s="208"/>
      <c r="J468" s="209">
        <f>ROUND(I468*H468,2)</f>
        <v>0</v>
      </c>
      <c r="K468" s="210"/>
      <c r="L468" s="38"/>
      <c r="M468" s="211" t="s">
        <v>1</v>
      </c>
      <c r="N468" s="212" t="s">
        <v>43</v>
      </c>
      <c r="O468" s="70"/>
      <c r="P468" s="213">
        <f>O468*H468</f>
        <v>0</v>
      </c>
      <c r="Q468" s="213">
        <v>0.02278</v>
      </c>
      <c r="R468" s="213">
        <f>Q468*H468</f>
        <v>0.13668000000000002</v>
      </c>
      <c r="S468" s="213">
        <v>0</v>
      </c>
      <c r="T468" s="214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215" t="s">
        <v>187</v>
      </c>
      <c r="AT468" s="215" t="s">
        <v>183</v>
      </c>
      <c r="AU468" s="215" t="s">
        <v>88</v>
      </c>
      <c r="AY468" s="16" t="s">
        <v>181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6" t="s">
        <v>86</v>
      </c>
      <c r="BK468" s="216">
        <f>ROUND(I468*H468,2)</f>
        <v>0</v>
      </c>
      <c r="BL468" s="16" t="s">
        <v>187</v>
      </c>
      <c r="BM468" s="215" t="s">
        <v>761</v>
      </c>
    </row>
    <row r="469" spans="2:51" s="13" customFormat="1" ht="12">
      <c r="B469" s="217"/>
      <c r="C469" s="218"/>
      <c r="D469" s="219" t="s">
        <v>189</v>
      </c>
      <c r="E469" s="220" t="s">
        <v>1</v>
      </c>
      <c r="F469" s="221" t="s">
        <v>209</v>
      </c>
      <c r="G469" s="218"/>
      <c r="H469" s="222">
        <v>6</v>
      </c>
      <c r="I469" s="223"/>
      <c r="J469" s="218"/>
      <c r="K469" s="218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189</v>
      </c>
      <c r="AU469" s="228" t="s">
        <v>88</v>
      </c>
      <c r="AV469" s="13" t="s">
        <v>88</v>
      </c>
      <c r="AW469" s="13" t="s">
        <v>35</v>
      </c>
      <c r="AX469" s="13" t="s">
        <v>86</v>
      </c>
      <c r="AY469" s="228" t="s">
        <v>181</v>
      </c>
    </row>
    <row r="470" spans="2:63" s="12" customFormat="1" ht="13.2">
      <c r="B470" s="187"/>
      <c r="C470" s="188"/>
      <c r="D470" s="189" t="s">
        <v>77</v>
      </c>
      <c r="E470" s="201" t="s">
        <v>187</v>
      </c>
      <c r="F470" s="201" t="s">
        <v>762</v>
      </c>
      <c r="G470" s="188"/>
      <c r="H470" s="188"/>
      <c r="I470" s="191"/>
      <c r="J470" s="202">
        <f>BK470</f>
        <v>0</v>
      </c>
      <c r="K470" s="188"/>
      <c r="L470" s="193"/>
      <c r="M470" s="194"/>
      <c r="N470" s="195"/>
      <c r="O470" s="195"/>
      <c r="P470" s="196">
        <f>SUM(P471:P480)</f>
        <v>0</v>
      </c>
      <c r="Q470" s="195"/>
      <c r="R470" s="196">
        <f>SUM(R471:R480)</f>
        <v>70.84408143999998</v>
      </c>
      <c r="S470" s="195"/>
      <c r="T470" s="197">
        <f>SUM(T471:T480)</f>
        <v>0</v>
      </c>
      <c r="AR470" s="198" t="s">
        <v>86</v>
      </c>
      <c r="AT470" s="199" t="s">
        <v>77</v>
      </c>
      <c r="AU470" s="199" t="s">
        <v>86</v>
      </c>
      <c r="AY470" s="198" t="s">
        <v>181</v>
      </c>
      <c r="BK470" s="200">
        <f>SUM(BK471:BK480)</f>
        <v>0</v>
      </c>
    </row>
    <row r="471" spans="1:65" s="2" customFormat="1" ht="11.4">
      <c r="A471" s="33"/>
      <c r="B471" s="34"/>
      <c r="C471" s="203" t="s">
        <v>413</v>
      </c>
      <c r="D471" s="203" t="s">
        <v>183</v>
      </c>
      <c r="E471" s="204" t="s">
        <v>763</v>
      </c>
      <c r="F471" s="205" t="s">
        <v>764</v>
      </c>
      <c r="G471" s="206" t="s">
        <v>186</v>
      </c>
      <c r="H471" s="207">
        <v>474.804</v>
      </c>
      <c r="I471" s="208"/>
      <c r="J471" s="209">
        <f>ROUND(I471*H471,2)</f>
        <v>0</v>
      </c>
      <c r="K471" s="210"/>
      <c r="L471" s="38"/>
      <c r="M471" s="211" t="s">
        <v>1</v>
      </c>
      <c r="N471" s="212" t="s">
        <v>43</v>
      </c>
      <c r="O471" s="70"/>
      <c r="P471" s="213">
        <f>O471*H471</f>
        <v>0</v>
      </c>
      <c r="Q471" s="213">
        <v>0.00576</v>
      </c>
      <c r="R471" s="213">
        <f>Q471*H471</f>
        <v>2.73487104</v>
      </c>
      <c r="S471" s="213">
        <v>0</v>
      </c>
      <c r="T471" s="214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215" t="s">
        <v>187</v>
      </c>
      <c r="AT471" s="215" t="s">
        <v>183</v>
      </c>
      <c r="AU471" s="215" t="s">
        <v>88</v>
      </c>
      <c r="AY471" s="16" t="s">
        <v>181</v>
      </c>
      <c r="BE471" s="216">
        <f>IF(N471="základní",J471,0)</f>
        <v>0</v>
      </c>
      <c r="BF471" s="216">
        <f>IF(N471="snížená",J471,0)</f>
        <v>0</v>
      </c>
      <c r="BG471" s="216">
        <f>IF(N471="zákl. přenesená",J471,0)</f>
        <v>0</v>
      </c>
      <c r="BH471" s="216">
        <f>IF(N471="sníž. přenesená",J471,0)</f>
        <v>0</v>
      </c>
      <c r="BI471" s="216">
        <f>IF(N471="nulová",J471,0)</f>
        <v>0</v>
      </c>
      <c r="BJ471" s="16" t="s">
        <v>86</v>
      </c>
      <c r="BK471" s="216">
        <f>ROUND(I471*H471,2)</f>
        <v>0</v>
      </c>
      <c r="BL471" s="16" t="s">
        <v>187</v>
      </c>
      <c r="BM471" s="215" t="s">
        <v>765</v>
      </c>
    </row>
    <row r="472" spans="2:51" s="13" customFormat="1" ht="20.4">
      <c r="B472" s="217"/>
      <c r="C472" s="218"/>
      <c r="D472" s="219" t="s">
        <v>189</v>
      </c>
      <c r="E472" s="220" t="s">
        <v>1</v>
      </c>
      <c r="F472" s="221" t="s">
        <v>766</v>
      </c>
      <c r="G472" s="218"/>
      <c r="H472" s="222">
        <v>474.804</v>
      </c>
      <c r="I472" s="223"/>
      <c r="J472" s="218"/>
      <c r="K472" s="218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189</v>
      </c>
      <c r="AU472" s="228" t="s">
        <v>88</v>
      </c>
      <c r="AV472" s="13" t="s">
        <v>88</v>
      </c>
      <c r="AW472" s="13" t="s">
        <v>35</v>
      </c>
      <c r="AX472" s="13" t="s">
        <v>86</v>
      </c>
      <c r="AY472" s="228" t="s">
        <v>181</v>
      </c>
    </row>
    <row r="473" spans="1:65" s="2" customFormat="1" ht="11.4">
      <c r="A473" s="33"/>
      <c r="B473" s="34"/>
      <c r="C473" s="203" t="s">
        <v>419</v>
      </c>
      <c r="D473" s="203" t="s">
        <v>183</v>
      </c>
      <c r="E473" s="204" t="s">
        <v>767</v>
      </c>
      <c r="F473" s="205" t="s">
        <v>768</v>
      </c>
      <c r="G473" s="206" t="s">
        <v>186</v>
      </c>
      <c r="H473" s="207">
        <v>474.804</v>
      </c>
      <c r="I473" s="208"/>
      <c r="J473" s="209">
        <f>ROUND(I473*H473,2)</f>
        <v>0</v>
      </c>
      <c r="K473" s="210"/>
      <c r="L473" s="38"/>
      <c r="M473" s="211" t="s">
        <v>1</v>
      </c>
      <c r="N473" s="212" t="s">
        <v>43</v>
      </c>
      <c r="O473" s="70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215" t="s">
        <v>187</v>
      </c>
      <c r="AT473" s="215" t="s">
        <v>183</v>
      </c>
      <c r="AU473" s="215" t="s">
        <v>88</v>
      </c>
      <c r="AY473" s="16" t="s">
        <v>181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6" t="s">
        <v>86</v>
      </c>
      <c r="BK473" s="216">
        <f>ROUND(I473*H473,2)</f>
        <v>0</v>
      </c>
      <c r="BL473" s="16" t="s">
        <v>187</v>
      </c>
      <c r="BM473" s="215" t="s">
        <v>769</v>
      </c>
    </row>
    <row r="474" spans="2:51" s="13" customFormat="1" ht="20.4">
      <c r="B474" s="217"/>
      <c r="C474" s="218"/>
      <c r="D474" s="219" t="s">
        <v>189</v>
      </c>
      <c r="E474" s="220" t="s">
        <v>1</v>
      </c>
      <c r="F474" s="221" t="s">
        <v>766</v>
      </c>
      <c r="G474" s="218"/>
      <c r="H474" s="222">
        <v>474.804</v>
      </c>
      <c r="I474" s="223"/>
      <c r="J474" s="218"/>
      <c r="K474" s="218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189</v>
      </c>
      <c r="AU474" s="228" t="s">
        <v>88</v>
      </c>
      <c r="AV474" s="13" t="s">
        <v>88</v>
      </c>
      <c r="AW474" s="13" t="s">
        <v>35</v>
      </c>
      <c r="AX474" s="13" t="s">
        <v>86</v>
      </c>
      <c r="AY474" s="228" t="s">
        <v>181</v>
      </c>
    </row>
    <row r="475" spans="1:65" s="2" customFormat="1" ht="11.4">
      <c r="A475" s="33"/>
      <c r="B475" s="34"/>
      <c r="C475" s="203" t="s">
        <v>424</v>
      </c>
      <c r="D475" s="203" t="s">
        <v>183</v>
      </c>
      <c r="E475" s="204" t="s">
        <v>770</v>
      </c>
      <c r="F475" s="205" t="s">
        <v>771</v>
      </c>
      <c r="G475" s="206" t="s">
        <v>206</v>
      </c>
      <c r="H475" s="207">
        <v>26.798</v>
      </c>
      <c r="I475" s="208"/>
      <c r="J475" s="209">
        <f>ROUND(I475*H475,2)</f>
        <v>0</v>
      </c>
      <c r="K475" s="210"/>
      <c r="L475" s="38"/>
      <c r="M475" s="211" t="s">
        <v>1</v>
      </c>
      <c r="N475" s="212" t="s">
        <v>43</v>
      </c>
      <c r="O475" s="70"/>
      <c r="P475" s="213">
        <f>O475*H475</f>
        <v>0</v>
      </c>
      <c r="Q475" s="213">
        <v>2.4534</v>
      </c>
      <c r="R475" s="213">
        <f>Q475*H475</f>
        <v>65.74621319999999</v>
      </c>
      <c r="S475" s="213">
        <v>0</v>
      </c>
      <c r="T475" s="214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215" t="s">
        <v>187</v>
      </c>
      <c r="AT475" s="215" t="s">
        <v>183</v>
      </c>
      <c r="AU475" s="215" t="s">
        <v>88</v>
      </c>
      <c r="AY475" s="16" t="s">
        <v>181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6" t="s">
        <v>86</v>
      </c>
      <c r="BK475" s="216">
        <f>ROUND(I475*H475,2)</f>
        <v>0</v>
      </c>
      <c r="BL475" s="16" t="s">
        <v>187</v>
      </c>
      <c r="BM475" s="215" t="s">
        <v>772</v>
      </c>
    </row>
    <row r="476" spans="2:51" s="13" customFormat="1" ht="20.4">
      <c r="B476" s="217"/>
      <c r="C476" s="218"/>
      <c r="D476" s="219" t="s">
        <v>189</v>
      </c>
      <c r="E476" s="220" t="s">
        <v>1</v>
      </c>
      <c r="F476" s="221" t="s">
        <v>773</v>
      </c>
      <c r="G476" s="218"/>
      <c r="H476" s="222">
        <v>26.798</v>
      </c>
      <c r="I476" s="223"/>
      <c r="J476" s="218"/>
      <c r="K476" s="218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189</v>
      </c>
      <c r="AU476" s="228" t="s">
        <v>88</v>
      </c>
      <c r="AV476" s="13" t="s">
        <v>88</v>
      </c>
      <c r="AW476" s="13" t="s">
        <v>35</v>
      </c>
      <c r="AX476" s="13" t="s">
        <v>86</v>
      </c>
      <c r="AY476" s="228" t="s">
        <v>181</v>
      </c>
    </row>
    <row r="477" spans="1:65" s="2" customFormat="1" ht="22.8">
      <c r="A477" s="33"/>
      <c r="B477" s="34"/>
      <c r="C477" s="203" t="s">
        <v>429</v>
      </c>
      <c r="D477" s="203" t="s">
        <v>183</v>
      </c>
      <c r="E477" s="204" t="s">
        <v>774</v>
      </c>
      <c r="F477" s="205" t="s">
        <v>775</v>
      </c>
      <c r="G477" s="206" t="s">
        <v>226</v>
      </c>
      <c r="H477" s="207">
        <v>2.245</v>
      </c>
      <c r="I477" s="208"/>
      <c r="J477" s="209">
        <f>ROUND(I477*H477,2)</f>
        <v>0</v>
      </c>
      <c r="K477" s="210"/>
      <c r="L477" s="38"/>
      <c r="M477" s="211" t="s">
        <v>1</v>
      </c>
      <c r="N477" s="212" t="s">
        <v>43</v>
      </c>
      <c r="O477" s="70"/>
      <c r="P477" s="213">
        <f>O477*H477</f>
        <v>0</v>
      </c>
      <c r="Q477" s="213">
        <v>1.05256</v>
      </c>
      <c r="R477" s="213">
        <f>Q477*H477</f>
        <v>2.3629972</v>
      </c>
      <c r="S477" s="213">
        <v>0</v>
      </c>
      <c r="T477" s="214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215" t="s">
        <v>187</v>
      </c>
      <c r="AT477" s="215" t="s">
        <v>183</v>
      </c>
      <c r="AU477" s="215" t="s">
        <v>88</v>
      </c>
      <c r="AY477" s="16" t="s">
        <v>181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6" t="s">
        <v>86</v>
      </c>
      <c r="BK477" s="216">
        <f>ROUND(I477*H477,2)</f>
        <v>0</v>
      </c>
      <c r="BL477" s="16" t="s">
        <v>187</v>
      </c>
      <c r="BM477" s="215" t="s">
        <v>776</v>
      </c>
    </row>
    <row r="478" spans="2:51" s="13" customFormat="1" ht="20.4">
      <c r="B478" s="217"/>
      <c r="C478" s="218"/>
      <c r="D478" s="219" t="s">
        <v>189</v>
      </c>
      <c r="E478" s="220" t="s">
        <v>1</v>
      </c>
      <c r="F478" s="221" t="s">
        <v>777</v>
      </c>
      <c r="G478" s="218"/>
      <c r="H478" s="222">
        <v>1.897</v>
      </c>
      <c r="I478" s="223"/>
      <c r="J478" s="218"/>
      <c r="K478" s="218"/>
      <c r="L478" s="224"/>
      <c r="M478" s="225"/>
      <c r="N478" s="226"/>
      <c r="O478" s="226"/>
      <c r="P478" s="226"/>
      <c r="Q478" s="226"/>
      <c r="R478" s="226"/>
      <c r="S478" s="226"/>
      <c r="T478" s="227"/>
      <c r="AT478" s="228" t="s">
        <v>189</v>
      </c>
      <c r="AU478" s="228" t="s">
        <v>88</v>
      </c>
      <c r="AV478" s="13" t="s">
        <v>88</v>
      </c>
      <c r="AW478" s="13" t="s">
        <v>35</v>
      </c>
      <c r="AX478" s="13" t="s">
        <v>78</v>
      </c>
      <c r="AY478" s="228" t="s">
        <v>181</v>
      </c>
    </row>
    <row r="479" spans="2:51" s="13" customFormat="1" ht="20.4">
      <c r="B479" s="217"/>
      <c r="C479" s="218"/>
      <c r="D479" s="219" t="s">
        <v>189</v>
      </c>
      <c r="E479" s="220" t="s">
        <v>1</v>
      </c>
      <c r="F479" s="221" t="s">
        <v>778</v>
      </c>
      <c r="G479" s="218"/>
      <c r="H479" s="222">
        <v>0.348</v>
      </c>
      <c r="I479" s="223"/>
      <c r="J479" s="218"/>
      <c r="K479" s="218"/>
      <c r="L479" s="224"/>
      <c r="M479" s="225"/>
      <c r="N479" s="226"/>
      <c r="O479" s="226"/>
      <c r="P479" s="226"/>
      <c r="Q479" s="226"/>
      <c r="R479" s="226"/>
      <c r="S479" s="226"/>
      <c r="T479" s="227"/>
      <c r="AT479" s="228" t="s">
        <v>189</v>
      </c>
      <c r="AU479" s="228" t="s">
        <v>88</v>
      </c>
      <c r="AV479" s="13" t="s">
        <v>88</v>
      </c>
      <c r="AW479" s="13" t="s">
        <v>35</v>
      </c>
      <c r="AX479" s="13" t="s">
        <v>78</v>
      </c>
      <c r="AY479" s="228" t="s">
        <v>181</v>
      </c>
    </row>
    <row r="480" spans="2:51" s="14" customFormat="1" ht="12">
      <c r="B480" s="240"/>
      <c r="C480" s="241"/>
      <c r="D480" s="219" t="s">
        <v>189</v>
      </c>
      <c r="E480" s="242" t="s">
        <v>1</v>
      </c>
      <c r="F480" s="243" t="s">
        <v>257</v>
      </c>
      <c r="G480" s="241"/>
      <c r="H480" s="244">
        <v>2.245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189</v>
      </c>
      <c r="AU480" s="250" t="s">
        <v>88</v>
      </c>
      <c r="AV480" s="14" t="s">
        <v>187</v>
      </c>
      <c r="AW480" s="14" t="s">
        <v>35</v>
      </c>
      <c r="AX480" s="14" t="s">
        <v>86</v>
      </c>
      <c r="AY480" s="250" t="s">
        <v>181</v>
      </c>
    </row>
    <row r="481" spans="2:63" s="12" customFormat="1" ht="13.2">
      <c r="B481" s="187"/>
      <c r="C481" s="188"/>
      <c r="D481" s="189" t="s">
        <v>77</v>
      </c>
      <c r="E481" s="201" t="s">
        <v>209</v>
      </c>
      <c r="F481" s="201" t="s">
        <v>779</v>
      </c>
      <c r="G481" s="188"/>
      <c r="H481" s="188"/>
      <c r="I481" s="191"/>
      <c r="J481" s="202">
        <f>BK481</f>
        <v>0</v>
      </c>
      <c r="K481" s="188"/>
      <c r="L481" s="193"/>
      <c r="M481" s="194"/>
      <c r="N481" s="195"/>
      <c r="O481" s="195"/>
      <c r="P481" s="196">
        <f>SUM(P482:P752)</f>
        <v>0</v>
      </c>
      <c r="Q481" s="195"/>
      <c r="R481" s="196">
        <f>SUM(R482:R752)</f>
        <v>137.36896858999998</v>
      </c>
      <c r="S481" s="195"/>
      <c r="T481" s="197">
        <f>SUM(T482:T752)</f>
        <v>0</v>
      </c>
      <c r="AR481" s="198" t="s">
        <v>86</v>
      </c>
      <c r="AT481" s="199" t="s">
        <v>77</v>
      </c>
      <c r="AU481" s="199" t="s">
        <v>86</v>
      </c>
      <c r="AY481" s="198" t="s">
        <v>181</v>
      </c>
      <c r="BK481" s="200">
        <f>SUM(BK482:BK752)</f>
        <v>0</v>
      </c>
    </row>
    <row r="482" spans="1:65" s="2" customFormat="1" ht="22.8">
      <c r="A482" s="33"/>
      <c r="B482" s="34"/>
      <c r="C482" s="203" t="s">
        <v>433</v>
      </c>
      <c r="D482" s="203" t="s">
        <v>183</v>
      </c>
      <c r="E482" s="204" t="s">
        <v>780</v>
      </c>
      <c r="F482" s="205" t="s">
        <v>781</v>
      </c>
      <c r="G482" s="206" t="s">
        <v>186</v>
      </c>
      <c r="H482" s="207">
        <v>81.313</v>
      </c>
      <c r="I482" s="208"/>
      <c r="J482" s="209">
        <f>ROUND(I482*H482,2)</f>
        <v>0</v>
      </c>
      <c r="K482" s="210"/>
      <c r="L482" s="38"/>
      <c r="M482" s="211" t="s">
        <v>1</v>
      </c>
      <c r="N482" s="212" t="s">
        <v>43</v>
      </c>
      <c r="O482" s="70"/>
      <c r="P482" s="213">
        <f>O482*H482</f>
        <v>0</v>
      </c>
      <c r="Q482" s="213">
        <v>0</v>
      </c>
      <c r="R482" s="213">
        <f>Q482*H482</f>
        <v>0</v>
      </c>
      <c r="S482" s="213">
        <v>0</v>
      </c>
      <c r="T482" s="214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215" t="s">
        <v>187</v>
      </c>
      <c r="AT482" s="215" t="s">
        <v>183</v>
      </c>
      <c r="AU482" s="215" t="s">
        <v>88</v>
      </c>
      <c r="AY482" s="16" t="s">
        <v>181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6" t="s">
        <v>86</v>
      </c>
      <c r="BK482" s="216">
        <f>ROUND(I482*H482,2)</f>
        <v>0</v>
      </c>
      <c r="BL482" s="16" t="s">
        <v>187</v>
      </c>
      <c r="BM482" s="215" t="s">
        <v>782</v>
      </c>
    </row>
    <row r="483" spans="2:51" s="13" customFormat="1" ht="12">
      <c r="B483" s="217"/>
      <c r="C483" s="218"/>
      <c r="D483" s="219" t="s">
        <v>189</v>
      </c>
      <c r="E483" s="220" t="s">
        <v>1</v>
      </c>
      <c r="F483" s="221" t="s">
        <v>783</v>
      </c>
      <c r="G483" s="218"/>
      <c r="H483" s="222">
        <v>5</v>
      </c>
      <c r="I483" s="223"/>
      <c r="J483" s="218"/>
      <c r="K483" s="218"/>
      <c r="L483" s="224"/>
      <c r="M483" s="225"/>
      <c r="N483" s="226"/>
      <c r="O483" s="226"/>
      <c r="P483" s="226"/>
      <c r="Q483" s="226"/>
      <c r="R483" s="226"/>
      <c r="S483" s="226"/>
      <c r="T483" s="227"/>
      <c r="AT483" s="228" t="s">
        <v>189</v>
      </c>
      <c r="AU483" s="228" t="s">
        <v>88</v>
      </c>
      <c r="AV483" s="13" t="s">
        <v>88</v>
      </c>
      <c r="AW483" s="13" t="s">
        <v>35</v>
      </c>
      <c r="AX483" s="13" t="s">
        <v>78</v>
      </c>
      <c r="AY483" s="228" t="s">
        <v>181</v>
      </c>
    </row>
    <row r="484" spans="2:51" s="13" customFormat="1" ht="12">
      <c r="B484" s="217"/>
      <c r="C484" s="218"/>
      <c r="D484" s="219" t="s">
        <v>189</v>
      </c>
      <c r="E484" s="220" t="s">
        <v>1</v>
      </c>
      <c r="F484" s="221" t="s">
        <v>784</v>
      </c>
      <c r="G484" s="218"/>
      <c r="H484" s="222">
        <v>4.5</v>
      </c>
      <c r="I484" s="223"/>
      <c r="J484" s="218"/>
      <c r="K484" s="218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189</v>
      </c>
      <c r="AU484" s="228" t="s">
        <v>88</v>
      </c>
      <c r="AV484" s="13" t="s">
        <v>88</v>
      </c>
      <c r="AW484" s="13" t="s">
        <v>35</v>
      </c>
      <c r="AX484" s="13" t="s">
        <v>78</v>
      </c>
      <c r="AY484" s="228" t="s">
        <v>181</v>
      </c>
    </row>
    <row r="485" spans="2:51" s="13" customFormat="1" ht="12">
      <c r="B485" s="217"/>
      <c r="C485" s="218"/>
      <c r="D485" s="219" t="s">
        <v>189</v>
      </c>
      <c r="E485" s="220" t="s">
        <v>1</v>
      </c>
      <c r="F485" s="221" t="s">
        <v>785</v>
      </c>
      <c r="G485" s="218"/>
      <c r="H485" s="222">
        <v>2.5</v>
      </c>
      <c r="I485" s="223"/>
      <c r="J485" s="218"/>
      <c r="K485" s="218"/>
      <c r="L485" s="224"/>
      <c r="M485" s="225"/>
      <c r="N485" s="226"/>
      <c r="O485" s="226"/>
      <c r="P485" s="226"/>
      <c r="Q485" s="226"/>
      <c r="R485" s="226"/>
      <c r="S485" s="226"/>
      <c r="T485" s="227"/>
      <c r="AT485" s="228" t="s">
        <v>189</v>
      </c>
      <c r="AU485" s="228" t="s">
        <v>88</v>
      </c>
      <c r="AV485" s="13" t="s">
        <v>88</v>
      </c>
      <c r="AW485" s="13" t="s">
        <v>35</v>
      </c>
      <c r="AX485" s="13" t="s">
        <v>78</v>
      </c>
      <c r="AY485" s="228" t="s">
        <v>181</v>
      </c>
    </row>
    <row r="486" spans="2:51" s="13" customFormat="1" ht="12">
      <c r="B486" s="217"/>
      <c r="C486" s="218"/>
      <c r="D486" s="219" t="s">
        <v>189</v>
      </c>
      <c r="E486" s="220" t="s">
        <v>1</v>
      </c>
      <c r="F486" s="221" t="s">
        <v>786</v>
      </c>
      <c r="G486" s="218"/>
      <c r="H486" s="222">
        <v>3.125</v>
      </c>
      <c r="I486" s="223"/>
      <c r="J486" s="218"/>
      <c r="K486" s="218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189</v>
      </c>
      <c r="AU486" s="228" t="s">
        <v>88</v>
      </c>
      <c r="AV486" s="13" t="s">
        <v>88</v>
      </c>
      <c r="AW486" s="13" t="s">
        <v>35</v>
      </c>
      <c r="AX486" s="13" t="s">
        <v>78</v>
      </c>
      <c r="AY486" s="228" t="s">
        <v>181</v>
      </c>
    </row>
    <row r="487" spans="2:51" s="13" customFormat="1" ht="12">
      <c r="B487" s="217"/>
      <c r="C487" s="218"/>
      <c r="D487" s="219" t="s">
        <v>189</v>
      </c>
      <c r="E487" s="220" t="s">
        <v>1</v>
      </c>
      <c r="F487" s="221" t="s">
        <v>787</v>
      </c>
      <c r="G487" s="218"/>
      <c r="H487" s="222">
        <v>18.75</v>
      </c>
      <c r="I487" s="223"/>
      <c r="J487" s="218"/>
      <c r="K487" s="218"/>
      <c r="L487" s="224"/>
      <c r="M487" s="225"/>
      <c r="N487" s="226"/>
      <c r="O487" s="226"/>
      <c r="P487" s="226"/>
      <c r="Q487" s="226"/>
      <c r="R487" s="226"/>
      <c r="S487" s="226"/>
      <c r="T487" s="227"/>
      <c r="AT487" s="228" t="s">
        <v>189</v>
      </c>
      <c r="AU487" s="228" t="s">
        <v>88</v>
      </c>
      <c r="AV487" s="13" t="s">
        <v>88</v>
      </c>
      <c r="AW487" s="13" t="s">
        <v>35</v>
      </c>
      <c r="AX487" s="13" t="s">
        <v>78</v>
      </c>
      <c r="AY487" s="228" t="s">
        <v>181</v>
      </c>
    </row>
    <row r="488" spans="2:51" s="13" customFormat="1" ht="12">
      <c r="B488" s="217"/>
      <c r="C488" s="218"/>
      <c r="D488" s="219" t="s">
        <v>189</v>
      </c>
      <c r="E488" s="220" t="s">
        <v>1</v>
      </c>
      <c r="F488" s="221" t="s">
        <v>788</v>
      </c>
      <c r="G488" s="218"/>
      <c r="H488" s="222">
        <v>5</v>
      </c>
      <c r="I488" s="223"/>
      <c r="J488" s="218"/>
      <c r="K488" s="218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189</v>
      </c>
      <c r="AU488" s="228" t="s">
        <v>88</v>
      </c>
      <c r="AV488" s="13" t="s">
        <v>88</v>
      </c>
      <c r="AW488" s="13" t="s">
        <v>35</v>
      </c>
      <c r="AX488" s="13" t="s">
        <v>78</v>
      </c>
      <c r="AY488" s="228" t="s">
        <v>181</v>
      </c>
    </row>
    <row r="489" spans="2:51" s="13" customFormat="1" ht="12">
      <c r="B489" s="217"/>
      <c r="C489" s="218"/>
      <c r="D489" s="219" t="s">
        <v>189</v>
      </c>
      <c r="E489" s="220" t="s">
        <v>1</v>
      </c>
      <c r="F489" s="221" t="s">
        <v>789</v>
      </c>
      <c r="G489" s="218"/>
      <c r="H489" s="222">
        <v>7.5</v>
      </c>
      <c r="I489" s="223"/>
      <c r="J489" s="218"/>
      <c r="K489" s="218"/>
      <c r="L489" s="224"/>
      <c r="M489" s="225"/>
      <c r="N489" s="226"/>
      <c r="O489" s="226"/>
      <c r="P489" s="226"/>
      <c r="Q489" s="226"/>
      <c r="R489" s="226"/>
      <c r="S489" s="226"/>
      <c r="T489" s="227"/>
      <c r="AT489" s="228" t="s">
        <v>189</v>
      </c>
      <c r="AU489" s="228" t="s">
        <v>88</v>
      </c>
      <c r="AV489" s="13" t="s">
        <v>88</v>
      </c>
      <c r="AW489" s="13" t="s">
        <v>35</v>
      </c>
      <c r="AX489" s="13" t="s">
        <v>78</v>
      </c>
      <c r="AY489" s="228" t="s">
        <v>181</v>
      </c>
    </row>
    <row r="490" spans="2:51" s="13" customFormat="1" ht="12">
      <c r="B490" s="217"/>
      <c r="C490" s="218"/>
      <c r="D490" s="219" t="s">
        <v>189</v>
      </c>
      <c r="E490" s="220" t="s">
        <v>1</v>
      </c>
      <c r="F490" s="221" t="s">
        <v>790</v>
      </c>
      <c r="G490" s="218"/>
      <c r="H490" s="222">
        <v>9</v>
      </c>
      <c r="I490" s="223"/>
      <c r="J490" s="218"/>
      <c r="K490" s="218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189</v>
      </c>
      <c r="AU490" s="228" t="s">
        <v>88</v>
      </c>
      <c r="AV490" s="13" t="s">
        <v>88</v>
      </c>
      <c r="AW490" s="13" t="s">
        <v>35</v>
      </c>
      <c r="AX490" s="13" t="s">
        <v>78</v>
      </c>
      <c r="AY490" s="228" t="s">
        <v>181</v>
      </c>
    </row>
    <row r="491" spans="2:51" s="13" customFormat="1" ht="12">
      <c r="B491" s="217"/>
      <c r="C491" s="218"/>
      <c r="D491" s="219" t="s">
        <v>189</v>
      </c>
      <c r="E491" s="220" t="s">
        <v>1</v>
      </c>
      <c r="F491" s="221" t="s">
        <v>791</v>
      </c>
      <c r="G491" s="218"/>
      <c r="H491" s="222">
        <v>17.5</v>
      </c>
      <c r="I491" s="223"/>
      <c r="J491" s="218"/>
      <c r="K491" s="218"/>
      <c r="L491" s="224"/>
      <c r="M491" s="225"/>
      <c r="N491" s="226"/>
      <c r="O491" s="226"/>
      <c r="P491" s="226"/>
      <c r="Q491" s="226"/>
      <c r="R491" s="226"/>
      <c r="S491" s="226"/>
      <c r="T491" s="227"/>
      <c r="AT491" s="228" t="s">
        <v>189</v>
      </c>
      <c r="AU491" s="228" t="s">
        <v>88</v>
      </c>
      <c r="AV491" s="13" t="s">
        <v>88</v>
      </c>
      <c r="AW491" s="13" t="s">
        <v>35</v>
      </c>
      <c r="AX491" s="13" t="s">
        <v>78</v>
      </c>
      <c r="AY491" s="228" t="s">
        <v>181</v>
      </c>
    </row>
    <row r="492" spans="2:51" s="13" customFormat="1" ht="12">
      <c r="B492" s="217"/>
      <c r="C492" s="218"/>
      <c r="D492" s="219" t="s">
        <v>189</v>
      </c>
      <c r="E492" s="220" t="s">
        <v>1</v>
      </c>
      <c r="F492" s="221" t="s">
        <v>792</v>
      </c>
      <c r="G492" s="218"/>
      <c r="H492" s="222">
        <v>8.438</v>
      </c>
      <c r="I492" s="223"/>
      <c r="J492" s="218"/>
      <c r="K492" s="218"/>
      <c r="L492" s="224"/>
      <c r="M492" s="225"/>
      <c r="N492" s="226"/>
      <c r="O492" s="226"/>
      <c r="P492" s="226"/>
      <c r="Q492" s="226"/>
      <c r="R492" s="226"/>
      <c r="S492" s="226"/>
      <c r="T492" s="227"/>
      <c r="AT492" s="228" t="s">
        <v>189</v>
      </c>
      <c r="AU492" s="228" t="s">
        <v>88</v>
      </c>
      <c r="AV492" s="13" t="s">
        <v>88</v>
      </c>
      <c r="AW492" s="13" t="s">
        <v>35</v>
      </c>
      <c r="AX492" s="13" t="s">
        <v>78</v>
      </c>
      <c r="AY492" s="228" t="s">
        <v>181</v>
      </c>
    </row>
    <row r="493" spans="2:51" s="14" customFormat="1" ht="12">
      <c r="B493" s="240"/>
      <c r="C493" s="241"/>
      <c r="D493" s="219" t="s">
        <v>189</v>
      </c>
      <c r="E493" s="242" t="s">
        <v>1</v>
      </c>
      <c r="F493" s="243" t="s">
        <v>257</v>
      </c>
      <c r="G493" s="241"/>
      <c r="H493" s="244">
        <v>81.313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AT493" s="250" t="s">
        <v>189</v>
      </c>
      <c r="AU493" s="250" t="s">
        <v>88</v>
      </c>
      <c r="AV493" s="14" t="s">
        <v>187</v>
      </c>
      <c r="AW493" s="14" t="s">
        <v>35</v>
      </c>
      <c r="AX493" s="14" t="s">
        <v>86</v>
      </c>
      <c r="AY493" s="250" t="s">
        <v>181</v>
      </c>
    </row>
    <row r="494" spans="1:65" s="2" customFormat="1" ht="34.2">
      <c r="A494" s="33"/>
      <c r="B494" s="34"/>
      <c r="C494" s="203" t="s">
        <v>439</v>
      </c>
      <c r="D494" s="203" t="s">
        <v>183</v>
      </c>
      <c r="E494" s="204" t="s">
        <v>793</v>
      </c>
      <c r="F494" s="205" t="s">
        <v>794</v>
      </c>
      <c r="G494" s="206" t="s">
        <v>357</v>
      </c>
      <c r="H494" s="207">
        <v>423.34</v>
      </c>
      <c r="I494" s="208"/>
      <c r="J494" s="209">
        <f>ROUND(I494*H494,2)</f>
        <v>0</v>
      </c>
      <c r="K494" s="210"/>
      <c r="L494" s="38"/>
      <c r="M494" s="211" t="s">
        <v>1</v>
      </c>
      <c r="N494" s="212" t="s">
        <v>43</v>
      </c>
      <c r="O494" s="70"/>
      <c r="P494" s="213">
        <f>O494*H494</f>
        <v>0</v>
      </c>
      <c r="Q494" s="213">
        <v>2E-05</v>
      </c>
      <c r="R494" s="213">
        <f>Q494*H494</f>
        <v>0.0084668</v>
      </c>
      <c r="S494" s="213">
        <v>0</v>
      </c>
      <c r="T494" s="214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215" t="s">
        <v>187</v>
      </c>
      <c r="AT494" s="215" t="s">
        <v>183</v>
      </c>
      <c r="AU494" s="215" t="s">
        <v>88</v>
      </c>
      <c r="AY494" s="16" t="s">
        <v>181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6" t="s">
        <v>86</v>
      </c>
      <c r="BK494" s="216">
        <f>ROUND(I494*H494,2)</f>
        <v>0</v>
      </c>
      <c r="BL494" s="16" t="s">
        <v>187</v>
      </c>
      <c r="BM494" s="215" t="s">
        <v>795</v>
      </c>
    </row>
    <row r="495" spans="2:51" s="13" customFormat="1" ht="30.6">
      <c r="B495" s="217"/>
      <c r="C495" s="218"/>
      <c r="D495" s="219" t="s">
        <v>189</v>
      </c>
      <c r="E495" s="220" t="s">
        <v>1</v>
      </c>
      <c r="F495" s="221" t="s">
        <v>796</v>
      </c>
      <c r="G495" s="218"/>
      <c r="H495" s="222">
        <v>423.34</v>
      </c>
      <c r="I495" s="223"/>
      <c r="J495" s="218"/>
      <c r="K495" s="218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189</v>
      </c>
      <c r="AU495" s="228" t="s">
        <v>88</v>
      </c>
      <c r="AV495" s="13" t="s">
        <v>88</v>
      </c>
      <c r="AW495" s="13" t="s">
        <v>35</v>
      </c>
      <c r="AX495" s="13" t="s">
        <v>86</v>
      </c>
      <c r="AY495" s="228" t="s">
        <v>181</v>
      </c>
    </row>
    <row r="496" spans="1:65" s="2" customFormat="1" ht="11.4">
      <c r="A496" s="33"/>
      <c r="B496" s="34"/>
      <c r="C496" s="203" t="s">
        <v>446</v>
      </c>
      <c r="D496" s="203" t="s">
        <v>183</v>
      </c>
      <c r="E496" s="204" t="s">
        <v>797</v>
      </c>
      <c r="F496" s="205" t="s">
        <v>798</v>
      </c>
      <c r="G496" s="206" t="s">
        <v>186</v>
      </c>
      <c r="H496" s="207">
        <v>605.8</v>
      </c>
      <c r="I496" s="208"/>
      <c r="J496" s="209">
        <f>ROUND(I496*H496,2)</f>
        <v>0</v>
      </c>
      <c r="K496" s="210"/>
      <c r="L496" s="38"/>
      <c r="M496" s="211" t="s">
        <v>1</v>
      </c>
      <c r="N496" s="212" t="s">
        <v>43</v>
      </c>
      <c r="O496" s="70"/>
      <c r="P496" s="213">
        <f>O496*H496</f>
        <v>0</v>
      </c>
      <c r="Q496" s="213">
        <v>0.00013</v>
      </c>
      <c r="R496" s="213">
        <f>Q496*H496</f>
        <v>0.07875399999999999</v>
      </c>
      <c r="S496" s="213">
        <v>0</v>
      </c>
      <c r="T496" s="214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215" t="s">
        <v>187</v>
      </c>
      <c r="AT496" s="215" t="s">
        <v>183</v>
      </c>
      <c r="AU496" s="215" t="s">
        <v>88</v>
      </c>
      <c r="AY496" s="16" t="s">
        <v>181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16" t="s">
        <v>86</v>
      </c>
      <c r="BK496" s="216">
        <f>ROUND(I496*H496,2)</f>
        <v>0</v>
      </c>
      <c r="BL496" s="16" t="s">
        <v>187</v>
      </c>
      <c r="BM496" s="215" t="s">
        <v>799</v>
      </c>
    </row>
    <row r="497" spans="2:51" s="13" customFormat="1" ht="30.6">
      <c r="B497" s="217"/>
      <c r="C497" s="218"/>
      <c r="D497" s="219" t="s">
        <v>189</v>
      </c>
      <c r="E497" s="220" t="s">
        <v>1</v>
      </c>
      <c r="F497" s="221" t="s">
        <v>800</v>
      </c>
      <c r="G497" s="218"/>
      <c r="H497" s="222">
        <v>605.8</v>
      </c>
      <c r="I497" s="223"/>
      <c r="J497" s="218"/>
      <c r="K497" s="218"/>
      <c r="L497" s="224"/>
      <c r="M497" s="225"/>
      <c r="N497" s="226"/>
      <c r="O497" s="226"/>
      <c r="P497" s="226"/>
      <c r="Q497" s="226"/>
      <c r="R497" s="226"/>
      <c r="S497" s="226"/>
      <c r="T497" s="227"/>
      <c r="AT497" s="228" t="s">
        <v>189</v>
      </c>
      <c r="AU497" s="228" t="s">
        <v>88</v>
      </c>
      <c r="AV497" s="13" t="s">
        <v>88</v>
      </c>
      <c r="AW497" s="13" t="s">
        <v>35</v>
      </c>
      <c r="AX497" s="13" t="s">
        <v>86</v>
      </c>
      <c r="AY497" s="228" t="s">
        <v>181</v>
      </c>
    </row>
    <row r="498" spans="1:65" s="2" customFormat="1" ht="22.8">
      <c r="A498" s="33"/>
      <c r="B498" s="34"/>
      <c r="C498" s="203" t="s">
        <v>453</v>
      </c>
      <c r="D498" s="203" t="s">
        <v>183</v>
      </c>
      <c r="E498" s="204" t="s">
        <v>801</v>
      </c>
      <c r="F498" s="205" t="s">
        <v>802</v>
      </c>
      <c r="G498" s="206" t="s">
        <v>206</v>
      </c>
      <c r="H498" s="207">
        <v>42.406</v>
      </c>
      <c r="I498" s="208"/>
      <c r="J498" s="209">
        <f>ROUND(I498*H498,2)</f>
        <v>0</v>
      </c>
      <c r="K498" s="210"/>
      <c r="L498" s="38"/>
      <c r="M498" s="211" t="s">
        <v>1</v>
      </c>
      <c r="N498" s="212" t="s">
        <v>43</v>
      </c>
      <c r="O498" s="70"/>
      <c r="P498" s="213">
        <f>O498*H498</f>
        <v>0</v>
      </c>
      <c r="Q498" s="213">
        <v>2.45329</v>
      </c>
      <c r="R498" s="213">
        <f>Q498*H498</f>
        <v>104.03421574</v>
      </c>
      <c r="S498" s="213">
        <v>0</v>
      </c>
      <c r="T498" s="214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215" t="s">
        <v>187</v>
      </c>
      <c r="AT498" s="215" t="s">
        <v>183</v>
      </c>
      <c r="AU498" s="215" t="s">
        <v>88</v>
      </c>
      <c r="AY498" s="16" t="s">
        <v>181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6" t="s">
        <v>86</v>
      </c>
      <c r="BK498" s="216">
        <f>ROUND(I498*H498,2)</f>
        <v>0</v>
      </c>
      <c r="BL498" s="16" t="s">
        <v>187</v>
      </c>
      <c r="BM498" s="215" t="s">
        <v>803</v>
      </c>
    </row>
    <row r="499" spans="2:51" s="13" customFormat="1" ht="30.6">
      <c r="B499" s="217"/>
      <c r="C499" s="218"/>
      <c r="D499" s="219" t="s">
        <v>189</v>
      </c>
      <c r="E499" s="220" t="s">
        <v>1</v>
      </c>
      <c r="F499" s="221" t="s">
        <v>804</v>
      </c>
      <c r="G499" s="218"/>
      <c r="H499" s="222">
        <v>42.406</v>
      </c>
      <c r="I499" s="223"/>
      <c r="J499" s="218"/>
      <c r="K499" s="218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189</v>
      </c>
      <c r="AU499" s="228" t="s">
        <v>88</v>
      </c>
      <c r="AV499" s="13" t="s">
        <v>88</v>
      </c>
      <c r="AW499" s="13" t="s">
        <v>35</v>
      </c>
      <c r="AX499" s="13" t="s">
        <v>86</v>
      </c>
      <c r="AY499" s="228" t="s">
        <v>181</v>
      </c>
    </row>
    <row r="500" spans="1:65" s="2" customFormat="1" ht="11.4">
      <c r="A500" s="33"/>
      <c r="B500" s="34"/>
      <c r="C500" s="203" t="s">
        <v>805</v>
      </c>
      <c r="D500" s="203" t="s">
        <v>183</v>
      </c>
      <c r="E500" s="204" t="s">
        <v>806</v>
      </c>
      <c r="F500" s="205" t="s">
        <v>807</v>
      </c>
      <c r="G500" s="206" t="s">
        <v>206</v>
      </c>
      <c r="H500" s="207">
        <v>2.926</v>
      </c>
      <c r="I500" s="208"/>
      <c r="J500" s="209">
        <f>ROUND(I500*H500,2)</f>
        <v>0</v>
      </c>
      <c r="K500" s="210"/>
      <c r="L500" s="38"/>
      <c r="M500" s="211" t="s">
        <v>1</v>
      </c>
      <c r="N500" s="212" t="s">
        <v>43</v>
      </c>
      <c r="O500" s="70"/>
      <c r="P500" s="213">
        <f>O500*H500</f>
        <v>0</v>
      </c>
      <c r="Q500" s="213">
        <v>0</v>
      </c>
      <c r="R500" s="213">
        <f>Q500*H500</f>
        <v>0</v>
      </c>
      <c r="S500" s="213">
        <v>0</v>
      </c>
      <c r="T500" s="214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215" t="s">
        <v>187</v>
      </c>
      <c r="AT500" s="215" t="s">
        <v>183</v>
      </c>
      <c r="AU500" s="215" t="s">
        <v>88</v>
      </c>
      <c r="AY500" s="16" t="s">
        <v>181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6" t="s">
        <v>86</v>
      </c>
      <c r="BK500" s="216">
        <f>ROUND(I500*H500,2)</f>
        <v>0</v>
      </c>
      <c r="BL500" s="16" t="s">
        <v>187</v>
      </c>
      <c r="BM500" s="215" t="s">
        <v>808</v>
      </c>
    </row>
    <row r="501" spans="2:51" s="13" customFormat="1" ht="12">
      <c r="B501" s="217"/>
      <c r="C501" s="218"/>
      <c r="D501" s="219" t="s">
        <v>189</v>
      </c>
      <c r="E501" s="220" t="s">
        <v>1</v>
      </c>
      <c r="F501" s="221" t="s">
        <v>809</v>
      </c>
      <c r="G501" s="218"/>
      <c r="H501" s="222">
        <v>2.926</v>
      </c>
      <c r="I501" s="223"/>
      <c r="J501" s="218"/>
      <c r="K501" s="218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189</v>
      </c>
      <c r="AU501" s="228" t="s">
        <v>88</v>
      </c>
      <c r="AV501" s="13" t="s">
        <v>88</v>
      </c>
      <c r="AW501" s="13" t="s">
        <v>35</v>
      </c>
      <c r="AX501" s="13" t="s">
        <v>86</v>
      </c>
      <c r="AY501" s="228" t="s">
        <v>181</v>
      </c>
    </row>
    <row r="502" spans="1:65" s="2" customFormat="1" ht="11.4">
      <c r="A502" s="33"/>
      <c r="B502" s="34"/>
      <c r="C502" s="203" t="s">
        <v>810</v>
      </c>
      <c r="D502" s="203" t="s">
        <v>183</v>
      </c>
      <c r="E502" s="204" t="s">
        <v>811</v>
      </c>
      <c r="F502" s="205" t="s">
        <v>812</v>
      </c>
      <c r="G502" s="206" t="s">
        <v>226</v>
      </c>
      <c r="H502" s="207">
        <v>1.999</v>
      </c>
      <c r="I502" s="208"/>
      <c r="J502" s="209">
        <f>ROUND(I502*H502,2)</f>
        <v>0</v>
      </c>
      <c r="K502" s="210"/>
      <c r="L502" s="38"/>
      <c r="M502" s="211" t="s">
        <v>1</v>
      </c>
      <c r="N502" s="212" t="s">
        <v>43</v>
      </c>
      <c r="O502" s="70"/>
      <c r="P502" s="213">
        <f>O502*H502</f>
        <v>0</v>
      </c>
      <c r="Q502" s="213">
        <v>1.06277</v>
      </c>
      <c r="R502" s="213">
        <f>Q502*H502</f>
        <v>2.12447723</v>
      </c>
      <c r="S502" s="213">
        <v>0</v>
      </c>
      <c r="T502" s="214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215" t="s">
        <v>187</v>
      </c>
      <c r="AT502" s="215" t="s">
        <v>183</v>
      </c>
      <c r="AU502" s="215" t="s">
        <v>88</v>
      </c>
      <c r="AY502" s="16" t="s">
        <v>181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6" t="s">
        <v>86</v>
      </c>
      <c r="BK502" s="216">
        <f>ROUND(I502*H502,2)</f>
        <v>0</v>
      </c>
      <c r="BL502" s="16" t="s">
        <v>187</v>
      </c>
      <c r="BM502" s="215" t="s">
        <v>813</v>
      </c>
    </row>
    <row r="503" spans="2:51" s="13" customFormat="1" ht="12">
      <c r="B503" s="217"/>
      <c r="C503" s="218"/>
      <c r="D503" s="219" t="s">
        <v>189</v>
      </c>
      <c r="E503" s="220" t="s">
        <v>1</v>
      </c>
      <c r="F503" s="221" t="s">
        <v>814</v>
      </c>
      <c r="G503" s="218"/>
      <c r="H503" s="222">
        <v>1.999</v>
      </c>
      <c r="I503" s="223"/>
      <c r="J503" s="218"/>
      <c r="K503" s="218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189</v>
      </c>
      <c r="AU503" s="228" t="s">
        <v>88</v>
      </c>
      <c r="AV503" s="13" t="s">
        <v>88</v>
      </c>
      <c r="AW503" s="13" t="s">
        <v>35</v>
      </c>
      <c r="AX503" s="13" t="s">
        <v>86</v>
      </c>
      <c r="AY503" s="228" t="s">
        <v>181</v>
      </c>
    </row>
    <row r="504" spans="1:65" s="2" customFormat="1" ht="22.8">
      <c r="A504" s="33"/>
      <c r="B504" s="34"/>
      <c r="C504" s="203" t="s">
        <v>815</v>
      </c>
      <c r="D504" s="203" t="s">
        <v>183</v>
      </c>
      <c r="E504" s="204" t="s">
        <v>816</v>
      </c>
      <c r="F504" s="205" t="s">
        <v>817</v>
      </c>
      <c r="G504" s="206" t="s">
        <v>186</v>
      </c>
      <c r="H504" s="207">
        <v>905.278</v>
      </c>
      <c r="I504" s="208"/>
      <c r="J504" s="209">
        <f>ROUND(I504*H504,2)</f>
        <v>0</v>
      </c>
      <c r="K504" s="210"/>
      <c r="L504" s="38"/>
      <c r="M504" s="211" t="s">
        <v>1</v>
      </c>
      <c r="N504" s="212" t="s">
        <v>43</v>
      </c>
      <c r="O504" s="70"/>
      <c r="P504" s="213">
        <f>O504*H504</f>
        <v>0</v>
      </c>
      <c r="Q504" s="213">
        <v>0.00026</v>
      </c>
      <c r="R504" s="213">
        <f>Q504*H504</f>
        <v>0.23537228</v>
      </c>
      <c r="S504" s="213">
        <v>0</v>
      </c>
      <c r="T504" s="214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215" t="s">
        <v>187</v>
      </c>
      <c r="AT504" s="215" t="s">
        <v>183</v>
      </c>
      <c r="AU504" s="215" t="s">
        <v>88</v>
      </c>
      <c r="AY504" s="16" t="s">
        <v>181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6" t="s">
        <v>86</v>
      </c>
      <c r="BK504" s="216">
        <f>ROUND(I504*H504,2)</f>
        <v>0</v>
      </c>
      <c r="BL504" s="16" t="s">
        <v>187</v>
      </c>
      <c r="BM504" s="215" t="s">
        <v>818</v>
      </c>
    </row>
    <row r="505" spans="2:51" s="13" customFormat="1" ht="20.4">
      <c r="B505" s="217"/>
      <c r="C505" s="218"/>
      <c r="D505" s="219" t="s">
        <v>189</v>
      </c>
      <c r="E505" s="220" t="s">
        <v>1</v>
      </c>
      <c r="F505" s="221" t="s">
        <v>819</v>
      </c>
      <c r="G505" s="218"/>
      <c r="H505" s="222">
        <v>852.174</v>
      </c>
      <c r="I505" s="223"/>
      <c r="J505" s="218"/>
      <c r="K505" s="218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189</v>
      </c>
      <c r="AU505" s="228" t="s">
        <v>88</v>
      </c>
      <c r="AV505" s="13" t="s">
        <v>88</v>
      </c>
      <c r="AW505" s="13" t="s">
        <v>35</v>
      </c>
      <c r="AX505" s="13" t="s">
        <v>78</v>
      </c>
      <c r="AY505" s="228" t="s">
        <v>181</v>
      </c>
    </row>
    <row r="506" spans="2:51" s="13" customFormat="1" ht="12">
      <c r="B506" s="217"/>
      <c r="C506" s="218"/>
      <c r="D506" s="219" t="s">
        <v>189</v>
      </c>
      <c r="E506" s="220" t="s">
        <v>1</v>
      </c>
      <c r="F506" s="221" t="s">
        <v>820</v>
      </c>
      <c r="G506" s="218"/>
      <c r="H506" s="222">
        <v>195.6</v>
      </c>
      <c r="I506" s="223"/>
      <c r="J506" s="218"/>
      <c r="K506" s="218"/>
      <c r="L506" s="224"/>
      <c r="M506" s="225"/>
      <c r="N506" s="226"/>
      <c r="O506" s="226"/>
      <c r="P506" s="226"/>
      <c r="Q506" s="226"/>
      <c r="R506" s="226"/>
      <c r="S506" s="226"/>
      <c r="T506" s="227"/>
      <c r="AT506" s="228" t="s">
        <v>189</v>
      </c>
      <c r="AU506" s="228" t="s">
        <v>88</v>
      </c>
      <c r="AV506" s="13" t="s">
        <v>88</v>
      </c>
      <c r="AW506" s="13" t="s">
        <v>35</v>
      </c>
      <c r="AX506" s="13" t="s">
        <v>78</v>
      </c>
      <c r="AY506" s="228" t="s">
        <v>181</v>
      </c>
    </row>
    <row r="507" spans="2:51" s="13" customFormat="1" ht="12">
      <c r="B507" s="217"/>
      <c r="C507" s="218"/>
      <c r="D507" s="219" t="s">
        <v>189</v>
      </c>
      <c r="E507" s="220" t="s">
        <v>1</v>
      </c>
      <c r="F507" s="221" t="s">
        <v>821</v>
      </c>
      <c r="G507" s="218"/>
      <c r="H507" s="222">
        <v>42.6</v>
      </c>
      <c r="I507" s="223"/>
      <c r="J507" s="218"/>
      <c r="K507" s="218"/>
      <c r="L507" s="224"/>
      <c r="M507" s="225"/>
      <c r="N507" s="226"/>
      <c r="O507" s="226"/>
      <c r="P507" s="226"/>
      <c r="Q507" s="226"/>
      <c r="R507" s="226"/>
      <c r="S507" s="226"/>
      <c r="T507" s="227"/>
      <c r="AT507" s="228" t="s">
        <v>189</v>
      </c>
      <c r="AU507" s="228" t="s">
        <v>88</v>
      </c>
      <c r="AV507" s="13" t="s">
        <v>88</v>
      </c>
      <c r="AW507" s="13" t="s">
        <v>35</v>
      </c>
      <c r="AX507" s="13" t="s">
        <v>78</v>
      </c>
      <c r="AY507" s="228" t="s">
        <v>181</v>
      </c>
    </row>
    <row r="508" spans="2:51" s="13" customFormat="1" ht="12">
      <c r="B508" s="217"/>
      <c r="C508" s="218"/>
      <c r="D508" s="219" t="s">
        <v>189</v>
      </c>
      <c r="E508" s="220" t="s">
        <v>1</v>
      </c>
      <c r="F508" s="221" t="s">
        <v>822</v>
      </c>
      <c r="G508" s="218"/>
      <c r="H508" s="222">
        <v>52.05</v>
      </c>
      <c r="I508" s="223"/>
      <c r="J508" s="218"/>
      <c r="K508" s="218"/>
      <c r="L508" s="224"/>
      <c r="M508" s="225"/>
      <c r="N508" s="226"/>
      <c r="O508" s="226"/>
      <c r="P508" s="226"/>
      <c r="Q508" s="226"/>
      <c r="R508" s="226"/>
      <c r="S508" s="226"/>
      <c r="T508" s="227"/>
      <c r="AT508" s="228" t="s">
        <v>189</v>
      </c>
      <c r="AU508" s="228" t="s">
        <v>88</v>
      </c>
      <c r="AV508" s="13" t="s">
        <v>88</v>
      </c>
      <c r="AW508" s="13" t="s">
        <v>35</v>
      </c>
      <c r="AX508" s="13" t="s">
        <v>78</v>
      </c>
      <c r="AY508" s="228" t="s">
        <v>181</v>
      </c>
    </row>
    <row r="509" spans="2:51" s="13" customFormat="1" ht="12">
      <c r="B509" s="217"/>
      <c r="C509" s="218"/>
      <c r="D509" s="219" t="s">
        <v>189</v>
      </c>
      <c r="E509" s="220" t="s">
        <v>1</v>
      </c>
      <c r="F509" s="221" t="s">
        <v>823</v>
      </c>
      <c r="G509" s="218"/>
      <c r="H509" s="222">
        <v>2.4</v>
      </c>
      <c r="I509" s="223"/>
      <c r="J509" s="218"/>
      <c r="K509" s="218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189</v>
      </c>
      <c r="AU509" s="228" t="s">
        <v>88</v>
      </c>
      <c r="AV509" s="13" t="s">
        <v>88</v>
      </c>
      <c r="AW509" s="13" t="s">
        <v>35</v>
      </c>
      <c r="AX509" s="13" t="s">
        <v>78</v>
      </c>
      <c r="AY509" s="228" t="s">
        <v>181</v>
      </c>
    </row>
    <row r="510" spans="2:51" s="13" customFormat="1" ht="12">
      <c r="B510" s="217"/>
      <c r="C510" s="218"/>
      <c r="D510" s="219" t="s">
        <v>189</v>
      </c>
      <c r="E510" s="220" t="s">
        <v>1</v>
      </c>
      <c r="F510" s="221" t="s">
        <v>824</v>
      </c>
      <c r="G510" s="218"/>
      <c r="H510" s="222">
        <v>1.4</v>
      </c>
      <c r="I510" s="223"/>
      <c r="J510" s="218"/>
      <c r="K510" s="218"/>
      <c r="L510" s="224"/>
      <c r="M510" s="225"/>
      <c r="N510" s="226"/>
      <c r="O510" s="226"/>
      <c r="P510" s="226"/>
      <c r="Q510" s="226"/>
      <c r="R510" s="226"/>
      <c r="S510" s="226"/>
      <c r="T510" s="227"/>
      <c r="AT510" s="228" t="s">
        <v>189</v>
      </c>
      <c r="AU510" s="228" t="s">
        <v>88</v>
      </c>
      <c r="AV510" s="13" t="s">
        <v>88</v>
      </c>
      <c r="AW510" s="13" t="s">
        <v>35</v>
      </c>
      <c r="AX510" s="13" t="s">
        <v>78</v>
      </c>
      <c r="AY510" s="228" t="s">
        <v>181</v>
      </c>
    </row>
    <row r="511" spans="2:51" s="13" customFormat="1" ht="12">
      <c r="B511" s="217"/>
      <c r="C511" s="218"/>
      <c r="D511" s="219" t="s">
        <v>189</v>
      </c>
      <c r="E511" s="220" t="s">
        <v>1</v>
      </c>
      <c r="F511" s="221" t="s">
        <v>825</v>
      </c>
      <c r="G511" s="218"/>
      <c r="H511" s="222">
        <v>1.1</v>
      </c>
      <c r="I511" s="223"/>
      <c r="J511" s="218"/>
      <c r="K511" s="218"/>
      <c r="L511" s="224"/>
      <c r="M511" s="225"/>
      <c r="N511" s="226"/>
      <c r="O511" s="226"/>
      <c r="P511" s="226"/>
      <c r="Q511" s="226"/>
      <c r="R511" s="226"/>
      <c r="S511" s="226"/>
      <c r="T511" s="227"/>
      <c r="AT511" s="228" t="s">
        <v>189</v>
      </c>
      <c r="AU511" s="228" t="s">
        <v>88</v>
      </c>
      <c r="AV511" s="13" t="s">
        <v>88</v>
      </c>
      <c r="AW511" s="13" t="s">
        <v>35</v>
      </c>
      <c r="AX511" s="13" t="s">
        <v>78</v>
      </c>
      <c r="AY511" s="228" t="s">
        <v>181</v>
      </c>
    </row>
    <row r="512" spans="2:51" s="13" customFormat="1" ht="12">
      <c r="B512" s="217"/>
      <c r="C512" s="218"/>
      <c r="D512" s="219" t="s">
        <v>189</v>
      </c>
      <c r="E512" s="220" t="s">
        <v>1</v>
      </c>
      <c r="F512" s="221" t="s">
        <v>826</v>
      </c>
      <c r="G512" s="218"/>
      <c r="H512" s="222">
        <v>0.75</v>
      </c>
      <c r="I512" s="223"/>
      <c r="J512" s="218"/>
      <c r="K512" s="218"/>
      <c r="L512" s="224"/>
      <c r="M512" s="225"/>
      <c r="N512" s="226"/>
      <c r="O512" s="226"/>
      <c r="P512" s="226"/>
      <c r="Q512" s="226"/>
      <c r="R512" s="226"/>
      <c r="S512" s="226"/>
      <c r="T512" s="227"/>
      <c r="AT512" s="228" t="s">
        <v>189</v>
      </c>
      <c r="AU512" s="228" t="s">
        <v>88</v>
      </c>
      <c r="AV512" s="13" t="s">
        <v>88</v>
      </c>
      <c r="AW512" s="13" t="s">
        <v>35</v>
      </c>
      <c r="AX512" s="13" t="s">
        <v>78</v>
      </c>
      <c r="AY512" s="228" t="s">
        <v>181</v>
      </c>
    </row>
    <row r="513" spans="2:51" s="13" customFormat="1" ht="12">
      <c r="B513" s="217"/>
      <c r="C513" s="218"/>
      <c r="D513" s="219" t="s">
        <v>189</v>
      </c>
      <c r="E513" s="220" t="s">
        <v>1</v>
      </c>
      <c r="F513" s="221" t="s">
        <v>827</v>
      </c>
      <c r="G513" s="218"/>
      <c r="H513" s="222">
        <v>2.2</v>
      </c>
      <c r="I513" s="223"/>
      <c r="J513" s="218"/>
      <c r="K513" s="218"/>
      <c r="L513" s="224"/>
      <c r="M513" s="225"/>
      <c r="N513" s="226"/>
      <c r="O513" s="226"/>
      <c r="P513" s="226"/>
      <c r="Q513" s="226"/>
      <c r="R513" s="226"/>
      <c r="S513" s="226"/>
      <c r="T513" s="227"/>
      <c r="AT513" s="228" t="s">
        <v>189</v>
      </c>
      <c r="AU513" s="228" t="s">
        <v>88</v>
      </c>
      <c r="AV513" s="13" t="s">
        <v>88</v>
      </c>
      <c r="AW513" s="13" t="s">
        <v>35</v>
      </c>
      <c r="AX513" s="13" t="s">
        <v>78</v>
      </c>
      <c r="AY513" s="228" t="s">
        <v>181</v>
      </c>
    </row>
    <row r="514" spans="2:51" s="13" customFormat="1" ht="12">
      <c r="B514" s="217"/>
      <c r="C514" s="218"/>
      <c r="D514" s="219" t="s">
        <v>189</v>
      </c>
      <c r="E514" s="220" t="s">
        <v>1</v>
      </c>
      <c r="F514" s="221" t="s">
        <v>828</v>
      </c>
      <c r="G514" s="218"/>
      <c r="H514" s="222">
        <v>0.9</v>
      </c>
      <c r="I514" s="223"/>
      <c r="J514" s="218"/>
      <c r="K514" s="218"/>
      <c r="L514" s="224"/>
      <c r="M514" s="225"/>
      <c r="N514" s="226"/>
      <c r="O514" s="226"/>
      <c r="P514" s="226"/>
      <c r="Q514" s="226"/>
      <c r="R514" s="226"/>
      <c r="S514" s="226"/>
      <c r="T514" s="227"/>
      <c r="AT514" s="228" t="s">
        <v>189</v>
      </c>
      <c r="AU514" s="228" t="s">
        <v>88</v>
      </c>
      <c r="AV514" s="13" t="s">
        <v>88</v>
      </c>
      <c r="AW514" s="13" t="s">
        <v>35</v>
      </c>
      <c r="AX514" s="13" t="s">
        <v>78</v>
      </c>
      <c r="AY514" s="228" t="s">
        <v>181</v>
      </c>
    </row>
    <row r="515" spans="2:51" s="13" customFormat="1" ht="12">
      <c r="B515" s="217"/>
      <c r="C515" s="218"/>
      <c r="D515" s="219" t="s">
        <v>189</v>
      </c>
      <c r="E515" s="220" t="s">
        <v>1</v>
      </c>
      <c r="F515" s="221" t="s">
        <v>829</v>
      </c>
      <c r="G515" s="218"/>
      <c r="H515" s="222">
        <v>1.3</v>
      </c>
      <c r="I515" s="223"/>
      <c r="J515" s="218"/>
      <c r="K515" s="218"/>
      <c r="L515" s="224"/>
      <c r="M515" s="225"/>
      <c r="N515" s="226"/>
      <c r="O515" s="226"/>
      <c r="P515" s="226"/>
      <c r="Q515" s="226"/>
      <c r="R515" s="226"/>
      <c r="S515" s="226"/>
      <c r="T515" s="227"/>
      <c r="AT515" s="228" t="s">
        <v>189</v>
      </c>
      <c r="AU515" s="228" t="s">
        <v>88</v>
      </c>
      <c r="AV515" s="13" t="s">
        <v>88</v>
      </c>
      <c r="AW515" s="13" t="s">
        <v>35</v>
      </c>
      <c r="AX515" s="13" t="s">
        <v>78</v>
      </c>
      <c r="AY515" s="228" t="s">
        <v>181</v>
      </c>
    </row>
    <row r="516" spans="2:51" s="13" customFormat="1" ht="12">
      <c r="B516" s="217"/>
      <c r="C516" s="218"/>
      <c r="D516" s="219" t="s">
        <v>189</v>
      </c>
      <c r="E516" s="220" t="s">
        <v>1</v>
      </c>
      <c r="F516" s="221" t="s">
        <v>830</v>
      </c>
      <c r="G516" s="218"/>
      <c r="H516" s="222">
        <v>1.2</v>
      </c>
      <c r="I516" s="223"/>
      <c r="J516" s="218"/>
      <c r="K516" s="218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189</v>
      </c>
      <c r="AU516" s="228" t="s">
        <v>88</v>
      </c>
      <c r="AV516" s="13" t="s">
        <v>88</v>
      </c>
      <c r="AW516" s="13" t="s">
        <v>35</v>
      </c>
      <c r="AX516" s="13" t="s">
        <v>78</v>
      </c>
      <c r="AY516" s="228" t="s">
        <v>181</v>
      </c>
    </row>
    <row r="517" spans="2:51" s="13" customFormat="1" ht="12">
      <c r="B517" s="217"/>
      <c r="C517" s="218"/>
      <c r="D517" s="219" t="s">
        <v>189</v>
      </c>
      <c r="E517" s="220" t="s">
        <v>1</v>
      </c>
      <c r="F517" s="221" t="s">
        <v>831</v>
      </c>
      <c r="G517" s="218"/>
      <c r="H517" s="222">
        <v>0.85</v>
      </c>
      <c r="I517" s="223"/>
      <c r="J517" s="218"/>
      <c r="K517" s="218"/>
      <c r="L517" s="224"/>
      <c r="M517" s="225"/>
      <c r="N517" s="226"/>
      <c r="O517" s="226"/>
      <c r="P517" s="226"/>
      <c r="Q517" s="226"/>
      <c r="R517" s="226"/>
      <c r="S517" s="226"/>
      <c r="T517" s="227"/>
      <c r="AT517" s="228" t="s">
        <v>189</v>
      </c>
      <c r="AU517" s="228" t="s">
        <v>88</v>
      </c>
      <c r="AV517" s="13" t="s">
        <v>88</v>
      </c>
      <c r="AW517" s="13" t="s">
        <v>35</v>
      </c>
      <c r="AX517" s="13" t="s">
        <v>78</v>
      </c>
      <c r="AY517" s="228" t="s">
        <v>181</v>
      </c>
    </row>
    <row r="518" spans="2:51" s="13" customFormat="1" ht="12">
      <c r="B518" s="217"/>
      <c r="C518" s="218"/>
      <c r="D518" s="219" t="s">
        <v>189</v>
      </c>
      <c r="E518" s="220" t="s">
        <v>1</v>
      </c>
      <c r="F518" s="221" t="s">
        <v>832</v>
      </c>
      <c r="G518" s="218"/>
      <c r="H518" s="222">
        <v>-105.38</v>
      </c>
      <c r="I518" s="223"/>
      <c r="J518" s="218"/>
      <c r="K518" s="218"/>
      <c r="L518" s="224"/>
      <c r="M518" s="225"/>
      <c r="N518" s="226"/>
      <c r="O518" s="226"/>
      <c r="P518" s="226"/>
      <c r="Q518" s="226"/>
      <c r="R518" s="226"/>
      <c r="S518" s="226"/>
      <c r="T518" s="227"/>
      <c r="AT518" s="228" t="s">
        <v>189</v>
      </c>
      <c r="AU518" s="228" t="s">
        <v>88</v>
      </c>
      <c r="AV518" s="13" t="s">
        <v>88</v>
      </c>
      <c r="AW518" s="13" t="s">
        <v>35</v>
      </c>
      <c r="AX518" s="13" t="s">
        <v>78</v>
      </c>
      <c r="AY518" s="228" t="s">
        <v>181</v>
      </c>
    </row>
    <row r="519" spans="2:51" s="13" customFormat="1" ht="12">
      <c r="B519" s="217"/>
      <c r="C519" s="218"/>
      <c r="D519" s="219" t="s">
        <v>189</v>
      </c>
      <c r="E519" s="220" t="s">
        <v>1</v>
      </c>
      <c r="F519" s="221" t="s">
        <v>833</v>
      </c>
      <c r="G519" s="218"/>
      <c r="H519" s="222">
        <v>-21</v>
      </c>
      <c r="I519" s="223"/>
      <c r="J519" s="218"/>
      <c r="K519" s="218"/>
      <c r="L519" s="224"/>
      <c r="M519" s="225"/>
      <c r="N519" s="226"/>
      <c r="O519" s="226"/>
      <c r="P519" s="226"/>
      <c r="Q519" s="226"/>
      <c r="R519" s="226"/>
      <c r="S519" s="226"/>
      <c r="T519" s="227"/>
      <c r="AT519" s="228" t="s">
        <v>189</v>
      </c>
      <c r="AU519" s="228" t="s">
        <v>88</v>
      </c>
      <c r="AV519" s="13" t="s">
        <v>88</v>
      </c>
      <c r="AW519" s="13" t="s">
        <v>35</v>
      </c>
      <c r="AX519" s="13" t="s">
        <v>78</v>
      </c>
      <c r="AY519" s="228" t="s">
        <v>181</v>
      </c>
    </row>
    <row r="520" spans="2:51" s="13" customFormat="1" ht="12">
      <c r="B520" s="217"/>
      <c r="C520" s="218"/>
      <c r="D520" s="219" t="s">
        <v>189</v>
      </c>
      <c r="E520" s="220" t="s">
        <v>1</v>
      </c>
      <c r="F520" s="221" t="s">
        <v>834</v>
      </c>
      <c r="G520" s="218"/>
      <c r="H520" s="222">
        <v>-2.25</v>
      </c>
      <c r="I520" s="223"/>
      <c r="J520" s="218"/>
      <c r="K520" s="218"/>
      <c r="L520" s="224"/>
      <c r="M520" s="225"/>
      <c r="N520" s="226"/>
      <c r="O520" s="226"/>
      <c r="P520" s="226"/>
      <c r="Q520" s="226"/>
      <c r="R520" s="226"/>
      <c r="S520" s="226"/>
      <c r="T520" s="227"/>
      <c r="AT520" s="228" t="s">
        <v>189</v>
      </c>
      <c r="AU520" s="228" t="s">
        <v>88</v>
      </c>
      <c r="AV520" s="13" t="s">
        <v>88</v>
      </c>
      <c r="AW520" s="13" t="s">
        <v>35</v>
      </c>
      <c r="AX520" s="13" t="s">
        <v>78</v>
      </c>
      <c r="AY520" s="228" t="s">
        <v>181</v>
      </c>
    </row>
    <row r="521" spans="2:51" s="13" customFormat="1" ht="12">
      <c r="B521" s="217"/>
      <c r="C521" s="218"/>
      <c r="D521" s="219" t="s">
        <v>189</v>
      </c>
      <c r="E521" s="220" t="s">
        <v>1</v>
      </c>
      <c r="F521" s="221" t="s">
        <v>835</v>
      </c>
      <c r="G521" s="218"/>
      <c r="H521" s="222">
        <v>-13.79</v>
      </c>
      <c r="I521" s="223"/>
      <c r="J521" s="218"/>
      <c r="K521" s="218"/>
      <c r="L521" s="224"/>
      <c r="M521" s="225"/>
      <c r="N521" s="226"/>
      <c r="O521" s="226"/>
      <c r="P521" s="226"/>
      <c r="Q521" s="226"/>
      <c r="R521" s="226"/>
      <c r="S521" s="226"/>
      <c r="T521" s="227"/>
      <c r="AT521" s="228" t="s">
        <v>189</v>
      </c>
      <c r="AU521" s="228" t="s">
        <v>88</v>
      </c>
      <c r="AV521" s="13" t="s">
        <v>88</v>
      </c>
      <c r="AW521" s="13" t="s">
        <v>35</v>
      </c>
      <c r="AX521" s="13" t="s">
        <v>78</v>
      </c>
      <c r="AY521" s="228" t="s">
        <v>181</v>
      </c>
    </row>
    <row r="522" spans="2:51" s="13" customFormat="1" ht="12">
      <c r="B522" s="217"/>
      <c r="C522" s="218"/>
      <c r="D522" s="219" t="s">
        <v>189</v>
      </c>
      <c r="E522" s="220" t="s">
        <v>1</v>
      </c>
      <c r="F522" s="221" t="s">
        <v>836</v>
      </c>
      <c r="G522" s="218"/>
      <c r="H522" s="222">
        <v>-25.216</v>
      </c>
      <c r="I522" s="223"/>
      <c r="J522" s="218"/>
      <c r="K522" s="218"/>
      <c r="L522" s="224"/>
      <c r="M522" s="225"/>
      <c r="N522" s="226"/>
      <c r="O522" s="226"/>
      <c r="P522" s="226"/>
      <c r="Q522" s="226"/>
      <c r="R522" s="226"/>
      <c r="S522" s="226"/>
      <c r="T522" s="227"/>
      <c r="AT522" s="228" t="s">
        <v>189</v>
      </c>
      <c r="AU522" s="228" t="s">
        <v>88</v>
      </c>
      <c r="AV522" s="13" t="s">
        <v>88</v>
      </c>
      <c r="AW522" s="13" t="s">
        <v>35</v>
      </c>
      <c r="AX522" s="13" t="s">
        <v>78</v>
      </c>
      <c r="AY522" s="228" t="s">
        <v>181</v>
      </c>
    </row>
    <row r="523" spans="2:51" s="13" customFormat="1" ht="12">
      <c r="B523" s="217"/>
      <c r="C523" s="218"/>
      <c r="D523" s="219" t="s">
        <v>189</v>
      </c>
      <c r="E523" s="220" t="s">
        <v>1</v>
      </c>
      <c r="F523" s="221" t="s">
        <v>837</v>
      </c>
      <c r="G523" s="218"/>
      <c r="H523" s="222">
        <v>-17.73</v>
      </c>
      <c r="I523" s="223"/>
      <c r="J523" s="218"/>
      <c r="K523" s="218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189</v>
      </c>
      <c r="AU523" s="228" t="s">
        <v>88</v>
      </c>
      <c r="AV523" s="13" t="s">
        <v>88</v>
      </c>
      <c r="AW523" s="13" t="s">
        <v>35</v>
      </c>
      <c r="AX523" s="13" t="s">
        <v>78</v>
      </c>
      <c r="AY523" s="228" t="s">
        <v>181</v>
      </c>
    </row>
    <row r="524" spans="2:51" s="13" customFormat="1" ht="12">
      <c r="B524" s="217"/>
      <c r="C524" s="218"/>
      <c r="D524" s="219" t="s">
        <v>189</v>
      </c>
      <c r="E524" s="220" t="s">
        <v>1</v>
      </c>
      <c r="F524" s="221" t="s">
        <v>838</v>
      </c>
      <c r="G524" s="218"/>
      <c r="H524" s="222">
        <v>-7.092</v>
      </c>
      <c r="I524" s="223"/>
      <c r="J524" s="218"/>
      <c r="K524" s="218"/>
      <c r="L524" s="224"/>
      <c r="M524" s="225"/>
      <c r="N524" s="226"/>
      <c r="O524" s="226"/>
      <c r="P524" s="226"/>
      <c r="Q524" s="226"/>
      <c r="R524" s="226"/>
      <c r="S524" s="226"/>
      <c r="T524" s="227"/>
      <c r="AT524" s="228" t="s">
        <v>189</v>
      </c>
      <c r="AU524" s="228" t="s">
        <v>88</v>
      </c>
      <c r="AV524" s="13" t="s">
        <v>88</v>
      </c>
      <c r="AW524" s="13" t="s">
        <v>35</v>
      </c>
      <c r="AX524" s="13" t="s">
        <v>78</v>
      </c>
      <c r="AY524" s="228" t="s">
        <v>181</v>
      </c>
    </row>
    <row r="525" spans="2:51" s="13" customFormat="1" ht="12">
      <c r="B525" s="217"/>
      <c r="C525" s="218"/>
      <c r="D525" s="219" t="s">
        <v>189</v>
      </c>
      <c r="E525" s="220" t="s">
        <v>1</v>
      </c>
      <c r="F525" s="221" t="s">
        <v>701</v>
      </c>
      <c r="G525" s="218"/>
      <c r="H525" s="222">
        <v>-4.05</v>
      </c>
      <c r="I525" s="223"/>
      <c r="J525" s="218"/>
      <c r="K525" s="218"/>
      <c r="L525" s="224"/>
      <c r="M525" s="225"/>
      <c r="N525" s="226"/>
      <c r="O525" s="226"/>
      <c r="P525" s="226"/>
      <c r="Q525" s="226"/>
      <c r="R525" s="226"/>
      <c r="S525" s="226"/>
      <c r="T525" s="227"/>
      <c r="AT525" s="228" t="s">
        <v>189</v>
      </c>
      <c r="AU525" s="228" t="s">
        <v>88</v>
      </c>
      <c r="AV525" s="13" t="s">
        <v>88</v>
      </c>
      <c r="AW525" s="13" t="s">
        <v>35</v>
      </c>
      <c r="AX525" s="13" t="s">
        <v>78</v>
      </c>
      <c r="AY525" s="228" t="s">
        <v>181</v>
      </c>
    </row>
    <row r="526" spans="2:51" s="13" customFormat="1" ht="12">
      <c r="B526" s="217"/>
      <c r="C526" s="218"/>
      <c r="D526" s="219" t="s">
        <v>189</v>
      </c>
      <c r="E526" s="220" t="s">
        <v>1</v>
      </c>
      <c r="F526" s="221" t="s">
        <v>839</v>
      </c>
      <c r="G526" s="218"/>
      <c r="H526" s="222">
        <v>-4.05</v>
      </c>
      <c r="I526" s="223"/>
      <c r="J526" s="218"/>
      <c r="K526" s="218"/>
      <c r="L526" s="224"/>
      <c r="M526" s="225"/>
      <c r="N526" s="226"/>
      <c r="O526" s="226"/>
      <c r="P526" s="226"/>
      <c r="Q526" s="226"/>
      <c r="R526" s="226"/>
      <c r="S526" s="226"/>
      <c r="T526" s="227"/>
      <c r="AT526" s="228" t="s">
        <v>189</v>
      </c>
      <c r="AU526" s="228" t="s">
        <v>88</v>
      </c>
      <c r="AV526" s="13" t="s">
        <v>88</v>
      </c>
      <c r="AW526" s="13" t="s">
        <v>35</v>
      </c>
      <c r="AX526" s="13" t="s">
        <v>78</v>
      </c>
      <c r="AY526" s="228" t="s">
        <v>181</v>
      </c>
    </row>
    <row r="527" spans="2:51" s="13" customFormat="1" ht="12">
      <c r="B527" s="217"/>
      <c r="C527" s="218"/>
      <c r="D527" s="219" t="s">
        <v>189</v>
      </c>
      <c r="E527" s="220" t="s">
        <v>1</v>
      </c>
      <c r="F527" s="221" t="s">
        <v>840</v>
      </c>
      <c r="G527" s="218"/>
      <c r="H527" s="222">
        <v>-13.125</v>
      </c>
      <c r="I527" s="223"/>
      <c r="J527" s="218"/>
      <c r="K527" s="218"/>
      <c r="L527" s="224"/>
      <c r="M527" s="225"/>
      <c r="N527" s="226"/>
      <c r="O527" s="226"/>
      <c r="P527" s="226"/>
      <c r="Q527" s="226"/>
      <c r="R527" s="226"/>
      <c r="S527" s="226"/>
      <c r="T527" s="227"/>
      <c r="AT527" s="228" t="s">
        <v>189</v>
      </c>
      <c r="AU527" s="228" t="s">
        <v>88</v>
      </c>
      <c r="AV527" s="13" t="s">
        <v>88</v>
      </c>
      <c r="AW527" s="13" t="s">
        <v>35</v>
      </c>
      <c r="AX527" s="13" t="s">
        <v>78</v>
      </c>
      <c r="AY527" s="228" t="s">
        <v>181</v>
      </c>
    </row>
    <row r="528" spans="2:51" s="13" customFormat="1" ht="12">
      <c r="B528" s="217"/>
      <c r="C528" s="218"/>
      <c r="D528" s="219" t="s">
        <v>189</v>
      </c>
      <c r="E528" s="220" t="s">
        <v>1</v>
      </c>
      <c r="F528" s="221" t="s">
        <v>841</v>
      </c>
      <c r="G528" s="218"/>
      <c r="H528" s="222">
        <v>-3</v>
      </c>
      <c r="I528" s="223"/>
      <c r="J528" s="218"/>
      <c r="K528" s="218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189</v>
      </c>
      <c r="AU528" s="228" t="s">
        <v>88</v>
      </c>
      <c r="AV528" s="13" t="s">
        <v>88</v>
      </c>
      <c r="AW528" s="13" t="s">
        <v>35</v>
      </c>
      <c r="AX528" s="13" t="s">
        <v>78</v>
      </c>
      <c r="AY528" s="228" t="s">
        <v>181</v>
      </c>
    </row>
    <row r="529" spans="2:51" s="13" customFormat="1" ht="12">
      <c r="B529" s="217"/>
      <c r="C529" s="218"/>
      <c r="D529" s="219" t="s">
        <v>189</v>
      </c>
      <c r="E529" s="220" t="s">
        <v>1</v>
      </c>
      <c r="F529" s="221" t="s">
        <v>842</v>
      </c>
      <c r="G529" s="218"/>
      <c r="H529" s="222">
        <v>-2.5</v>
      </c>
      <c r="I529" s="223"/>
      <c r="J529" s="218"/>
      <c r="K529" s="218"/>
      <c r="L529" s="224"/>
      <c r="M529" s="225"/>
      <c r="N529" s="226"/>
      <c r="O529" s="226"/>
      <c r="P529" s="226"/>
      <c r="Q529" s="226"/>
      <c r="R529" s="226"/>
      <c r="S529" s="226"/>
      <c r="T529" s="227"/>
      <c r="AT529" s="228" t="s">
        <v>189</v>
      </c>
      <c r="AU529" s="228" t="s">
        <v>88</v>
      </c>
      <c r="AV529" s="13" t="s">
        <v>88</v>
      </c>
      <c r="AW529" s="13" t="s">
        <v>35</v>
      </c>
      <c r="AX529" s="13" t="s">
        <v>78</v>
      </c>
      <c r="AY529" s="228" t="s">
        <v>181</v>
      </c>
    </row>
    <row r="530" spans="2:51" s="13" customFormat="1" ht="12">
      <c r="B530" s="217"/>
      <c r="C530" s="218"/>
      <c r="D530" s="219" t="s">
        <v>189</v>
      </c>
      <c r="E530" s="220" t="s">
        <v>1</v>
      </c>
      <c r="F530" s="221" t="s">
        <v>668</v>
      </c>
      <c r="G530" s="218"/>
      <c r="H530" s="222">
        <v>-2.25</v>
      </c>
      <c r="I530" s="223"/>
      <c r="J530" s="218"/>
      <c r="K530" s="218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189</v>
      </c>
      <c r="AU530" s="228" t="s">
        <v>88</v>
      </c>
      <c r="AV530" s="13" t="s">
        <v>88</v>
      </c>
      <c r="AW530" s="13" t="s">
        <v>35</v>
      </c>
      <c r="AX530" s="13" t="s">
        <v>78</v>
      </c>
      <c r="AY530" s="228" t="s">
        <v>181</v>
      </c>
    </row>
    <row r="531" spans="2:51" s="13" customFormat="1" ht="12">
      <c r="B531" s="217"/>
      <c r="C531" s="218"/>
      <c r="D531" s="219" t="s">
        <v>189</v>
      </c>
      <c r="E531" s="220" t="s">
        <v>1</v>
      </c>
      <c r="F531" s="221" t="s">
        <v>670</v>
      </c>
      <c r="G531" s="218"/>
      <c r="H531" s="222">
        <v>-1.563</v>
      </c>
      <c r="I531" s="223"/>
      <c r="J531" s="218"/>
      <c r="K531" s="218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189</v>
      </c>
      <c r="AU531" s="228" t="s">
        <v>88</v>
      </c>
      <c r="AV531" s="13" t="s">
        <v>88</v>
      </c>
      <c r="AW531" s="13" t="s">
        <v>35</v>
      </c>
      <c r="AX531" s="13" t="s">
        <v>78</v>
      </c>
      <c r="AY531" s="228" t="s">
        <v>181</v>
      </c>
    </row>
    <row r="532" spans="2:51" s="13" customFormat="1" ht="12">
      <c r="B532" s="217"/>
      <c r="C532" s="218"/>
      <c r="D532" s="219" t="s">
        <v>189</v>
      </c>
      <c r="E532" s="220" t="s">
        <v>1</v>
      </c>
      <c r="F532" s="221" t="s">
        <v>843</v>
      </c>
      <c r="G532" s="218"/>
      <c r="H532" s="222">
        <v>-6.25</v>
      </c>
      <c r="I532" s="223"/>
      <c r="J532" s="218"/>
      <c r="K532" s="218"/>
      <c r="L532" s="224"/>
      <c r="M532" s="225"/>
      <c r="N532" s="226"/>
      <c r="O532" s="226"/>
      <c r="P532" s="226"/>
      <c r="Q532" s="226"/>
      <c r="R532" s="226"/>
      <c r="S532" s="226"/>
      <c r="T532" s="227"/>
      <c r="AT532" s="228" t="s">
        <v>189</v>
      </c>
      <c r="AU532" s="228" t="s">
        <v>88</v>
      </c>
      <c r="AV532" s="13" t="s">
        <v>88</v>
      </c>
      <c r="AW532" s="13" t="s">
        <v>35</v>
      </c>
      <c r="AX532" s="13" t="s">
        <v>78</v>
      </c>
      <c r="AY532" s="228" t="s">
        <v>181</v>
      </c>
    </row>
    <row r="533" spans="2:51" s="13" customFormat="1" ht="12">
      <c r="B533" s="217"/>
      <c r="C533" s="218"/>
      <c r="D533" s="219" t="s">
        <v>189</v>
      </c>
      <c r="E533" s="220" t="s">
        <v>1</v>
      </c>
      <c r="F533" s="221" t="s">
        <v>672</v>
      </c>
      <c r="G533" s="218"/>
      <c r="H533" s="222">
        <v>-2.5</v>
      </c>
      <c r="I533" s="223"/>
      <c r="J533" s="218"/>
      <c r="K533" s="218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189</v>
      </c>
      <c r="AU533" s="228" t="s">
        <v>88</v>
      </c>
      <c r="AV533" s="13" t="s">
        <v>88</v>
      </c>
      <c r="AW533" s="13" t="s">
        <v>35</v>
      </c>
      <c r="AX533" s="13" t="s">
        <v>78</v>
      </c>
      <c r="AY533" s="228" t="s">
        <v>181</v>
      </c>
    </row>
    <row r="534" spans="2:51" s="13" customFormat="1" ht="12">
      <c r="B534" s="217"/>
      <c r="C534" s="218"/>
      <c r="D534" s="219" t="s">
        <v>189</v>
      </c>
      <c r="E534" s="220" t="s">
        <v>1</v>
      </c>
      <c r="F534" s="221" t="s">
        <v>844</v>
      </c>
      <c r="G534" s="218"/>
      <c r="H534" s="222">
        <v>-5</v>
      </c>
      <c r="I534" s="223"/>
      <c r="J534" s="218"/>
      <c r="K534" s="218"/>
      <c r="L534" s="224"/>
      <c r="M534" s="225"/>
      <c r="N534" s="226"/>
      <c r="O534" s="226"/>
      <c r="P534" s="226"/>
      <c r="Q534" s="226"/>
      <c r="R534" s="226"/>
      <c r="S534" s="226"/>
      <c r="T534" s="227"/>
      <c r="AT534" s="228" t="s">
        <v>189</v>
      </c>
      <c r="AU534" s="228" t="s">
        <v>88</v>
      </c>
      <c r="AV534" s="13" t="s">
        <v>88</v>
      </c>
      <c r="AW534" s="13" t="s">
        <v>35</v>
      </c>
      <c r="AX534" s="13" t="s">
        <v>78</v>
      </c>
      <c r="AY534" s="228" t="s">
        <v>181</v>
      </c>
    </row>
    <row r="535" spans="2:51" s="13" customFormat="1" ht="12">
      <c r="B535" s="217"/>
      <c r="C535" s="218"/>
      <c r="D535" s="219" t="s">
        <v>189</v>
      </c>
      <c r="E535" s="220" t="s">
        <v>1</v>
      </c>
      <c r="F535" s="221" t="s">
        <v>673</v>
      </c>
      <c r="G535" s="218"/>
      <c r="H535" s="222">
        <v>-3.75</v>
      </c>
      <c r="I535" s="223"/>
      <c r="J535" s="218"/>
      <c r="K535" s="218"/>
      <c r="L535" s="224"/>
      <c r="M535" s="225"/>
      <c r="N535" s="226"/>
      <c r="O535" s="226"/>
      <c r="P535" s="226"/>
      <c r="Q535" s="226"/>
      <c r="R535" s="226"/>
      <c r="S535" s="226"/>
      <c r="T535" s="227"/>
      <c r="AT535" s="228" t="s">
        <v>189</v>
      </c>
      <c r="AU535" s="228" t="s">
        <v>88</v>
      </c>
      <c r="AV535" s="13" t="s">
        <v>88</v>
      </c>
      <c r="AW535" s="13" t="s">
        <v>35</v>
      </c>
      <c r="AX535" s="13" t="s">
        <v>78</v>
      </c>
      <c r="AY535" s="228" t="s">
        <v>181</v>
      </c>
    </row>
    <row r="536" spans="2:51" s="13" customFormat="1" ht="12">
      <c r="B536" s="217"/>
      <c r="C536" s="218"/>
      <c r="D536" s="219" t="s">
        <v>189</v>
      </c>
      <c r="E536" s="220" t="s">
        <v>1</v>
      </c>
      <c r="F536" s="221" t="s">
        <v>845</v>
      </c>
      <c r="G536" s="218"/>
      <c r="H536" s="222">
        <v>-8.75</v>
      </c>
      <c r="I536" s="223"/>
      <c r="J536" s="218"/>
      <c r="K536" s="218"/>
      <c r="L536" s="224"/>
      <c r="M536" s="225"/>
      <c r="N536" s="226"/>
      <c r="O536" s="226"/>
      <c r="P536" s="226"/>
      <c r="Q536" s="226"/>
      <c r="R536" s="226"/>
      <c r="S536" s="226"/>
      <c r="T536" s="227"/>
      <c r="AT536" s="228" t="s">
        <v>189</v>
      </c>
      <c r="AU536" s="228" t="s">
        <v>88</v>
      </c>
      <c r="AV536" s="13" t="s">
        <v>88</v>
      </c>
      <c r="AW536" s="13" t="s">
        <v>35</v>
      </c>
      <c r="AX536" s="13" t="s">
        <v>78</v>
      </c>
      <c r="AY536" s="228" t="s">
        <v>181</v>
      </c>
    </row>
    <row r="537" spans="2:51" s="14" customFormat="1" ht="12">
      <c r="B537" s="240"/>
      <c r="C537" s="241"/>
      <c r="D537" s="219" t="s">
        <v>189</v>
      </c>
      <c r="E537" s="242" t="s">
        <v>1</v>
      </c>
      <c r="F537" s="243" t="s">
        <v>257</v>
      </c>
      <c r="G537" s="241"/>
      <c r="H537" s="244">
        <v>905.2779999999999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189</v>
      </c>
      <c r="AU537" s="250" t="s">
        <v>88</v>
      </c>
      <c r="AV537" s="14" t="s">
        <v>187</v>
      </c>
      <c r="AW537" s="14" t="s">
        <v>35</v>
      </c>
      <c r="AX537" s="14" t="s">
        <v>86</v>
      </c>
      <c r="AY537" s="250" t="s">
        <v>181</v>
      </c>
    </row>
    <row r="538" spans="1:65" s="2" customFormat="1" ht="22.8">
      <c r="A538" s="33"/>
      <c r="B538" s="34"/>
      <c r="C538" s="203" t="s">
        <v>846</v>
      </c>
      <c r="D538" s="203" t="s">
        <v>183</v>
      </c>
      <c r="E538" s="204" t="s">
        <v>847</v>
      </c>
      <c r="F538" s="205" t="s">
        <v>848</v>
      </c>
      <c r="G538" s="206" t="s">
        <v>186</v>
      </c>
      <c r="H538" s="207">
        <v>118.63</v>
      </c>
      <c r="I538" s="208"/>
      <c r="J538" s="209">
        <f>ROUND(I538*H538,2)</f>
        <v>0</v>
      </c>
      <c r="K538" s="210"/>
      <c r="L538" s="38"/>
      <c r="M538" s="211" t="s">
        <v>1</v>
      </c>
      <c r="N538" s="212" t="s">
        <v>43</v>
      </c>
      <c r="O538" s="70"/>
      <c r="P538" s="213">
        <f>O538*H538</f>
        <v>0</v>
      </c>
      <c r="Q538" s="213">
        <v>0.00438</v>
      </c>
      <c r="R538" s="213">
        <f>Q538*H538</f>
        <v>0.5195994</v>
      </c>
      <c r="S538" s="213">
        <v>0</v>
      </c>
      <c r="T538" s="214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215" t="s">
        <v>187</v>
      </c>
      <c r="AT538" s="215" t="s">
        <v>183</v>
      </c>
      <c r="AU538" s="215" t="s">
        <v>88</v>
      </c>
      <c r="AY538" s="16" t="s">
        <v>181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6" t="s">
        <v>86</v>
      </c>
      <c r="BK538" s="216">
        <f>ROUND(I538*H538,2)</f>
        <v>0</v>
      </c>
      <c r="BL538" s="16" t="s">
        <v>187</v>
      </c>
      <c r="BM538" s="215" t="s">
        <v>849</v>
      </c>
    </row>
    <row r="539" spans="2:51" s="13" customFormat="1" ht="12">
      <c r="B539" s="217"/>
      <c r="C539" s="218"/>
      <c r="D539" s="219" t="s">
        <v>189</v>
      </c>
      <c r="E539" s="220" t="s">
        <v>1</v>
      </c>
      <c r="F539" s="221" t="s">
        <v>850</v>
      </c>
      <c r="G539" s="218"/>
      <c r="H539" s="222">
        <v>105.38</v>
      </c>
      <c r="I539" s="223"/>
      <c r="J539" s="218"/>
      <c r="K539" s="218"/>
      <c r="L539" s="224"/>
      <c r="M539" s="225"/>
      <c r="N539" s="226"/>
      <c r="O539" s="226"/>
      <c r="P539" s="226"/>
      <c r="Q539" s="226"/>
      <c r="R539" s="226"/>
      <c r="S539" s="226"/>
      <c r="T539" s="227"/>
      <c r="AT539" s="228" t="s">
        <v>189</v>
      </c>
      <c r="AU539" s="228" t="s">
        <v>88</v>
      </c>
      <c r="AV539" s="13" t="s">
        <v>88</v>
      </c>
      <c r="AW539" s="13" t="s">
        <v>35</v>
      </c>
      <c r="AX539" s="13" t="s">
        <v>78</v>
      </c>
      <c r="AY539" s="228" t="s">
        <v>181</v>
      </c>
    </row>
    <row r="540" spans="2:51" s="13" customFormat="1" ht="12">
      <c r="B540" s="217"/>
      <c r="C540" s="218"/>
      <c r="D540" s="219" t="s">
        <v>189</v>
      </c>
      <c r="E540" s="220" t="s">
        <v>1</v>
      </c>
      <c r="F540" s="221" t="s">
        <v>851</v>
      </c>
      <c r="G540" s="218"/>
      <c r="H540" s="222">
        <v>21</v>
      </c>
      <c r="I540" s="223"/>
      <c r="J540" s="218"/>
      <c r="K540" s="218"/>
      <c r="L540" s="224"/>
      <c r="M540" s="225"/>
      <c r="N540" s="226"/>
      <c r="O540" s="226"/>
      <c r="P540" s="226"/>
      <c r="Q540" s="226"/>
      <c r="R540" s="226"/>
      <c r="S540" s="226"/>
      <c r="T540" s="227"/>
      <c r="AT540" s="228" t="s">
        <v>189</v>
      </c>
      <c r="AU540" s="228" t="s">
        <v>88</v>
      </c>
      <c r="AV540" s="13" t="s">
        <v>88</v>
      </c>
      <c r="AW540" s="13" t="s">
        <v>35</v>
      </c>
      <c r="AX540" s="13" t="s">
        <v>78</v>
      </c>
      <c r="AY540" s="228" t="s">
        <v>181</v>
      </c>
    </row>
    <row r="541" spans="2:51" s="13" customFormat="1" ht="12">
      <c r="B541" s="217"/>
      <c r="C541" s="218"/>
      <c r="D541" s="219" t="s">
        <v>189</v>
      </c>
      <c r="E541" s="220" t="s">
        <v>1</v>
      </c>
      <c r="F541" s="221" t="s">
        <v>852</v>
      </c>
      <c r="G541" s="218"/>
      <c r="H541" s="222">
        <v>2.25</v>
      </c>
      <c r="I541" s="223"/>
      <c r="J541" s="218"/>
      <c r="K541" s="218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189</v>
      </c>
      <c r="AU541" s="228" t="s">
        <v>88</v>
      </c>
      <c r="AV541" s="13" t="s">
        <v>88</v>
      </c>
      <c r="AW541" s="13" t="s">
        <v>35</v>
      </c>
      <c r="AX541" s="13" t="s">
        <v>78</v>
      </c>
      <c r="AY541" s="228" t="s">
        <v>181</v>
      </c>
    </row>
    <row r="542" spans="2:51" s="13" customFormat="1" ht="12">
      <c r="B542" s="217"/>
      <c r="C542" s="218"/>
      <c r="D542" s="219" t="s">
        <v>189</v>
      </c>
      <c r="E542" s="220" t="s">
        <v>1</v>
      </c>
      <c r="F542" s="221" t="s">
        <v>853</v>
      </c>
      <c r="G542" s="218"/>
      <c r="H542" s="222">
        <v>-8.4</v>
      </c>
      <c r="I542" s="223"/>
      <c r="J542" s="218"/>
      <c r="K542" s="218"/>
      <c r="L542" s="224"/>
      <c r="M542" s="225"/>
      <c r="N542" s="226"/>
      <c r="O542" s="226"/>
      <c r="P542" s="226"/>
      <c r="Q542" s="226"/>
      <c r="R542" s="226"/>
      <c r="S542" s="226"/>
      <c r="T542" s="227"/>
      <c r="AT542" s="228" t="s">
        <v>189</v>
      </c>
      <c r="AU542" s="228" t="s">
        <v>88</v>
      </c>
      <c r="AV542" s="13" t="s">
        <v>88</v>
      </c>
      <c r="AW542" s="13" t="s">
        <v>35</v>
      </c>
      <c r="AX542" s="13" t="s">
        <v>78</v>
      </c>
      <c r="AY542" s="228" t="s">
        <v>181</v>
      </c>
    </row>
    <row r="543" spans="2:51" s="13" customFormat="1" ht="12">
      <c r="B543" s="217"/>
      <c r="C543" s="218"/>
      <c r="D543" s="219" t="s">
        <v>189</v>
      </c>
      <c r="E543" s="220" t="s">
        <v>1</v>
      </c>
      <c r="F543" s="221" t="s">
        <v>854</v>
      </c>
      <c r="G543" s="218"/>
      <c r="H543" s="222">
        <v>-1.6</v>
      </c>
      <c r="I543" s="223"/>
      <c r="J543" s="218"/>
      <c r="K543" s="218"/>
      <c r="L543" s="224"/>
      <c r="M543" s="225"/>
      <c r="N543" s="226"/>
      <c r="O543" s="226"/>
      <c r="P543" s="226"/>
      <c r="Q543" s="226"/>
      <c r="R543" s="226"/>
      <c r="S543" s="226"/>
      <c r="T543" s="227"/>
      <c r="AT543" s="228" t="s">
        <v>189</v>
      </c>
      <c r="AU543" s="228" t="s">
        <v>88</v>
      </c>
      <c r="AV543" s="13" t="s">
        <v>88</v>
      </c>
      <c r="AW543" s="13" t="s">
        <v>35</v>
      </c>
      <c r="AX543" s="13" t="s">
        <v>78</v>
      </c>
      <c r="AY543" s="228" t="s">
        <v>181</v>
      </c>
    </row>
    <row r="544" spans="2:51" s="14" customFormat="1" ht="12">
      <c r="B544" s="240"/>
      <c r="C544" s="241"/>
      <c r="D544" s="219" t="s">
        <v>189</v>
      </c>
      <c r="E544" s="242" t="s">
        <v>1</v>
      </c>
      <c r="F544" s="243" t="s">
        <v>257</v>
      </c>
      <c r="G544" s="241"/>
      <c r="H544" s="244">
        <v>118.63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189</v>
      </c>
      <c r="AU544" s="250" t="s">
        <v>88</v>
      </c>
      <c r="AV544" s="14" t="s">
        <v>187</v>
      </c>
      <c r="AW544" s="14" t="s">
        <v>35</v>
      </c>
      <c r="AX544" s="14" t="s">
        <v>86</v>
      </c>
      <c r="AY544" s="250" t="s">
        <v>181</v>
      </c>
    </row>
    <row r="545" spans="1:65" s="2" customFormat="1" ht="22.8">
      <c r="A545" s="33"/>
      <c r="B545" s="34"/>
      <c r="C545" s="203" t="s">
        <v>855</v>
      </c>
      <c r="D545" s="203" t="s">
        <v>183</v>
      </c>
      <c r="E545" s="204" t="s">
        <v>856</v>
      </c>
      <c r="F545" s="205" t="s">
        <v>857</v>
      </c>
      <c r="G545" s="206" t="s">
        <v>186</v>
      </c>
      <c r="H545" s="207">
        <v>905.278</v>
      </c>
      <c r="I545" s="208"/>
      <c r="J545" s="209">
        <f>ROUND(I545*H545,2)</f>
        <v>0</v>
      </c>
      <c r="K545" s="210"/>
      <c r="L545" s="38"/>
      <c r="M545" s="211" t="s">
        <v>1</v>
      </c>
      <c r="N545" s="212" t="s">
        <v>43</v>
      </c>
      <c r="O545" s="70"/>
      <c r="P545" s="213">
        <f>O545*H545</f>
        <v>0</v>
      </c>
      <c r="Q545" s="213">
        <v>0.01103</v>
      </c>
      <c r="R545" s="213">
        <f>Q545*H545</f>
        <v>9.985216340000001</v>
      </c>
      <c r="S545" s="213">
        <v>0</v>
      </c>
      <c r="T545" s="214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215" t="s">
        <v>187</v>
      </c>
      <c r="AT545" s="215" t="s">
        <v>183</v>
      </c>
      <c r="AU545" s="215" t="s">
        <v>88</v>
      </c>
      <c r="AY545" s="16" t="s">
        <v>181</v>
      </c>
      <c r="BE545" s="216">
        <f>IF(N545="základní",J545,0)</f>
        <v>0</v>
      </c>
      <c r="BF545" s="216">
        <f>IF(N545="snížená",J545,0)</f>
        <v>0</v>
      </c>
      <c r="BG545" s="216">
        <f>IF(N545="zákl. přenesená",J545,0)</f>
        <v>0</v>
      </c>
      <c r="BH545" s="216">
        <f>IF(N545="sníž. přenesená",J545,0)</f>
        <v>0</v>
      </c>
      <c r="BI545" s="216">
        <f>IF(N545="nulová",J545,0)</f>
        <v>0</v>
      </c>
      <c r="BJ545" s="16" t="s">
        <v>86</v>
      </c>
      <c r="BK545" s="216">
        <f>ROUND(I545*H545,2)</f>
        <v>0</v>
      </c>
      <c r="BL545" s="16" t="s">
        <v>187</v>
      </c>
      <c r="BM545" s="215" t="s">
        <v>858</v>
      </c>
    </row>
    <row r="546" spans="2:51" s="13" customFormat="1" ht="20.4">
      <c r="B546" s="217"/>
      <c r="C546" s="218"/>
      <c r="D546" s="219" t="s">
        <v>189</v>
      </c>
      <c r="E546" s="220" t="s">
        <v>1</v>
      </c>
      <c r="F546" s="221" t="s">
        <v>819</v>
      </c>
      <c r="G546" s="218"/>
      <c r="H546" s="222">
        <v>852.174</v>
      </c>
      <c r="I546" s="223"/>
      <c r="J546" s="218"/>
      <c r="K546" s="218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189</v>
      </c>
      <c r="AU546" s="228" t="s">
        <v>88</v>
      </c>
      <c r="AV546" s="13" t="s">
        <v>88</v>
      </c>
      <c r="AW546" s="13" t="s">
        <v>35</v>
      </c>
      <c r="AX546" s="13" t="s">
        <v>78</v>
      </c>
      <c r="AY546" s="228" t="s">
        <v>181</v>
      </c>
    </row>
    <row r="547" spans="2:51" s="13" customFormat="1" ht="12">
      <c r="B547" s="217"/>
      <c r="C547" s="218"/>
      <c r="D547" s="219" t="s">
        <v>189</v>
      </c>
      <c r="E547" s="220" t="s">
        <v>1</v>
      </c>
      <c r="F547" s="221" t="s">
        <v>820</v>
      </c>
      <c r="G547" s="218"/>
      <c r="H547" s="222">
        <v>195.6</v>
      </c>
      <c r="I547" s="223"/>
      <c r="J547" s="218"/>
      <c r="K547" s="218"/>
      <c r="L547" s="224"/>
      <c r="M547" s="225"/>
      <c r="N547" s="226"/>
      <c r="O547" s="226"/>
      <c r="P547" s="226"/>
      <c r="Q547" s="226"/>
      <c r="R547" s="226"/>
      <c r="S547" s="226"/>
      <c r="T547" s="227"/>
      <c r="AT547" s="228" t="s">
        <v>189</v>
      </c>
      <c r="AU547" s="228" t="s">
        <v>88</v>
      </c>
      <c r="AV547" s="13" t="s">
        <v>88</v>
      </c>
      <c r="AW547" s="13" t="s">
        <v>35</v>
      </c>
      <c r="AX547" s="13" t="s">
        <v>78</v>
      </c>
      <c r="AY547" s="228" t="s">
        <v>181</v>
      </c>
    </row>
    <row r="548" spans="2:51" s="13" customFormat="1" ht="12">
      <c r="B548" s="217"/>
      <c r="C548" s="218"/>
      <c r="D548" s="219" t="s">
        <v>189</v>
      </c>
      <c r="E548" s="220" t="s">
        <v>1</v>
      </c>
      <c r="F548" s="221" t="s">
        <v>821</v>
      </c>
      <c r="G548" s="218"/>
      <c r="H548" s="222">
        <v>42.6</v>
      </c>
      <c r="I548" s="223"/>
      <c r="J548" s="218"/>
      <c r="K548" s="218"/>
      <c r="L548" s="224"/>
      <c r="M548" s="225"/>
      <c r="N548" s="226"/>
      <c r="O548" s="226"/>
      <c r="P548" s="226"/>
      <c r="Q548" s="226"/>
      <c r="R548" s="226"/>
      <c r="S548" s="226"/>
      <c r="T548" s="227"/>
      <c r="AT548" s="228" t="s">
        <v>189</v>
      </c>
      <c r="AU548" s="228" t="s">
        <v>88</v>
      </c>
      <c r="AV548" s="13" t="s">
        <v>88</v>
      </c>
      <c r="AW548" s="13" t="s">
        <v>35</v>
      </c>
      <c r="AX548" s="13" t="s">
        <v>78</v>
      </c>
      <c r="AY548" s="228" t="s">
        <v>181</v>
      </c>
    </row>
    <row r="549" spans="2:51" s="13" customFormat="1" ht="12">
      <c r="B549" s="217"/>
      <c r="C549" s="218"/>
      <c r="D549" s="219" t="s">
        <v>189</v>
      </c>
      <c r="E549" s="220" t="s">
        <v>1</v>
      </c>
      <c r="F549" s="221" t="s">
        <v>822</v>
      </c>
      <c r="G549" s="218"/>
      <c r="H549" s="222">
        <v>52.05</v>
      </c>
      <c r="I549" s="223"/>
      <c r="J549" s="218"/>
      <c r="K549" s="218"/>
      <c r="L549" s="224"/>
      <c r="M549" s="225"/>
      <c r="N549" s="226"/>
      <c r="O549" s="226"/>
      <c r="P549" s="226"/>
      <c r="Q549" s="226"/>
      <c r="R549" s="226"/>
      <c r="S549" s="226"/>
      <c r="T549" s="227"/>
      <c r="AT549" s="228" t="s">
        <v>189</v>
      </c>
      <c r="AU549" s="228" t="s">
        <v>88</v>
      </c>
      <c r="AV549" s="13" t="s">
        <v>88</v>
      </c>
      <c r="AW549" s="13" t="s">
        <v>35</v>
      </c>
      <c r="AX549" s="13" t="s">
        <v>78</v>
      </c>
      <c r="AY549" s="228" t="s">
        <v>181</v>
      </c>
    </row>
    <row r="550" spans="2:51" s="13" customFormat="1" ht="12">
      <c r="B550" s="217"/>
      <c r="C550" s="218"/>
      <c r="D550" s="219" t="s">
        <v>189</v>
      </c>
      <c r="E550" s="220" t="s">
        <v>1</v>
      </c>
      <c r="F550" s="221" t="s">
        <v>823</v>
      </c>
      <c r="G550" s="218"/>
      <c r="H550" s="222">
        <v>2.4</v>
      </c>
      <c r="I550" s="223"/>
      <c r="J550" s="218"/>
      <c r="K550" s="218"/>
      <c r="L550" s="224"/>
      <c r="M550" s="225"/>
      <c r="N550" s="226"/>
      <c r="O550" s="226"/>
      <c r="P550" s="226"/>
      <c r="Q550" s="226"/>
      <c r="R550" s="226"/>
      <c r="S550" s="226"/>
      <c r="T550" s="227"/>
      <c r="AT550" s="228" t="s">
        <v>189</v>
      </c>
      <c r="AU550" s="228" t="s">
        <v>88</v>
      </c>
      <c r="AV550" s="13" t="s">
        <v>88</v>
      </c>
      <c r="AW550" s="13" t="s">
        <v>35</v>
      </c>
      <c r="AX550" s="13" t="s">
        <v>78</v>
      </c>
      <c r="AY550" s="228" t="s">
        <v>181</v>
      </c>
    </row>
    <row r="551" spans="2:51" s="13" customFormat="1" ht="12">
      <c r="B551" s="217"/>
      <c r="C551" s="218"/>
      <c r="D551" s="219" t="s">
        <v>189</v>
      </c>
      <c r="E551" s="220" t="s">
        <v>1</v>
      </c>
      <c r="F551" s="221" t="s">
        <v>824</v>
      </c>
      <c r="G551" s="218"/>
      <c r="H551" s="222">
        <v>1.4</v>
      </c>
      <c r="I551" s="223"/>
      <c r="J551" s="218"/>
      <c r="K551" s="218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189</v>
      </c>
      <c r="AU551" s="228" t="s">
        <v>88</v>
      </c>
      <c r="AV551" s="13" t="s">
        <v>88</v>
      </c>
      <c r="AW551" s="13" t="s">
        <v>35</v>
      </c>
      <c r="AX551" s="13" t="s">
        <v>78</v>
      </c>
      <c r="AY551" s="228" t="s">
        <v>181</v>
      </c>
    </row>
    <row r="552" spans="2:51" s="13" customFormat="1" ht="12">
      <c r="B552" s="217"/>
      <c r="C552" s="218"/>
      <c r="D552" s="219" t="s">
        <v>189</v>
      </c>
      <c r="E552" s="220" t="s">
        <v>1</v>
      </c>
      <c r="F552" s="221" t="s">
        <v>825</v>
      </c>
      <c r="G552" s="218"/>
      <c r="H552" s="222">
        <v>1.1</v>
      </c>
      <c r="I552" s="223"/>
      <c r="J552" s="218"/>
      <c r="K552" s="218"/>
      <c r="L552" s="224"/>
      <c r="M552" s="225"/>
      <c r="N552" s="226"/>
      <c r="O552" s="226"/>
      <c r="P552" s="226"/>
      <c r="Q552" s="226"/>
      <c r="R552" s="226"/>
      <c r="S552" s="226"/>
      <c r="T552" s="227"/>
      <c r="AT552" s="228" t="s">
        <v>189</v>
      </c>
      <c r="AU552" s="228" t="s">
        <v>88</v>
      </c>
      <c r="AV552" s="13" t="s">
        <v>88</v>
      </c>
      <c r="AW552" s="13" t="s">
        <v>35</v>
      </c>
      <c r="AX552" s="13" t="s">
        <v>78</v>
      </c>
      <c r="AY552" s="228" t="s">
        <v>181</v>
      </c>
    </row>
    <row r="553" spans="2:51" s="13" customFormat="1" ht="12">
      <c r="B553" s="217"/>
      <c r="C553" s="218"/>
      <c r="D553" s="219" t="s">
        <v>189</v>
      </c>
      <c r="E553" s="220" t="s">
        <v>1</v>
      </c>
      <c r="F553" s="221" t="s">
        <v>826</v>
      </c>
      <c r="G553" s="218"/>
      <c r="H553" s="222">
        <v>0.75</v>
      </c>
      <c r="I553" s="223"/>
      <c r="J553" s="218"/>
      <c r="K553" s="218"/>
      <c r="L553" s="224"/>
      <c r="M553" s="225"/>
      <c r="N553" s="226"/>
      <c r="O553" s="226"/>
      <c r="P553" s="226"/>
      <c r="Q553" s="226"/>
      <c r="R553" s="226"/>
      <c r="S553" s="226"/>
      <c r="T553" s="227"/>
      <c r="AT553" s="228" t="s">
        <v>189</v>
      </c>
      <c r="AU553" s="228" t="s">
        <v>88</v>
      </c>
      <c r="AV553" s="13" t="s">
        <v>88</v>
      </c>
      <c r="AW553" s="13" t="s">
        <v>35</v>
      </c>
      <c r="AX553" s="13" t="s">
        <v>78</v>
      </c>
      <c r="AY553" s="228" t="s">
        <v>181</v>
      </c>
    </row>
    <row r="554" spans="2:51" s="13" customFormat="1" ht="12">
      <c r="B554" s="217"/>
      <c r="C554" s="218"/>
      <c r="D554" s="219" t="s">
        <v>189</v>
      </c>
      <c r="E554" s="220" t="s">
        <v>1</v>
      </c>
      <c r="F554" s="221" t="s">
        <v>827</v>
      </c>
      <c r="G554" s="218"/>
      <c r="H554" s="222">
        <v>2.2</v>
      </c>
      <c r="I554" s="223"/>
      <c r="J554" s="218"/>
      <c r="K554" s="218"/>
      <c r="L554" s="224"/>
      <c r="M554" s="225"/>
      <c r="N554" s="226"/>
      <c r="O554" s="226"/>
      <c r="P554" s="226"/>
      <c r="Q554" s="226"/>
      <c r="R554" s="226"/>
      <c r="S554" s="226"/>
      <c r="T554" s="227"/>
      <c r="AT554" s="228" t="s">
        <v>189</v>
      </c>
      <c r="AU554" s="228" t="s">
        <v>88</v>
      </c>
      <c r="AV554" s="13" t="s">
        <v>88</v>
      </c>
      <c r="AW554" s="13" t="s">
        <v>35</v>
      </c>
      <c r="AX554" s="13" t="s">
        <v>78</v>
      </c>
      <c r="AY554" s="228" t="s">
        <v>181</v>
      </c>
    </row>
    <row r="555" spans="2:51" s="13" customFormat="1" ht="12">
      <c r="B555" s="217"/>
      <c r="C555" s="218"/>
      <c r="D555" s="219" t="s">
        <v>189</v>
      </c>
      <c r="E555" s="220" t="s">
        <v>1</v>
      </c>
      <c r="F555" s="221" t="s">
        <v>828</v>
      </c>
      <c r="G555" s="218"/>
      <c r="H555" s="222">
        <v>0.9</v>
      </c>
      <c r="I555" s="223"/>
      <c r="J555" s="218"/>
      <c r="K555" s="218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189</v>
      </c>
      <c r="AU555" s="228" t="s">
        <v>88</v>
      </c>
      <c r="AV555" s="13" t="s">
        <v>88</v>
      </c>
      <c r="AW555" s="13" t="s">
        <v>35</v>
      </c>
      <c r="AX555" s="13" t="s">
        <v>78</v>
      </c>
      <c r="AY555" s="228" t="s">
        <v>181</v>
      </c>
    </row>
    <row r="556" spans="2:51" s="13" customFormat="1" ht="12">
      <c r="B556" s="217"/>
      <c r="C556" s="218"/>
      <c r="D556" s="219" t="s">
        <v>189</v>
      </c>
      <c r="E556" s="220" t="s">
        <v>1</v>
      </c>
      <c r="F556" s="221" t="s">
        <v>829</v>
      </c>
      <c r="G556" s="218"/>
      <c r="H556" s="222">
        <v>1.3</v>
      </c>
      <c r="I556" s="223"/>
      <c r="J556" s="218"/>
      <c r="K556" s="218"/>
      <c r="L556" s="224"/>
      <c r="M556" s="225"/>
      <c r="N556" s="226"/>
      <c r="O556" s="226"/>
      <c r="P556" s="226"/>
      <c r="Q556" s="226"/>
      <c r="R556" s="226"/>
      <c r="S556" s="226"/>
      <c r="T556" s="227"/>
      <c r="AT556" s="228" t="s">
        <v>189</v>
      </c>
      <c r="AU556" s="228" t="s">
        <v>88</v>
      </c>
      <c r="AV556" s="13" t="s">
        <v>88</v>
      </c>
      <c r="AW556" s="13" t="s">
        <v>35</v>
      </c>
      <c r="AX556" s="13" t="s">
        <v>78</v>
      </c>
      <c r="AY556" s="228" t="s">
        <v>181</v>
      </c>
    </row>
    <row r="557" spans="2:51" s="13" customFormat="1" ht="12">
      <c r="B557" s="217"/>
      <c r="C557" s="218"/>
      <c r="D557" s="219" t="s">
        <v>189</v>
      </c>
      <c r="E557" s="220" t="s">
        <v>1</v>
      </c>
      <c r="F557" s="221" t="s">
        <v>830</v>
      </c>
      <c r="G557" s="218"/>
      <c r="H557" s="222">
        <v>1.2</v>
      </c>
      <c r="I557" s="223"/>
      <c r="J557" s="218"/>
      <c r="K557" s="218"/>
      <c r="L557" s="224"/>
      <c r="M557" s="225"/>
      <c r="N557" s="226"/>
      <c r="O557" s="226"/>
      <c r="P557" s="226"/>
      <c r="Q557" s="226"/>
      <c r="R557" s="226"/>
      <c r="S557" s="226"/>
      <c r="T557" s="227"/>
      <c r="AT557" s="228" t="s">
        <v>189</v>
      </c>
      <c r="AU557" s="228" t="s">
        <v>88</v>
      </c>
      <c r="AV557" s="13" t="s">
        <v>88</v>
      </c>
      <c r="AW557" s="13" t="s">
        <v>35</v>
      </c>
      <c r="AX557" s="13" t="s">
        <v>78</v>
      </c>
      <c r="AY557" s="228" t="s">
        <v>181</v>
      </c>
    </row>
    <row r="558" spans="2:51" s="13" customFormat="1" ht="12">
      <c r="B558" s="217"/>
      <c r="C558" s="218"/>
      <c r="D558" s="219" t="s">
        <v>189</v>
      </c>
      <c r="E558" s="220" t="s">
        <v>1</v>
      </c>
      <c r="F558" s="221" t="s">
        <v>831</v>
      </c>
      <c r="G558" s="218"/>
      <c r="H558" s="222">
        <v>0.85</v>
      </c>
      <c r="I558" s="223"/>
      <c r="J558" s="218"/>
      <c r="K558" s="218"/>
      <c r="L558" s="224"/>
      <c r="M558" s="225"/>
      <c r="N558" s="226"/>
      <c r="O558" s="226"/>
      <c r="P558" s="226"/>
      <c r="Q558" s="226"/>
      <c r="R558" s="226"/>
      <c r="S558" s="226"/>
      <c r="T558" s="227"/>
      <c r="AT558" s="228" t="s">
        <v>189</v>
      </c>
      <c r="AU558" s="228" t="s">
        <v>88</v>
      </c>
      <c r="AV558" s="13" t="s">
        <v>88</v>
      </c>
      <c r="AW558" s="13" t="s">
        <v>35</v>
      </c>
      <c r="AX558" s="13" t="s">
        <v>78</v>
      </c>
      <c r="AY558" s="228" t="s">
        <v>181</v>
      </c>
    </row>
    <row r="559" spans="2:51" s="13" customFormat="1" ht="12">
      <c r="B559" s="217"/>
      <c r="C559" s="218"/>
      <c r="D559" s="219" t="s">
        <v>189</v>
      </c>
      <c r="E559" s="220" t="s">
        <v>1</v>
      </c>
      <c r="F559" s="221" t="s">
        <v>832</v>
      </c>
      <c r="G559" s="218"/>
      <c r="H559" s="222">
        <v>-105.38</v>
      </c>
      <c r="I559" s="223"/>
      <c r="J559" s="218"/>
      <c r="K559" s="218"/>
      <c r="L559" s="224"/>
      <c r="M559" s="225"/>
      <c r="N559" s="226"/>
      <c r="O559" s="226"/>
      <c r="P559" s="226"/>
      <c r="Q559" s="226"/>
      <c r="R559" s="226"/>
      <c r="S559" s="226"/>
      <c r="T559" s="227"/>
      <c r="AT559" s="228" t="s">
        <v>189</v>
      </c>
      <c r="AU559" s="228" t="s">
        <v>88</v>
      </c>
      <c r="AV559" s="13" t="s">
        <v>88</v>
      </c>
      <c r="AW559" s="13" t="s">
        <v>35</v>
      </c>
      <c r="AX559" s="13" t="s">
        <v>78</v>
      </c>
      <c r="AY559" s="228" t="s">
        <v>181</v>
      </c>
    </row>
    <row r="560" spans="2:51" s="13" customFormat="1" ht="12">
      <c r="B560" s="217"/>
      <c r="C560" s="218"/>
      <c r="D560" s="219" t="s">
        <v>189</v>
      </c>
      <c r="E560" s="220" t="s">
        <v>1</v>
      </c>
      <c r="F560" s="221" t="s">
        <v>833</v>
      </c>
      <c r="G560" s="218"/>
      <c r="H560" s="222">
        <v>-21</v>
      </c>
      <c r="I560" s="223"/>
      <c r="J560" s="218"/>
      <c r="K560" s="218"/>
      <c r="L560" s="224"/>
      <c r="M560" s="225"/>
      <c r="N560" s="226"/>
      <c r="O560" s="226"/>
      <c r="P560" s="226"/>
      <c r="Q560" s="226"/>
      <c r="R560" s="226"/>
      <c r="S560" s="226"/>
      <c r="T560" s="227"/>
      <c r="AT560" s="228" t="s">
        <v>189</v>
      </c>
      <c r="AU560" s="228" t="s">
        <v>88</v>
      </c>
      <c r="AV560" s="13" t="s">
        <v>88</v>
      </c>
      <c r="AW560" s="13" t="s">
        <v>35</v>
      </c>
      <c r="AX560" s="13" t="s">
        <v>78</v>
      </c>
      <c r="AY560" s="228" t="s">
        <v>181</v>
      </c>
    </row>
    <row r="561" spans="2:51" s="13" customFormat="1" ht="12">
      <c r="B561" s="217"/>
      <c r="C561" s="218"/>
      <c r="D561" s="219" t="s">
        <v>189</v>
      </c>
      <c r="E561" s="220" t="s">
        <v>1</v>
      </c>
      <c r="F561" s="221" t="s">
        <v>834</v>
      </c>
      <c r="G561" s="218"/>
      <c r="H561" s="222">
        <v>-2.25</v>
      </c>
      <c r="I561" s="223"/>
      <c r="J561" s="218"/>
      <c r="K561" s="218"/>
      <c r="L561" s="224"/>
      <c r="M561" s="225"/>
      <c r="N561" s="226"/>
      <c r="O561" s="226"/>
      <c r="P561" s="226"/>
      <c r="Q561" s="226"/>
      <c r="R561" s="226"/>
      <c r="S561" s="226"/>
      <c r="T561" s="227"/>
      <c r="AT561" s="228" t="s">
        <v>189</v>
      </c>
      <c r="AU561" s="228" t="s">
        <v>88</v>
      </c>
      <c r="AV561" s="13" t="s">
        <v>88</v>
      </c>
      <c r="AW561" s="13" t="s">
        <v>35</v>
      </c>
      <c r="AX561" s="13" t="s">
        <v>78</v>
      </c>
      <c r="AY561" s="228" t="s">
        <v>181</v>
      </c>
    </row>
    <row r="562" spans="2:51" s="13" customFormat="1" ht="12">
      <c r="B562" s="217"/>
      <c r="C562" s="218"/>
      <c r="D562" s="219" t="s">
        <v>189</v>
      </c>
      <c r="E562" s="220" t="s">
        <v>1</v>
      </c>
      <c r="F562" s="221" t="s">
        <v>835</v>
      </c>
      <c r="G562" s="218"/>
      <c r="H562" s="222">
        <v>-13.79</v>
      </c>
      <c r="I562" s="223"/>
      <c r="J562" s="218"/>
      <c r="K562" s="218"/>
      <c r="L562" s="224"/>
      <c r="M562" s="225"/>
      <c r="N562" s="226"/>
      <c r="O562" s="226"/>
      <c r="P562" s="226"/>
      <c r="Q562" s="226"/>
      <c r="R562" s="226"/>
      <c r="S562" s="226"/>
      <c r="T562" s="227"/>
      <c r="AT562" s="228" t="s">
        <v>189</v>
      </c>
      <c r="AU562" s="228" t="s">
        <v>88</v>
      </c>
      <c r="AV562" s="13" t="s">
        <v>88</v>
      </c>
      <c r="AW562" s="13" t="s">
        <v>35</v>
      </c>
      <c r="AX562" s="13" t="s">
        <v>78</v>
      </c>
      <c r="AY562" s="228" t="s">
        <v>181</v>
      </c>
    </row>
    <row r="563" spans="2:51" s="13" customFormat="1" ht="12">
      <c r="B563" s="217"/>
      <c r="C563" s="218"/>
      <c r="D563" s="219" t="s">
        <v>189</v>
      </c>
      <c r="E563" s="220" t="s">
        <v>1</v>
      </c>
      <c r="F563" s="221" t="s">
        <v>836</v>
      </c>
      <c r="G563" s="218"/>
      <c r="H563" s="222">
        <v>-25.216</v>
      </c>
      <c r="I563" s="223"/>
      <c r="J563" s="218"/>
      <c r="K563" s="218"/>
      <c r="L563" s="224"/>
      <c r="M563" s="225"/>
      <c r="N563" s="226"/>
      <c r="O563" s="226"/>
      <c r="P563" s="226"/>
      <c r="Q563" s="226"/>
      <c r="R563" s="226"/>
      <c r="S563" s="226"/>
      <c r="T563" s="227"/>
      <c r="AT563" s="228" t="s">
        <v>189</v>
      </c>
      <c r="AU563" s="228" t="s">
        <v>88</v>
      </c>
      <c r="AV563" s="13" t="s">
        <v>88</v>
      </c>
      <c r="AW563" s="13" t="s">
        <v>35</v>
      </c>
      <c r="AX563" s="13" t="s">
        <v>78</v>
      </c>
      <c r="AY563" s="228" t="s">
        <v>181</v>
      </c>
    </row>
    <row r="564" spans="2:51" s="13" customFormat="1" ht="12">
      <c r="B564" s="217"/>
      <c r="C564" s="218"/>
      <c r="D564" s="219" t="s">
        <v>189</v>
      </c>
      <c r="E564" s="220" t="s">
        <v>1</v>
      </c>
      <c r="F564" s="221" t="s">
        <v>837</v>
      </c>
      <c r="G564" s="218"/>
      <c r="H564" s="222">
        <v>-17.73</v>
      </c>
      <c r="I564" s="223"/>
      <c r="J564" s="218"/>
      <c r="K564" s="218"/>
      <c r="L564" s="224"/>
      <c r="M564" s="225"/>
      <c r="N564" s="226"/>
      <c r="O564" s="226"/>
      <c r="P564" s="226"/>
      <c r="Q564" s="226"/>
      <c r="R564" s="226"/>
      <c r="S564" s="226"/>
      <c r="T564" s="227"/>
      <c r="AT564" s="228" t="s">
        <v>189</v>
      </c>
      <c r="AU564" s="228" t="s">
        <v>88</v>
      </c>
      <c r="AV564" s="13" t="s">
        <v>88</v>
      </c>
      <c r="AW564" s="13" t="s">
        <v>35</v>
      </c>
      <c r="AX564" s="13" t="s">
        <v>78</v>
      </c>
      <c r="AY564" s="228" t="s">
        <v>181</v>
      </c>
    </row>
    <row r="565" spans="2:51" s="13" customFormat="1" ht="12">
      <c r="B565" s="217"/>
      <c r="C565" s="218"/>
      <c r="D565" s="219" t="s">
        <v>189</v>
      </c>
      <c r="E565" s="220" t="s">
        <v>1</v>
      </c>
      <c r="F565" s="221" t="s">
        <v>838</v>
      </c>
      <c r="G565" s="218"/>
      <c r="H565" s="222">
        <v>-7.092</v>
      </c>
      <c r="I565" s="223"/>
      <c r="J565" s="218"/>
      <c r="K565" s="218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189</v>
      </c>
      <c r="AU565" s="228" t="s">
        <v>88</v>
      </c>
      <c r="AV565" s="13" t="s">
        <v>88</v>
      </c>
      <c r="AW565" s="13" t="s">
        <v>35</v>
      </c>
      <c r="AX565" s="13" t="s">
        <v>78</v>
      </c>
      <c r="AY565" s="228" t="s">
        <v>181</v>
      </c>
    </row>
    <row r="566" spans="2:51" s="13" customFormat="1" ht="12">
      <c r="B566" s="217"/>
      <c r="C566" s="218"/>
      <c r="D566" s="219" t="s">
        <v>189</v>
      </c>
      <c r="E566" s="220" t="s">
        <v>1</v>
      </c>
      <c r="F566" s="221" t="s">
        <v>701</v>
      </c>
      <c r="G566" s="218"/>
      <c r="H566" s="222">
        <v>-4.05</v>
      </c>
      <c r="I566" s="223"/>
      <c r="J566" s="218"/>
      <c r="K566" s="218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189</v>
      </c>
      <c r="AU566" s="228" t="s">
        <v>88</v>
      </c>
      <c r="AV566" s="13" t="s">
        <v>88</v>
      </c>
      <c r="AW566" s="13" t="s">
        <v>35</v>
      </c>
      <c r="AX566" s="13" t="s">
        <v>78</v>
      </c>
      <c r="AY566" s="228" t="s">
        <v>181</v>
      </c>
    </row>
    <row r="567" spans="2:51" s="13" customFormat="1" ht="12">
      <c r="B567" s="217"/>
      <c r="C567" s="218"/>
      <c r="D567" s="219" t="s">
        <v>189</v>
      </c>
      <c r="E567" s="220" t="s">
        <v>1</v>
      </c>
      <c r="F567" s="221" t="s">
        <v>839</v>
      </c>
      <c r="G567" s="218"/>
      <c r="H567" s="222">
        <v>-4.05</v>
      </c>
      <c r="I567" s="223"/>
      <c r="J567" s="218"/>
      <c r="K567" s="218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189</v>
      </c>
      <c r="AU567" s="228" t="s">
        <v>88</v>
      </c>
      <c r="AV567" s="13" t="s">
        <v>88</v>
      </c>
      <c r="AW567" s="13" t="s">
        <v>35</v>
      </c>
      <c r="AX567" s="13" t="s">
        <v>78</v>
      </c>
      <c r="AY567" s="228" t="s">
        <v>181</v>
      </c>
    </row>
    <row r="568" spans="2:51" s="13" customFormat="1" ht="12">
      <c r="B568" s="217"/>
      <c r="C568" s="218"/>
      <c r="D568" s="219" t="s">
        <v>189</v>
      </c>
      <c r="E568" s="220" t="s">
        <v>1</v>
      </c>
      <c r="F568" s="221" t="s">
        <v>840</v>
      </c>
      <c r="G568" s="218"/>
      <c r="H568" s="222">
        <v>-13.125</v>
      </c>
      <c r="I568" s="223"/>
      <c r="J568" s="218"/>
      <c r="K568" s="218"/>
      <c r="L568" s="224"/>
      <c r="M568" s="225"/>
      <c r="N568" s="226"/>
      <c r="O568" s="226"/>
      <c r="P568" s="226"/>
      <c r="Q568" s="226"/>
      <c r="R568" s="226"/>
      <c r="S568" s="226"/>
      <c r="T568" s="227"/>
      <c r="AT568" s="228" t="s">
        <v>189</v>
      </c>
      <c r="AU568" s="228" t="s">
        <v>88</v>
      </c>
      <c r="AV568" s="13" t="s">
        <v>88</v>
      </c>
      <c r="AW568" s="13" t="s">
        <v>35</v>
      </c>
      <c r="AX568" s="13" t="s">
        <v>78</v>
      </c>
      <c r="AY568" s="228" t="s">
        <v>181</v>
      </c>
    </row>
    <row r="569" spans="2:51" s="13" customFormat="1" ht="12">
      <c r="B569" s="217"/>
      <c r="C569" s="218"/>
      <c r="D569" s="219" t="s">
        <v>189</v>
      </c>
      <c r="E569" s="220" t="s">
        <v>1</v>
      </c>
      <c r="F569" s="221" t="s">
        <v>841</v>
      </c>
      <c r="G569" s="218"/>
      <c r="H569" s="222">
        <v>-3</v>
      </c>
      <c r="I569" s="223"/>
      <c r="J569" s="218"/>
      <c r="K569" s="218"/>
      <c r="L569" s="224"/>
      <c r="M569" s="225"/>
      <c r="N569" s="226"/>
      <c r="O569" s="226"/>
      <c r="P569" s="226"/>
      <c r="Q569" s="226"/>
      <c r="R569" s="226"/>
      <c r="S569" s="226"/>
      <c r="T569" s="227"/>
      <c r="AT569" s="228" t="s">
        <v>189</v>
      </c>
      <c r="AU569" s="228" t="s">
        <v>88</v>
      </c>
      <c r="AV569" s="13" t="s">
        <v>88</v>
      </c>
      <c r="AW569" s="13" t="s">
        <v>35</v>
      </c>
      <c r="AX569" s="13" t="s">
        <v>78</v>
      </c>
      <c r="AY569" s="228" t="s">
        <v>181</v>
      </c>
    </row>
    <row r="570" spans="2:51" s="13" customFormat="1" ht="12">
      <c r="B570" s="217"/>
      <c r="C570" s="218"/>
      <c r="D570" s="219" t="s">
        <v>189</v>
      </c>
      <c r="E570" s="220" t="s">
        <v>1</v>
      </c>
      <c r="F570" s="221" t="s">
        <v>842</v>
      </c>
      <c r="G570" s="218"/>
      <c r="H570" s="222">
        <v>-2.5</v>
      </c>
      <c r="I570" s="223"/>
      <c r="J570" s="218"/>
      <c r="K570" s="218"/>
      <c r="L570" s="224"/>
      <c r="M570" s="225"/>
      <c r="N570" s="226"/>
      <c r="O570" s="226"/>
      <c r="P570" s="226"/>
      <c r="Q570" s="226"/>
      <c r="R570" s="226"/>
      <c r="S570" s="226"/>
      <c r="T570" s="227"/>
      <c r="AT570" s="228" t="s">
        <v>189</v>
      </c>
      <c r="AU570" s="228" t="s">
        <v>88</v>
      </c>
      <c r="AV570" s="13" t="s">
        <v>88</v>
      </c>
      <c r="AW570" s="13" t="s">
        <v>35</v>
      </c>
      <c r="AX570" s="13" t="s">
        <v>78</v>
      </c>
      <c r="AY570" s="228" t="s">
        <v>181</v>
      </c>
    </row>
    <row r="571" spans="2:51" s="13" customFormat="1" ht="12">
      <c r="B571" s="217"/>
      <c r="C571" s="218"/>
      <c r="D571" s="219" t="s">
        <v>189</v>
      </c>
      <c r="E571" s="220" t="s">
        <v>1</v>
      </c>
      <c r="F571" s="221" t="s">
        <v>668</v>
      </c>
      <c r="G571" s="218"/>
      <c r="H571" s="222">
        <v>-2.25</v>
      </c>
      <c r="I571" s="223"/>
      <c r="J571" s="218"/>
      <c r="K571" s="218"/>
      <c r="L571" s="224"/>
      <c r="M571" s="225"/>
      <c r="N571" s="226"/>
      <c r="O571" s="226"/>
      <c r="P571" s="226"/>
      <c r="Q571" s="226"/>
      <c r="R571" s="226"/>
      <c r="S571" s="226"/>
      <c r="T571" s="227"/>
      <c r="AT571" s="228" t="s">
        <v>189</v>
      </c>
      <c r="AU571" s="228" t="s">
        <v>88</v>
      </c>
      <c r="AV571" s="13" t="s">
        <v>88</v>
      </c>
      <c r="AW571" s="13" t="s">
        <v>35</v>
      </c>
      <c r="AX571" s="13" t="s">
        <v>78</v>
      </c>
      <c r="AY571" s="228" t="s">
        <v>181</v>
      </c>
    </row>
    <row r="572" spans="2:51" s="13" customFormat="1" ht="12">
      <c r="B572" s="217"/>
      <c r="C572" s="218"/>
      <c r="D572" s="219" t="s">
        <v>189</v>
      </c>
      <c r="E572" s="220" t="s">
        <v>1</v>
      </c>
      <c r="F572" s="221" t="s">
        <v>670</v>
      </c>
      <c r="G572" s="218"/>
      <c r="H572" s="222">
        <v>-1.563</v>
      </c>
      <c r="I572" s="223"/>
      <c r="J572" s="218"/>
      <c r="K572" s="218"/>
      <c r="L572" s="224"/>
      <c r="M572" s="225"/>
      <c r="N572" s="226"/>
      <c r="O572" s="226"/>
      <c r="P572" s="226"/>
      <c r="Q572" s="226"/>
      <c r="R572" s="226"/>
      <c r="S572" s="226"/>
      <c r="T572" s="227"/>
      <c r="AT572" s="228" t="s">
        <v>189</v>
      </c>
      <c r="AU572" s="228" t="s">
        <v>88</v>
      </c>
      <c r="AV572" s="13" t="s">
        <v>88</v>
      </c>
      <c r="AW572" s="13" t="s">
        <v>35</v>
      </c>
      <c r="AX572" s="13" t="s">
        <v>78</v>
      </c>
      <c r="AY572" s="228" t="s">
        <v>181</v>
      </c>
    </row>
    <row r="573" spans="2:51" s="13" customFormat="1" ht="12">
      <c r="B573" s="217"/>
      <c r="C573" s="218"/>
      <c r="D573" s="219" t="s">
        <v>189</v>
      </c>
      <c r="E573" s="220" t="s">
        <v>1</v>
      </c>
      <c r="F573" s="221" t="s">
        <v>843</v>
      </c>
      <c r="G573" s="218"/>
      <c r="H573" s="222">
        <v>-6.25</v>
      </c>
      <c r="I573" s="223"/>
      <c r="J573" s="218"/>
      <c r="K573" s="218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189</v>
      </c>
      <c r="AU573" s="228" t="s">
        <v>88</v>
      </c>
      <c r="AV573" s="13" t="s">
        <v>88</v>
      </c>
      <c r="AW573" s="13" t="s">
        <v>35</v>
      </c>
      <c r="AX573" s="13" t="s">
        <v>78</v>
      </c>
      <c r="AY573" s="228" t="s">
        <v>181</v>
      </c>
    </row>
    <row r="574" spans="2:51" s="13" customFormat="1" ht="12">
      <c r="B574" s="217"/>
      <c r="C574" s="218"/>
      <c r="D574" s="219" t="s">
        <v>189</v>
      </c>
      <c r="E574" s="220" t="s">
        <v>1</v>
      </c>
      <c r="F574" s="221" t="s">
        <v>672</v>
      </c>
      <c r="G574" s="218"/>
      <c r="H574" s="222">
        <v>-2.5</v>
      </c>
      <c r="I574" s="223"/>
      <c r="J574" s="218"/>
      <c r="K574" s="218"/>
      <c r="L574" s="224"/>
      <c r="M574" s="225"/>
      <c r="N574" s="226"/>
      <c r="O574" s="226"/>
      <c r="P574" s="226"/>
      <c r="Q574" s="226"/>
      <c r="R574" s="226"/>
      <c r="S574" s="226"/>
      <c r="T574" s="227"/>
      <c r="AT574" s="228" t="s">
        <v>189</v>
      </c>
      <c r="AU574" s="228" t="s">
        <v>88</v>
      </c>
      <c r="AV574" s="13" t="s">
        <v>88</v>
      </c>
      <c r="AW574" s="13" t="s">
        <v>35</v>
      </c>
      <c r="AX574" s="13" t="s">
        <v>78</v>
      </c>
      <c r="AY574" s="228" t="s">
        <v>181</v>
      </c>
    </row>
    <row r="575" spans="2:51" s="13" customFormat="1" ht="12">
      <c r="B575" s="217"/>
      <c r="C575" s="218"/>
      <c r="D575" s="219" t="s">
        <v>189</v>
      </c>
      <c r="E575" s="220" t="s">
        <v>1</v>
      </c>
      <c r="F575" s="221" t="s">
        <v>844</v>
      </c>
      <c r="G575" s="218"/>
      <c r="H575" s="222">
        <v>-5</v>
      </c>
      <c r="I575" s="223"/>
      <c r="J575" s="218"/>
      <c r="K575" s="218"/>
      <c r="L575" s="224"/>
      <c r="M575" s="225"/>
      <c r="N575" s="226"/>
      <c r="O575" s="226"/>
      <c r="P575" s="226"/>
      <c r="Q575" s="226"/>
      <c r="R575" s="226"/>
      <c r="S575" s="226"/>
      <c r="T575" s="227"/>
      <c r="AT575" s="228" t="s">
        <v>189</v>
      </c>
      <c r="AU575" s="228" t="s">
        <v>88</v>
      </c>
      <c r="AV575" s="13" t="s">
        <v>88</v>
      </c>
      <c r="AW575" s="13" t="s">
        <v>35</v>
      </c>
      <c r="AX575" s="13" t="s">
        <v>78</v>
      </c>
      <c r="AY575" s="228" t="s">
        <v>181</v>
      </c>
    </row>
    <row r="576" spans="2:51" s="13" customFormat="1" ht="12">
      <c r="B576" s="217"/>
      <c r="C576" s="218"/>
      <c r="D576" s="219" t="s">
        <v>189</v>
      </c>
      <c r="E576" s="220" t="s">
        <v>1</v>
      </c>
      <c r="F576" s="221" t="s">
        <v>673</v>
      </c>
      <c r="G576" s="218"/>
      <c r="H576" s="222">
        <v>-3.75</v>
      </c>
      <c r="I576" s="223"/>
      <c r="J576" s="218"/>
      <c r="K576" s="218"/>
      <c r="L576" s="224"/>
      <c r="M576" s="225"/>
      <c r="N576" s="226"/>
      <c r="O576" s="226"/>
      <c r="P576" s="226"/>
      <c r="Q576" s="226"/>
      <c r="R576" s="226"/>
      <c r="S576" s="226"/>
      <c r="T576" s="227"/>
      <c r="AT576" s="228" t="s">
        <v>189</v>
      </c>
      <c r="AU576" s="228" t="s">
        <v>88</v>
      </c>
      <c r="AV576" s="13" t="s">
        <v>88</v>
      </c>
      <c r="AW576" s="13" t="s">
        <v>35</v>
      </c>
      <c r="AX576" s="13" t="s">
        <v>78</v>
      </c>
      <c r="AY576" s="228" t="s">
        <v>181</v>
      </c>
    </row>
    <row r="577" spans="2:51" s="13" customFormat="1" ht="12">
      <c r="B577" s="217"/>
      <c r="C577" s="218"/>
      <c r="D577" s="219" t="s">
        <v>189</v>
      </c>
      <c r="E577" s="220" t="s">
        <v>1</v>
      </c>
      <c r="F577" s="221" t="s">
        <v>845</v>
      </c>
      <c r="G577" s="218"/>
      <c r="H577" s="222">
        <v>-8.75</v>
      </c>
      <c r="I577" s="223"/>
      <c r="J577" s="218"/>
      <c r="K577" s="218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189</v>
      </c>
      <c r="AU577" s="228" t="s">
        <v>88</v>
      </c>
      <c r="AV577" s="13" t="s">
        <v>88</v>
      </c>
      <c r="AW577" s="13" t="s">
        <v>35</v>
      </c>
      <c r="AX577" s="13" t="s">
        <v>78</v>
      </c>
      <c r="AY577" s="228" t="s">
        <v>181</v>
      </c>
    </row>
    <row r="578" spans="2:51" s="14" customFormat="1" ht="12">
      <c r="B578" s="240"/>
      <c r="C578" s="241"/>
      <c r="D578" s="219" t="s">
        <v>189</v>
      </c>
      <c r="E578" s="242" t="s">
        <v>1</v>
      </c>
      <c r="F578" s="243" t="s">
        <v>257</v>
      </c>
      <c r="G578" s="241"/>
      <c r="H578" s="244">
        <v>905.2779999999999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AT578" s="250" t="s">
        <v>189</v>
      </c>
      <c r="AU578" s="250" t="s">
        <v>88</v>
      </c>
      <c r="AV578" s="14" t="s">
        <v>187</v>
      </c>
      <c r="AW578" s="14" t="s">
        <v>35</v>
      </c>
      <c r="AX578" s="14" t="s">
        <v>86</v>
      </c>
      <c r="AY578" s="250" t="s">
        <v>181</v>
      </c>
    </row>
    <row r="579" spans="1:65" s="2" customFormat="1" ht="22.8">
      <c r="A579" s="33"/>
      <c r="B579" s="34"/>
      <c r="C579" s="203" t="s">
        <v>859</v>
      </c>
      <c r="D579" s="203" t="s">
        <v>183</v>
      </c>
      <c r="E579" s="204" t="s">
        <v>860</v>
      </c>
      <c r="F579" s="205" t="s">
        <v>861</v>
      </c>
      <c r="G579" s="206" t="s">
        <v>186</v>
      </c>
      <c r="H579" s="207">
        <v>905.278</v>
      </c>
      <c r="I579" s="208"/>
      <c r="J579" s="209">
        <f>ROUND(I579*H579,2)</f>
        <v>0</v>
      </c>
      <c r="K579" s="210"/>
      <c r="L579" s="38"/>
      <c r="M579" s="211" t="s">
        <v>1</v>
      </c>
      <c r="N579" s="212" t="s">
        <v>43</v>
      </c>
      <c r="O579" s="70"/>
      <c r="P579" s="213">
        <f>O579*H579</f>
        <v>0</v>
      </c>
      <c r="Q579" s="213">
        <v>0.00552</v>
      </c>
      <c r="R579" s="213">
        <f>Q579*H579</f>
        <v>4.99713456</v>
      </c>
      <c r="S579" s="213">
        <v>0</v>
      </c>
      <c r="T579" s="214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215" t="s">
        <v>187</v>
      </c>
      <c r="AT579" s="215" t="s">
        <v>183</v>
      </c>
      <c r="AU579" s="215" t="s">
        <v>88</v>
      </c>
      <c r="AY579" s="16" t="s">
        <v>181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6" t="s">
        <v>86</v>
      </c>
      <c r="BK579" s="216">
        <f>ROUND(I579*H579,2)</f>
        <v>0</v>
      </c>
      <c r="BL579" s="16" t="s">
        <v>187</v>
      </c>
      <c r="BM579" s="215" t="s">
        <v>862</v>
      </c>
    </row>
    <row r="580" spans="2:51" s="13" customFormat="1" ht="20.4">
      <c r="B580" s="217"/>
      <c r="C580" s="218"/>
      <c r="D580" s="219" t="s">
        <v>189</v>
      </c>
      <c r="E580" s="220" t="s">
        <v>1</v>
      </c>
      <c r="F580" s="221" t="s">
        <v>819</v>
      </c>
      <c r="G580" s="218"/>
      <c r="H580" s="222">
        <v>852.174</v>
      </c>
      <c r="I580" s="223"/>
      <c r="J580" s="218"/>
      <c r="K580" s="218"/>
      <c r="L580" s="224"/>
      <c r="M580" s="225"/>
      <c r="N580" s="226"/>
      <c r="O580" s="226"/>
      <c r="P580" s="226"/>
      <c r="Q580" s="226"/>
      <c r="R580" s="226"/>
      <c r="S580" s="226"/>
      <c r="T580" s="227"/>
      <c r="AT580" s="228" t="s">
        <v>189</v>
      </c>
      <c r="AU580" s="228" t="s">
        <v>88</v>
      </c>
      <c r="AV580" s="13" t="s">
        <v>88</v>
      </c>
      <c r="AW580" s="13" t="s">
        <v>35</v>
      </c>
      <c r="AX580" s="13" t="s">
        <v>78</v>
      </c>
      <c r="AY580" s="228" t="s">
        <v>181</v>
      </c>
    </row>
    <row r="581" spans="2:51" s="13" customFormat="1" ht="12">
      <c r="B581" s="217"/>
      <c r="C581" s="218"/>
      <c r="D581" s="219" t="s">
        <v>189</v>
      </c>
      <c r="E581" s="220" t="s">
        <v>1</v>
      </c>
      <c r="F581" s="221" t="s">
        <v>820</v>
      </c>
      <c r="G581" s="218"/>
      <c r="H581" s="222">
        <v>195.6</v>
      </c>
      <c r="I581" s="223"/>
      <c r="J581" s="218"/>
      <c r="K581" s="218"/>
      <c r="L581" s="224"/>
      <c r="M581" s="225"/>
      <c r="N581" s="226"/>
      <c r="O581" s="226"/>
      <c r="P581" s="226"/>
      <c r="Q581" s="226"/>
      <c r="R581" s="226"/>
      <c r="S581" s="226"/>
      <c r="T581" s="227"/>
      <c r="AT581" s="228" t="s">
        <v>189</v>
      </c>
      <c r="AU581" s="228" t="s">
        <v>88</v>
      </c>
      <c r="AV581" s="13" t="s">
        <v>88</v>
      </c>
      <c r="AW581" s="13" t="s">
        <v>35</v>
      </c>
      <c r="AX581" s="13" t="s">
        <v>78</v>
      </c>
      <c r="AY581" s="228" t="s">
        <v>181</v>
      </c>
    </row>
    <row r="582" spans="2:51" s="13" customFormat="1" ht="12">
      <c r="B582" s="217"/>
      <c r="C582" s="218"/>
      <c r="D582" s="219" t="s">
        <v>189</v>
      </c>
      <c r="E582" s="220" t="s">
        <v>1</v>
      </c>
      <c r="F582" s="221" t="s">
        <v>821</v>
      </c>
      <c r="G582" s="218"/>
      <c r="H582" s="222">
        <v>42.6</v>
      </c>
      <c r="I582" s="223"/>
      <c r="J582" s="218"/>
      <c r="K582" s="218"/>
      <c r="L582" s="224"/>
      <c r="M582" s="225"/>
      <c r="N582" s="226"/>
      <c r="O582" s="226"/>
      <c r="P582" s="226"/>
      <c r="Q582" s="226"/>
      <c r="R582" s="226"/>
      <c r="S582" s="226"/>
      <c r="T582" s="227"/>
      <c r="AT582" s="228" t="s">
        <v>189</v>
      </c>
      <c r="AU582" s="228" t="s">
        <v>88</v>
      </c>
      <c r="AV582" s="13" t="s">
        <v>88</v>
      </c>
      <c r="AW582" s="13" t="s">
        <v>35</v>
      </c>
      <c r="AX582" s="13" t="s">
        <v>78</v>
      </c>
      <c r="AY582" s="228" t="s">
        <v>181</v>
      </c>
    </row>
    <row r="583" spans="2:51" s="13" customFormat="1" ht="12">
      <c r="B583" s="217"/>
      <c r="C583" s="218"/>
      <c r="D583" s="219" t="s">
        <v>189</v>
      </c>
      <c r="E583" s="220" t="s">
        <v>1</v>
      </c>
      <c r="F583" s="221" t="s">
        <v>822</v>
      </c>
      <c r="G583" s="218"/>
      <c r="H583" s="222">
        <v>52.05</v>
      </c>
      <c r="I583" s="223"/>
      <c r="J583" s="218"/>
      <c r="K583" s="218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189</v>
      </c>
      <c r="AU583" s="228" t="s">
        <v>88</v>
      </c>
      <c r="AV583" s="13" t="s">
        <v>88</v>
      </c>
      <c r="AW583" s="13" t="s">
        <v>35</v>
      </c>
      <c r="AX583" s="13" t="s">
        <v>78</v>
      </c>
      <c r="AY583" s="228" t="s">
        <v>181</v>
      </c>
    </row>
    <row r="584" spans="2:51" s="13" customFormat="1" ht="12">
      <c r="B584" s="217"/>
      <c r="C584" s="218"/>
      <c r="D584" s="219" t="s">
        <v>189</v>
      </c>
      <c r="E584" s="220" t="s">
        <v>1</v>
      </c>
      <c r="F584" s="221" t="s">
        <v>823</v>
      </c>
      <c r="G584" s="218"/>
      <c r="H584" s="222">
        <v>2.4</v>
      </c>
      <c r="I584" s="223"/>
      <c r="J584" s="218"/>
      <c r="K584" s="218"/>
      <c r="L584" s="224"/>
      <c r="M584" s="225"/>
      <c r="N584" s="226"/>
      <c r="O584" s="226"/>
      <c r="P584" s="226"/>
      <c r="Q584" s="226"/>
      <c r="R584" s="226"/>
      <c r="S584" s="226"/>
      <c r="T584" s="227"/>
      <c r="AT584" s="228" t="s">
        <v>189</v>
      </c>
      <c r="AU584" s="228" t="s">
        <v>88</v>
      </c>
      <c r="AV584" s="13" t="s">
        <v>88</v>
      </c>
      <c r="AW584" s="13" t="s">
        <v>35</v>
      </c>
      <c r="AX584" s="13" t="s">
        <v>78</v>
      </c>
      <c r="AY584" s="228" t="s">
        <v>181</v>
      </c>
    </row>
    <row r="585" spans="2:51" s="13" customFormat="1" ht="12">
      <c r="B585" s="217"/>
      <c r="C585" s="218"/>
      <c r="D585" s="219" t="s">
        <v>189</v>
      </c>
      <c r="E585" s="220" t="s">
        <v>1</v>
      </c>
      <c r="F585" s="221" t="s">
        <v>824</v>
      </c>
      <c r="G585" s="218"/>
      <c r="H585" s="222">
        <v>1.4</v>
      </c>
      <c r="I585" s="223"/>
      <c r="J585" s="218"/>
      <c r="K585" s="218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189</v>
      </c>
      <c r="AU585" s="228" t="s">
        <v>88</v>
      </c>
      <c r="AV585" s="13" t="s">
        <v>88</v>
      </c>
      <c r="AW585" s="13" t="s">
        <v>35</v>
      </c>
      <c r="AX585" s="13" t="s">
        <v>78</v>
      </c>
      <c r="AY585" s="228" t="s">
        <v>181</v>
      </c>
    </row>
    <row r="586" spans="2:51" s="13" customFormat="1" ht="12">
      <c r="B586" s="217"/>
      <c r="C586" s="218"/>
      <c r="D586" s="219" t="s">
        <v>189</v>
      </c>
      <c r="E586" s="220" t="s">
        <v>1</v>
      </c>
      <c r="F586" s="221" t="s">
        <v>825</v>
      </c>
      <c r="G586" s="218"/>
      <c r="H586" s="222">
        <v>1.1</v>
      </c>
      <c r="I586" s="223"/>
      <c r="J586" s="218"/>
      <c r="K586" s="218"/>
      <c r="L586" s="224"/>
      <c r="M586" s="225"/>
      <c r="N586" s="226"/>
      <c r="O586" s="226"/>
      <c r="P586" s="226"/>
      <c r="Q586" s="226"/>
      <c r="R586" s="226"/>
      <c r="S586" s="226"/>
      <c r="T586" s="227"/>
      <c r="AT586" s="228" t="s">
        <v>189</v>
      </c>
      <c r="AU586" s="228" t="s">
        <v>88</v>
      </c>
      <c r="AV586" s="13" t="s">
        <v>88</v>
      </c>
      <c r="AW586" s="13" t="s">
        <v>35</v>
      </c>
      <c r="AX586" s="13" t="s">
        <v>78</v>
      </c>
      <c r="AY586" s="228" t="s">
        <v>181</v>
      </c>
    </row>
    <row r="587" spans="2:51" s="13" customFormat="1" ht="12">
      <c r="B587" s="217"/>
      <c r="C587" s="218"/>
      <c r="D587" s="219" t="s">
        <v>189</v>
      </c>
      <c r="E587" s="220" t="s">
        <v>1</v>
      </c>
      <c r="F587" s="221" t="s">
        <v>826</v>
      </c>
      <c r="G587" s="218"/>
      <c r="H587" s="222">
        <v>0.75</v>
      </c>
      <c r="I587" s="223"/>
      <c r="J587" s="218"/>
      <c r="K587" s="218"/>
      <c r="L587" s="224"/>
      <c r="M587" s="225"/>
      <c r="N587" s="226"/>
      <c r="O587" s="226"/>
      <c r="P587" s="226"/>
      <c r="Q587" s="226"/>
      <c r="R587" s="226"/>
      <c r="S587" s="226"/>
      <c r="T587" s="227"/>
      <c r="AT587" s="228" t="s">
        <v>189</v>
      </c>
      <c r="AU587" s="228" t="s">
        <v>88</v>
      </c>
      <c r="AV587" s="13" t="s">
        <v>88</v>
      </c>
      <c r="AW587" s="13" t="s">
        <v>35</v>
      </c>
      <c r="AX587" s="13" t="s">
        <v>78</v>
      </c>
      <c r="AY587" s="228" t="s">
        <v>181</v>
      </c>
    </row>
    <row r="588" spans="2:51" s="13" customFormat="1" ht="12">
      <c r="B588" s="217"/>
      <c r="C588" s="218"/>
      <c r="D588" s="219" t="s">
        <v>189</v>
      </c>
      <c r="E588" s="220" t="s">
        <v>1</v>
      </c>
      <c r="F588" s="221" t="s">
        <v>827</v>
      </c>
      <c r="G588" s="218"/>
      <c r="H588" s="222">
        <v>2.2</v>
      </c>
      <c r="I588" s="223"/>
      <c r="J588" s="218"/>
      <c r="K588" s="218"/>
      <c r="L588" s="224"/>
      <c r="M588" s="225"/>
      <c r="N588" s="226"/>
      <c r="O588" s="226"/>
      <c r="P588" s="226"/>
      <c r="Q588" s="226"/>
      <c r="R588" s="226"/>
      <c r="S588" s="226"/>
      <c r="T588" s="227"/>
      <c r="AT588" s="228" t="s">
        <v>189</v>
      </c>
      <c r="AU588" s="228" t="s">
        <v>88</v>
      </c>
      <c r="AV588" s="13" t="s">
        <v>88</v>
      </c>
      <c r="AW588" s="13" t="s">
        <v>35</v>
      </c>
      <c r="AX588" s="13" t="s">
        <v>78</v>
      </c>
      <c r="AY588" s="228" t="s">
        <v>181</v>
      </c>
    </row>
    <row r="589" spans="2:51" s="13" customFormat="1" ht="12">
      <c r="B589" s="217"/>
      <c r="C589" s="218"/>
      <c r="D589" s="219" t="s">
        <v>189</v>
      </c>
      <c r="E589" s="220" t="s">
        <v>1</v>
      </c>
      <c r="F589" s="221" t="s">
        <v>828</v>
      </c>
      <c r="G589" s="218"/>
      <c r="H589" s="222">
        <v>0.9</v>
      </c>
      <c r="I589" s="223"/>
      <c r="J589" s="218"/>
      <c r="K589" s="218"/>
      <c r="L589" s="224"/>
      <c r="M589" s="225"/>
      <c r="N589" s="226"/>
      <c r="O589" s="226"/>
      <c r="P589" s="226"/>
      <c r="Q589" s="226"/>
      <c r="R589" s="226"/>
      <c r="S589" s="226"/>
      <c r="T589" s="227"/>
      <c r="AT589" s="228" t="s">
        <v>189</v>
      </c>
      <c r="AU589" s="228" t="s">
        <v>88</v>
      </c>
      <c r="AV589" s="13" t="s">
        <v>88</v>
      </c>
      <c r="AW589" s="13" t="s">
        <v>35</v>
      </c>
      <c r="AX589" s="13" t="s">
        <v>78</v>
      </c>
      <c r="AY589" s="228" t="s">
        <v>181</v>
      </c>
    </row>
    <row r="590" spans="2:51" s="13" customFormat="1" ht="12">
      <c r="B590" s="217"/>
      <c r="C590" s="218"/>
      <c r="D590" s="219" t="s">
        <v>189</v>
      </c>
      <c r="E590" s="220" t="s">
        <v>1</v>
      </c>
      <c r="F590" s="221" t="s">
        <v>829</v>
      </c>
      <c r="G590" s="218"/>
      <c r="H590" s="222">
        <v>1.3</v>
      </c>
      <c r="I590" s="223"/>
      <c r="J590" s="218"/>
      <c r="K590" s="218"/>
      <c r="L590" s="224"/>
      <c r="M590" s="225"/>
      <c r="N590" s="226"/>
      <c r="O590" s="226"/>
      <c r="P590" s="226"/>
      <c r="Q590" s="226"/>
      <c r="R590" s="226"/>
      <c r="S590" s="226"/>
      <c r="T590" s="227"/>
      <c r="AT590" s="228" t="s">
        <v>189</v>
      </c>
      <c r="AU590" s="228" t="s">
        <v>88</v>
      </c>
      <c r="AV590" s="13" t="s">
        <v>88</v>
      </c>
      <c r="AW590" s="13" t="s">
        <v>35</v>
      </c>
      <c r="AX590" s="13" t="s">
        <v>78</v>
      </c>
      <c r="AY590" s="228" t="s">
        <v>181</v>
      </c>
    </row>
    <row r="591" spans="2:51" s="13" customFormat="1" ht="12">
      <c r="B591" s="217"/>
      <c r="C591" s="218"/>
      <c r="D591" s="219" t="s">
        <v>189</v>
      </c>
      <c r="E591" s="220" t="s">
        <v>1</v>
      </c>
      <c r="F591" s="221" t="s">
        <v>830</v>
      </c>
      <c r="G591" s="218"/>
      <c r="H591" s="222">
        <v>1.2</v>
      </c>
      <c r="I591" s="223"/>
      <c r="J591" s="218"/>
      <c r="K591" s="218"/>
      <c r="L591" s="224"/>
      <c r="M591" s="225"/>
      <c r="N591" s="226"/>
      <c r="O591" s="226"/>
      <c r="P591" s="226"/>
      <c r="Q591" s="226"/>
      <c r="R591" s="226"/>
      <c r="S591" s="226"/>
      <c r="T591" s="227"/>
      <c r="AT591" s="228" t="s">
        <v>189</v>
      </c>
      <c r="AU591" s="228" t="s">
        <v>88</v>
      </c>
      <c r="AV591" s="13" t="s">
        <v>88</v>
      </c>
      <c r="AW591" s="13" t="s">
        <v>35</v>
      </c>
      <c r="AX591" s="13" t="s">
        <v>78</v>
      </c>
      <c r="AY591" s="228" t="s">
        <v>181</v>
      </c>
    </row>
    <row r="592" spans="2:51" s="13" customFormat="1" ht="12">
      <c r="B592" s="217"/>
      <c r="C592" s="218"/>
      <c r="D592" s="219" t="s">
        <v>189</v>
      </c>
      <c r="E592" s="220" t="s">
        <v>1</v>
      </c>
      <c r="F592" s="221" t="s">
        <v>831</v>
      </c>
      <c r="G592" s="218"/>
      <c r="H592" s="222">
        <v>0.85</v>
      </c>
      <c r="I592" s="223"/>
      <c r="J592" s="218"/>
      <c r="K592" s="218"/>
      <c r="L592" s="224"/>
      <c r="M592" s="225"/>
      <c r="N592" s="226"/>
      <c r="O592" s="226"/>
      <c r="P592" s="226"/>
      <c r="Q592" s="226"/>
      <c r="R592" s="226"/>
      <c r="S592" s="226"/>
      <c r="T592" s="227"/>
      <c r="AT592" s="228" t="s">
        <v>189</v>
      </c>
      <c r="AU592" s="228" t="s">
        <v>88</v>
      </c>
      <c r="AV592" s="13" t="s">
        <v>88</v>
      </c>
      <c r="AW592" s="13" t="s">
        <v>35</v>
      </c>
      <c r="AX592" s="13" t="s">
        <v>78</v>
      </c>
      <c r="AY592" s="228" t="s">
        <v>181</v>
      </c>
    </row>
    <row r="593" spans="2:51" s="13" customFormat="1" ht="12">
      <c r="B593" s="217"/>
      <c r="C593" s="218"/>
      <c r="D593" s="219" t="s">
        <v>189</v>
      </c>
      <c r="E593" s="220" t="s">
        <v>1</v>
      </c>
      <c r="F593" s="221" t="s">
        <v>832</v>
      </c>
      <c r="G593" s="218"/>
      <c r="H593" s="222">
        <v>-105.38</v>
      </c>
      <c r="I593" s="223"/>
      <c r="J593" s="218"/>
      <c r="K593" s="218"/>
      <c r="L593" s="224"/>
      <c r="M593" s="225"/>
      <c r="N593" s="226"/>
      <c r="O593" s="226"/>
      <c r="P593" s="226"/>
      <c r="Q593" s="226"/>
      <c r="R593" s="226"/>
      <c r="S593" s="226"/>
      <c r="T593" s="227"/>
      <c r="AT593" s="228" t="s">
        <v>189</v>
      </c>
      <c r="AU593" s="228" t="s">
        <v>88</v>
      </c>
      <c r="AV593" s="13" t="s">
        <v>88</v>
      </c>
      <c r="AW593" s="13" t="s">
        <v>35</v>
      </c>
      <c r="AX593" s="13" t="s">
        <v>78</v>
      </c>
      <c r="AY593" s="228" t="s">
        <v>181</v>
      </c>
    </row>
    <row r="594" spans="2:51" s="13" customFormat="1" ht="12">
      <c r="B594" s="217"/>
      <c r="C594" s="218"/>
      <c r="D594" s="219" t="s">
        <v>189</v>
      </c>
      <c r="E594" s="220" t="s">
        <v>1</v>
      </c>
      <c r="F594" s="221" t="s">
        <v>833</v>
      </c>
      <c r="G594" s="218"/>
      <c r="H594" s="222">
        <v>-21</v>
      </c>
      <c r="I594" s="223"/>
      <c r="J594" s="218"/>
      <c r="K594" s="218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189</v>
      </c>
      <c r="AU594" s="228" t="s">
        <v>88</v>
      </c>
      <c r="AV594" s="13" t="s">
        <v>88</v>
      </c>
      <c r="AW594" s="13" t="s">
        <v>35</v>
      </c>
      <c r="AX594" s="13" t="s">
        <v>78</v>
      </c>
      <c r="AY594" s="228" t="s">
        <v>181</v>
      </c>
    </row>
    <row r="595" spans="2:51" s="13" customFormat="1" ht="12">
      <c r="B595" s="217"/>
      <c r="C595" s="218"/>
      <c r="D595" s="219" t="s">
        <v>189</v>
      </c>
      <c r="E595" s="220" t="s">
        <v>1</v>
      </c>
      <c r="F595" s="221" t="s">
        <v>834</v>
      </c>
      <c r="G595" s="218"/>
      <c r="H595" s="222">
        <v>-2.25</v>
      </c>
      <c r="I595" s="223"/>
      <c r="J595" s="218"/>
      <c r="K595" s="218"/>
      <c r="L595" s="224"/>
      <c r="M595" s="225"/>
      <c r="N595" s="226"/>
      <c r="O595" s="226"/>
      <c r="P595" s="226"/>
      <c r="Q595" s="226"/>
      <c r="R595" s="226"/>
      <c r="S595" s="226"/>
      <c r="T595" s="227"/>
      <c r="AT595" s="228" t="s">
        <v>189</v>
      </c>
      <c r="AU595" s="228" t="s">
        <v>88</v>
      </c>
      <c r="AV595" s="13" t="s">
        <v>88</v>
      </c>
      <c r="AW595" s="13" t="s">
        <v>35</v>
      </c>
      <c r="AX595" s="13" t="s">
        <v>78</v>
      </c>
      <c r="AY595" s="228" t="s">
        <v>181</v>
      </c>
    </row>
    <row r="596" spans="2:51" s="13" customFormat="1" ht="12">
      <c r="B596" s="217"/>
      <c r="C596" s="218"/>
      <c r="D596" s="219" t="s">
        <v>189</v>
      </c>
      <c r="E596" s="220" t="s">
        <v>1</v>
      </c>
      <c r="F596" s="221" t="s">
        <v>835</v>
      </c>
      <c r="G596" s="218"/>
      <c r="H596" s="222">
        <v>-13.79</v>
      </c>
      <c r="I596" s="223"/>
      <c r="J596" s="218"/>
      <c r="K596" s="218"/>
      <c r="L596" s="224"/>
      <c r="M596" s="225"/>
      <c r="N596" s="226"/>
      <c r="O596" s="226"/>
      <c r="P596" s="226"/>
      <c r="Q596" s="226"/>
      <c r="R596" s="226"/>
      <c r="S596" s="226"/>
      <c r="T596" s="227"/>
      <c r="AT596" s="228" t="s">
        <v>189</v>
      </c>
      <c r="AU596" s="228" t="s">
        <v>88</v>
      </c>
      <c r="AV596" s="13" t="s">
        <v>88</v>
      </c>
      <c r="AW596" s="13" t="s">
        <v>35</v>
      </c>
      <c r="AX596" s="13" t="s">
        <v>78</v>
      </c>
      <c r="AY596" s="228" t="s">
        <v>181</v>
      </c>
    </row>
    <row r="597" spans="2:51" s="13" customFormat="1" ht="12">
      <c r="B597" s="217"/>
      <c r="C597" s="218"/>
      <c r="D597" s="219" t="s">
        <v>189</v>
      </c>
      <c r="E597" s="220" t="s">
        <v>1</v>
      </c>
      <c r="F597" s="221" t="s">
        <v>836</v>
      </c>
      <c r="G597" s="218"/>
      <c r="H597" s="222">
        <v>-25.216</v>
      </c>
      <c r="I597" s="223"/>
      <c r="J597" s="218"/>
      <c r="K597" s="218"/>
      <c r="L597" s="224"/>
      <c r="M597" s="225"/>
      <c r="N597" s="226"/>
      <c r="O597" s="226"/>
      <c r="P597" s="226"/>
      <c r="Q597" s="226"/>
      <c r="R597" s="226"/>
      <c r="S597" s="226"/>
      <c r="T597" s="227"/>
      <c r="AT597" s="228" t="s">
        <v>189</v>
      </c>
      <c r="AU597" s="228" t="s">
        <v>88</v>
      </c>
      <c r="AV597" s="13" t="s">
        <v>88</v>
      </c>
      <c r="AW597" s="13" t="s">
        <v>35</v>
      </c>
      <c r="AX597" s="13" t="s">
        <v>78</v>
      </c>
      <c r="AY597" s="228" t="s">
        <v>181</v>
      </c>
    </row>
    <row r="598" spans="2:51" s="13" customFormat="1" ht="12">
      <c r="B598" s="217"/>
      <c r="C598" s="218"/>
      <c r="D598" s="219" t="s">
        <v>189</v>
      </c>
      <c r="E598" s="220" t="s">
        <v>1</v>
      </c>
      <c r="F598" s="221" t="s">
        <v>837</v>
      </c>
      <c r="G598" s="218"/>
      <c r="H598" s="222">
        <v>-17.73</v>
      </c>
      <c r="I598" s="223"/>
      <c r="J598" s="218"/>
      <c r="K598" s="218"/>
      <c r="L598" s="224"/>
      <c r="M598" s="225"/>
      <c r="N598" s="226"/>
      <c r="O598" s="226"/>
      <c r="P598" s="226"/>
      <c r="Q598" s="226"/>
      <c r="R598" s="226"/>
      <c r="S598" s="226"/>
      <c r="T598" s="227"/>
      <c r="AT598" s="228" t="s">
        <v>189</v>
      </c>
      <c r="AU598" s="228" t="s">
        <v>88</v>
      </c>
      <c r="AV598" s="13" t="s">
        <v>88</v>
      </c>
      <c r="AW598" s="13" t="s">
        <v>35</v>
      </c>
      <c r="AX598" s="13" t="s">
        <v>78</v>
      </c>
      <c r="AY598" s="228" t="s">
        <v>181</v>
      </c>
    </row>
    <row r="599" spans="2:51" s="13" customFormat="1" ht="12">
      <c r="B599" s="217"/>
      <c r="C599" s="218"/>
      <c r="D599" s="219" t="s">
        <v>189</v>
      </c>
      <c r="E599" s="220" t="s">
        <v>1</v>
      </c>
      <c r="F599" s="221" t="s">
        <v>838</v>
      </c>
      <c r="G599" s="218"/>
      <c r="H599" s="222">
        <v>-7.092</v>
      </c>
      <c r="I599" s="223"/>
      <c r="J599" s="218"/>
      <c r="K599" s="218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189</v>
      </c>
      <c r="AU599" s="228" t="s">
        <v>88</v>
      </c>
      <c r="AV599" s="13" t="s">
        <v>88</v>
      </c>
      <c r="AW599" s="13" t="s">
        <v>35</v>
      </c>
      <c r="AX599" s="13" t="s">
        <v>78</v>
      </c>
      <c r="AY599" s="228" t="s">
        <v>181</v>
      </c>
    </row>
    <row r="600" spans="2:51" s="13" customFormat="1" ht="12">
      <c r="B600" s="217"/>
      <c r="C600" s="218"/>
      <c r="D600" s="219" t="s">
        <v>189</v>
      </c>
      <c r="E600" s="220" t="s">
        <v>1</v>
      </c>
      <c r="F600" s="221" t="s">
        <v>701</v>
      </c>
      <c r="G600" s="218"/>
      <c r="H600" s="222">
        <v>-4.05</v>
      </c>
      <c r="I600" s="223"/>
      <c r="J600" s="218"/>
      <c r="K600" s="218"/>
      <c r="L600" s="224"/>
      <c r="M600" s="225"/>
      <c r="N600" s="226"/>
      <c r="O600" s="226"/>
      <c r="P600" s="226"/>
      <c r="Q600" s="226"/>
      <c r="R600" s="226"/>
      <c r="S600" s="226"/>
      <c r="T600" s="227"/>
      <c r="AT600" s="228" t="s">
        <v>189</v>
      </c>
      <c r="AU600" s="228" t="s">
        <v>88</v>
      </c>
      <c r="AV600" s="13" t="s">
        <v>88</v>
      </c>
      <c r="AW600" s="13" t="s">
        <v>35</v>
      </c>
      <c r="AX600" s="13" t="s">
        <v>78</v>
      </c>
      <c r="AY600" s="228" t="s">
        <v>181</v>
      </c>
    </row>
    <row r="601" spans="2:51" s="13" customFormat="1" ht="12">
      <c r="B601" s="217"/>
      <c r="C601" s="218"/>
      <c r="D601" s="219" t="s">
        <v>189</v>
      </c>
      <c r="E601" s="220" t="s">
        <v>1</v>
      </c>
      <c r="F601" s="221" t="s">
        <v>839</v>
      </c>
      <c r="G601" s="218"/>
      <c r="H601" s="222">
        <v>-4.05</v>
      </c>
      <c r="I601" s="223"/>
      <c r="J601" s="218"/>
      <c r="K601" s="218"/>
      <c r="L601" s="224"/>
      <c r="M601" s="225"/>
      <c r="N601" s="226"/>
      <c r="O601" s="226"/>
      <c r="P601" s="226"/>
      <c r="Q601" s="226"/>
      <c r="R601" s="226"/>
      <c r="S601" s="226"/>
      <c r="T601" s="227"/>
      <c r="AT601" s="228" t="s">
        <v>189</v>
      </c>
      <c r="AU601" s="228" t="s">
        <v>88</v>
      </c>
      <c r="AV601" s="13" t="s">
        <v>88</v>
      </c>
      <c r="AW601" s="13" t="s">
        <v>35</v>
      </c>
      <c r="AX601" s="13" t="s">
        <v>78</v>
      </c>
      <c r="AY601" s="228" t="s">
        <v>181</v>
      </c>
    </row>
    <row r="602" spans="2:51" s="13" customFormat="1" ht="12">
      <c r="B602" s="217"/>
      <c r="C602" s="218"/>
      <c r="D602" s="219" t="s">
        <v>189</v>
      </c>
      <c r="E602" s="220" t="s">
        <v>1</v>
      </c>
      <c r="F602" s="221" t="s">
        <v>840</v>
      </c>
      <c r="G602" s="218"/>
      <c r="H602" s="222">
        <v>-13.125</v>
      </c>
      <c r="I602" s="223"/>
      <c r="J602" s="218"/>
      <c r="K602" s="218"/>
      <c r="L602" s="224"/>
      <c r="M602" s="225"/>
      <c r="N602" s="226"/>
      <c r="O602" s="226"/>
      <c r="P602" s="226"/>
      <c r="Q602" s="226"/>
      <c r="R602" s="226"/>
      <c r="S602" s="226"/>
      <c r="T602" s="227"/>
      <c r="AT602" s="228" t="s">
        <v>189</v>
      </c>
      <c r="AU602" s="228" t="s">
        <v>88</v>
      </c>
      <c r="AV602" s="13" t="s">
        <v>88</v>
      </c>
      <c r="AW602" s="13" t="s">
        <v>35</v>
      </c>
      <c r="AX602" s="13" t="s">
        <v>78</v>
      </c>
      <c r="AY602" s="228" t="s">
        <v>181</v>
      </c>
    </row>
    <row r="603" spans="2:51" s="13" customFormat="1" ht="12">
      <c r="B603" s="217"/>
      <c r="C603" s="218"/>
      <c r="D603" s="219" t="s">
        <v>189</v>
      </c>
      <c r="E603" s="220" t="s">
        <v>1</v>
      </c>
      <c r="F603" s="221" t="s">
        <v>841</v>
      </c>
      <c r="G603" s="218"/>
      <c r="H603" s="222">
        <v>-3</v>
      </c>
      <c r="I603" s="223"/>
      <c r="J603" s="218"/>
      <c r="K603" s="218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189</v>
      </c>
      <c r="AU603" s="228" t="s">
        <v>88</v>
      </c>
      <c r="AV603" s="13" t="s">
        <v>88</v>
      </c>
      <c r="AW603" s="13" t="s">
        <v>35</v>
      </c>
      <c r="AX603" s="13" t="s">
        <v>78</v>
      </c>
      <c r="AY603" s="228" t="s">
        <v>181</v>
      </c>
    </row>
    <row r="604" spans="2:51" s="13" customFormat="1" ht="12">
      <c r="B604" s="217"/>
      <c r="C604" s="218"/>
      <c r="D604" s="219" t="s">
        <v>189</v>
      </c>
      <c r="E604" s="220" t="s">
        <v>1</v>
      </c>
      <c r="F604" s="221" t="s">
        <v>842</v>
      </c>
      <c r="G604" s="218"/>
      <c r="H604" s="222">
        <v>-2.5</v>
      </c>
      <c r="I604" s="223"/>
      <c r="J604" s="218"/>
      <c r="K604" s="218"/>
      <c r="L604" s="224"/>
      <c r="M604" s="225"/>
      <c r="N604" s="226"/>
      <c r="O604" s="226"/>
      <c r="P604" s="226"/>
      <c r="Q604" s="226"/>
      <c r="R604" s="226"/>
      <c r="S604" s="226"/>
      <c r="T604" s="227"/>
      <c r="AT604" s="228" t="s">
        <v>189</v>
      </c>
      <c r="AU604" s="228" t="s">
        <v>88</v>
      </c>
      <c r="AV604" s="13" t="s">
        <v>88</v>
      </c>
      <c r="AW604" s="13" t="s">
        <v>35</v>
      </c>
      <c r="AX604" s="13" t="s">
        <v>78</v>
      </c>
      <c r="AY604" s="228" t="s">
        <v>181</v>
      </c>
    </row>
    <row r="605" spans="2:51" s="13" customFormat="1" ht="12">
      <c r="B605" s="217"/>
      <c r="C605" s="218"/>
      <c r="D605" s="219" t="s">
        <v>189</v>
      </c>
      <c r="E605" s="220" t="s">
        <v>1</v>
      </c>
      <c r="F605" s="221" t="s">
        <v>668</v>
      </c>
      <c r="G605" s="218"/>
      <c r="H605" s="222">
        <v>-2.25</v>
      </c>
      <c r="I605" s="223"/>
      <c r="J605" s="218"/>
      <c r="K605" s="218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189</v>
      </c>
      <c r="AU605" s="228" t="s">
        <v>88</v>
      </c>
      <c r="AV605" s="13" t="s">
        <v>88</v>
      </c>
      <c r="AW605" s="13" t="s">
        <v>35</v>
      </c>
      <c r="AX605" s="13" t="s">
        <v>78</v>
      </c>
      <c r="AY605" s="228" t="s">
        <v>181</v>
      </c>
    </row>
    <row r="606" spans="2:51" s="13" customFormat="1" ht="12">
      <c r="B606" s="217"/>
      <c r="C606" s="218"/>
      <c r="D606" s="219" t="s">
        <v>189</v>
      </c>
      <c r="E606" s="220" t="s">
        <v>1</v>
      </c>
      <c r="F606" s="221" t="s">
        <v>670</v>
      </c>
      <c r="G606" s="218"/>
      <c r="H606" s="222">
        <v>-1.563</v>
      </c>
      <c r="I606" s="223"/>
      <c r="J606" s="218"/>
      <c r="K606" s="218"/>
      <c r="L606" s="224"/>
      <c r="M606" s="225"/>
      <c r="N606" s="226"/>
      <c r="O606" s="226"/>
      <c r="P606" s="226"/>
      <c r="Q606" s="226"/>
      <c r="R606" s="226"/>
      <c r="S606" s="226"/>
      <c r="T606" s="227"/>
      <c r="AT606" s="228" t="s">
        <v>189</v>
      </c>
      <c r="AU606" s="228" t="s">
        <v>88</v>
      </c>
      <c r="AV606" s="13" t="s">
        <v>88</v>
      </c>
      <c r="AW606" s="13" t="s">
        <v>35</v>
      </c>
      <c r="AX606" s="13" t="s">
        <v>78</v>
      </c>
      <c r="AY606" s="228" t="s">
        <v>181</v>
      </c>
    </row>
    <row r="607" spans="2:51" s="13" customFormat="1" ht="12">
      <c r="B607" s="217"/>
      <c r="C607" s="218"/>
      <c r="D607" s="219" t="s">
        <v>189</v>
      </c>
      <c r="E607" s="220" t="s">
        <v>1</v>
      </c>
      <c r="F607" s="221" t="s">
        <v>843</v>
      </c>
      <c r="G607" s="218"/>
      <c r="H607" s="222">
        <v>-6.25</v>
      </c>
      <c r="I607" s="223"/>
      <c r="J607" s="218"/>
      <c r="K607" s="218"/>
      <c r="L607" s="224"/>
      <c r="M607" s="225"/>
      <c r="N607" s="226"/>
      <c r="O607" s="226"/>
      <c r="P607" s="226"/>
      <c r="Q607" s="226"/>
      <c r="R607" s="226"/>
      <c r="S607" s="226"/>
      <c r="T607" s="227"/>
      <c r="AT607" s="228" t="s">
        <v>189</v>
      </c>
      <c r="AU607" s="228" t="s">
        <v>88</v>
      </c>
      <c r="AV607" s="13" t="s">
        <v>88</v>
      </c>
      <c r="AW607" s="13" t="s">
        <v>35</v>
      </c>
      <c r="AX607" s="13" t="s">
        <v>78</v>
      </c>
      <c r="AY607" s="228" t="s">
        <v>181</v>
      </c>
    </row>
    <row r="608" spans="2:51" s="13" customFormat="1" ht="12">
      <c r="B608" s="217"/>
      <c r="C608" s="218"/>
      <c r="D608" s="219" t="s">
        <v>189</v>
      </c>
      <c r="E608" s="220" t="s">
        <v>1</v>
      </c>
      <c r="F608" s="221" t="s">
        <v>672</v>
      </c>
      <c r="G608" s="218"/>
      <c r="H608" s="222">
        <v>-2.5</v>
      </c>
      <c r="I608" s="223"/>
      <c r="J608" s="218"/>
      <c r="K608" s="218"/>
      <c r="L608" s="224"/>
      <c r="M608" s="225"/>
      <c r="N608" s="226"/>
      <c r="O608" s="226"/>
      <c r="P608" s="226"/>
      <c r="Q608" s="226"/>
      <c r="R608" s="226"/>
      <c r="S608" s="226"/>
      <c r="T608" s="227"/>
      <c r="AT608" s="228" t="s">
        <v>189</v>
      </c>
      <c r="AU608" s="228" t="s">
        <v>88</v>
      </c>
      <c r="AV608" s="13" t="s">
        <v>88</v>
      </c>
      <c r="AW608" s="13" t="s">
        <v>35</v>
      </c>
      <c r="AX608" s="13" t="s">
        <v>78</v>
      </c>
      <c r="AY608" s="228" t="s">
        <v>181</v>
      </c>
    </row>
    <row r="609" spans="2:51" s="13" customFormat="1" ht="12">
      <c r="B609" s="217"/>
      <c r="C609" s="218"/>
      <c r="D609" s="219" t="s">
        <v>189</v>
      </c>
      <c r="E609" s="220" t="s">
        <v>1</v>
      </c>
      <c r="F609" s="221" t="s">
        <v>844</v>
      </c>
      <c r="G609" s="218"/>
      <c r="H609" s="222">
        <v>-5</v>
      </c>
      <c r="I609" s="223"/>
      <c r="J609" s="218"/>
      <c r="K609" s="218"/>
      <c r="L609" s="224"/>
      <c r="M609" s="225"/>
      <c r="N609" s="226"/>
      <c r="O609" s="226"/>
      <c r="P609" s="226"/>
      <c r="Q609" s="226"/>
      <c r="R609" s="226"/>
      <c r="S609" s="226"/>
      <c r="T609" s="227"/>
      <c r="AT609" s="228" t="s">
        <v>189</v>
      </c>
      <c r="AU609" s="228" t="s">
        <v>88</v>
      </c>
      <c r="AV609" s="13" t="s">
        <v>88</v>
      </c>
      <c r="AW609" s="13" t="s">
        <v>35</v>
      </c>
      <c r="AX609" s="13" t="s">
        <v>78</v>
      </c>
      <c r="AY609" s="228" t="s">
        <v>181</v>
      </c>
    </row>
    <row r="610" spans="2:51" s="13" customFormat="1" ht="12">
      <c r="B610" s="217"/>
      <c r="C610" s="218"/>
      <c r="D610" s="219" t="s">
        <v>189</v>
      </c>
      <c r="E610" s="220" t="s">
        <v>1</v>
      </c>
      <c r="F610" s="221" t="s">
        <v>673</v>
      </c>
      <c r="G610" s="218"/>
      <c r="H610" s="222">
        <v>-3.75</v>
      </c>
      <c r="I610" s="223"/>
      <c r="J610" s="218"/>
      <c r="K610" s="218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189</v>
      </c>
      <c r="AU610" s="228" t="s">
        <v>88</v>
      </c>
      <c r="AV610" s="13" t="s">
        <v>88</v>
      </c>
      <c r="AW610" s="13" t="s">
        <v>35</v>
      </c>
      <c r="AX610" s="13" t="s">
        <v>78</v>
      </c>
      <c r="AY610" s="228" t="s">
        <v>181</v>
      </c>
    </row>
    <row r="611" spans="2:51" s="13" customFormat="1" ht="12">
      <c r="B611" s="217"/>
      <c r="C611" s="218"/>
      <c r="D611" s="219" t="s">
        <v>189</v>
      </c>
      <c r="E611" s="220" t="s">
        <v>1</v>
      </c>
      <c r="F611" s="221" t="s">
        <v>845</v>
      </c>
      <c r="G611" s="218"/>
      <c r="H611" s="222">
        <v>-8.75</v>
      </c>
      <c r="I611" s="223"/>
      <c r="J611" s="218"/>
      <c r="K611" s="218"/>
      <c r="L611" s="224"/>
      <c r="M611" s="225"/>
      <c r="N611" s="226"/>
      <c r="O611" s="226"/>
      <c r="P611" s="226"/>
      <c r="Q611" s="226"/>
      <c r="R611" s="226"/>
      <c r="S611" s="226"/>
      <c r="T611" s="227"/>
      <c r="AT611" s="228" t="s">
        <v>189</v>
      </c>
      <c r="AU611" s="228" t="s">
        <v>88</v>
      </c>
      <c r="AV611" s="13" t="s">
        <v>88</v>
      </c>
      <c r="AW611" s="13" t="s">
        <v>35</v>
      </c>
      <c r="AX611" s="13" t="s">
        <v>78</v>
      </c>
      <c r="AY611" s="228" t="s">
        <v>181</v>
      </c>
    </row>
    <row r="612" spans="2:51" s="14" customFormat="1" ht="12">
      <c r="B612" s="240"/>
      <c r="C612" s="241"/>
      <c r="D612" s="219" t="s">
        <v>189</v>
      </c>
      <c r="E612" s="242" t="s">
        <v>1</v>
      </c>
      <c r="F612" s="243" t="s">
        <v>257</v>
      </c>
      <c r="G612" s="241"/>
      <c r="H612" s="244">
        <v>905.2779999999999</v>
      </c>
      <c r="I612" s="245"/>
      <c r="J612" s="241"/>
      <c r="K612" s="241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189</v>
      </c>
      <c r="AU612" s="250" t="s">
        <v>88</v>
      </c>
      <c r="AV612" s="14" t="s">
        <v>187</v>
      </c>
      <c r="AW612" s="14" t="s">
        <v>35</v>
      </c>
      <c r="AX612" s="14" t="s">
        <v>86</v>
      </c>
      <c r="AY612" s="250" t="s">
        <v>181</v>
      </c>
    </row>
    <row r="613" spans="1:65" s="2" customFormat="1" ht="22.8">
      <c r="A613" s="33"/>
      <c r="B613" s="34"/>
      <c r="C613" s="203" t="s">
        <v>863</v>
      </c>
      <c r="D613" s="203" t="s">
        <v>183</v>
      </c>
      <c r="E613" s="204" t="s">
        <v>864</v>
      </c>
      <c r="F613" s="205" t="s">
        <v>865</v>
      </c>
      <c r="G613" s="206" t="s">
        <v>186</v>
      </c>
      <c r="H613" s="207">
        <v>118.63</v>
      </c>
      <c r="I613" s="208"/>
      <c r="J613" s="209">
        <f>ROUND(I613*H613,2)</f>
        <v>0</v>
      </c>
      <c r="K613" s="210"/>
      <c r="L613" s="38"/>
      <c r="M613" s="211" t="s">
        <v>1</v>
      </c>
      <c r="N613" s="212" t="s">
        <v>43</v>
      </c>
      <c r="O613" s="70"/>
      <c r="P613" s="213">
        <f>O613*H613</f>
        <v>0</v>
      </c>
      <c r="Q613" s="213">
        <v>0.01575</v>
      </c>
      <c r="R613" s="213">
        <f>Q613*H613</f>
        <v>1.8684224999999999</v>
      </c>
      <c r="S613" s="213">
        <v>0</v>
      </c>
      <c r="T613" s="214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215" t="s">
        <v>187</v>
      </c>
      <c r="AT613" s="215" t="s">
        <v>183</v>
      </c>
      <c r="AU613" s="215" t="s">
        <v>88</v>
      </c>
      <c r="AY613" s="16" t="s">
        <v>181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16" t="s">
        <v>86</v>
      </c>
      <c r="BK613" s="216">
        <f>ROUND(I613*H613,2)</f>
        <v>0</v>
      </c>
      <c r="BL613" s="16" t="s">
        <v>187</v>
      </c>
      <c r="BM613" s="215" t="s">
        <v>866</v>
      </c>
    </row>
    <row r="614" spans="2:51" s="13" customFormat="1" ht="12">
      <c r="B614" s="217"/>
      <c r="C614" s="218"/>
      <c r="D614" s="219" t="s">
        <v>189</v>
      </c>
      <c r="E614" s="220" t="s">
        <v>1</v>
      </c>
      <c r="F614" s="221" t="s">
        <v>850</v>
      </c>
      <c r="G614" s="218"/>
      <c r="H614" s="222">
        <v>105.38</v>
      </c>
      <c r="I614" s="223"/>
      <c r="J614" s="218"/>
      <c r="K614" s="218"/>
      <c r="L614" s="224"/>
      <c r="M614" s="225"/>
      <c r="N614" s="226"/>
      <c r="O614" s="226"/>
      <c r="P614" s="226"/>
      <c r="Q614" s="226"/>
      <c r="R614" s="226"/>
      <c r="S614" s="226"/>
      <c r="T614" s="227"/>
      <c r="AT614" s="228" t="s">
        <v>189</v>
      </c>
      <c r="AU614" s="228" t="s">
        <v>88</v>
      </c>
      <c r="AV614" s="13" t="s">
        <v>88</v>
      </c>
      <c r="AW614" s="13" t="s">
        <v>35</v>
      </c>
      <c r="AX614" s="13" t="s">
        <v>78</v>
      </c>
      <c r="AY614" s="228" t="s">
        <v>181</v>
      </c>
    </row>
    <row r="615" spans="2:51" s="13" customFormat="1" ht="12">
      <c r="B615" s="217"/>
      <c r="C615" s="218"/>
      <c r="D615" s="219" t="s">
        <v>189</v>
      </c>
      <c r="E615" s="220" t="s">
        <v>1</v>
      </c>
      <c r="F615" s="221" t="s">
        <v>851</v>
      </c>
      <c r="G615" s="218"/>
      <c r="H615" s="222">
        <v>21</v>
      </c>
      <c r="I615" s="223"/>
      <c r="J615" s="218"/>
      <c r="K615" s="218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189</v>
      </c>
      <c r="AU615" s="228" t="s">
        <v>88</v>
      </c>
      <c r="AV615" s="13" t="s">
        <v>88</v>
      </c>
      <c r="AW615" s="13" t="s">
        <v>35</v>
      </c>
      <c r="AX615" s="13" t="s">
        <v>78</v>
      </c>
      <c r="AY615" s="228" t="s">
        <v>181</v>
      </c>
    </row>
    <row r="616" spans="2:51" s="13" customFormat="1" ht="12">
      <c r="B616" s="217"/>
      <c r="C616" s="218"/>
      <c r="D616" s="219" t="s">
        <v>189</v>
      </c>
      <c r="E616" s="220" t="s">
        <v>1</v>
      </c>
      <c r="F616" s="221" t="s">
        <v>852</v>
      </c>
      <c r="G616" s="218"/>
      <c r="H616" s="222">
        <v>2.25</v>
      </c>
      <c r="I616" s="223"/>
      <c r="J616" s="218"/>
      <c r="K616" s="218"/>
      <c r="L616" s="224"/>
      <c r="M616" s="225"/>
      <c r="N616" s="226"/>
      <c r="O616" s="226"/>
      <c r="P616" s="226"/>
      <c r="Q616" s="226"/>
      <c r="R616" s="226"/>
      <c r="S616" s="226"/>
      <c r="T616" s="227"/>
      <c r="AT616" s="228" t="s">
        <v>189</v>
      </c>
      <c r="AU616" s="228" t="s">
        <v>88</v>
      </c>
      <c r="AV616" s="13" t="s">
        <v>88</v>
      </c>
      <c r="AW616" s="13" t="s">
        <v>35</v>
      </c>
      <c r="AX616" s="13" t="s">
        <v>78</v>
      </c>
      <c r="AY616" s="228" t="s">
        <v>181</v>
      </c>
    </row>
    <row r="617" spans="2:51" s="13" customFormat="1" ht="12">
      <c r="B617" s="217"/>
      <c r="C617" s="218"/>
      <c r="D617" s="219" t="s">
        <v>189</v>
      </c>
      <c r="E617" s="220" t="s">
        <v>1</v>
      </c>
      <c r="F617" s="221" t="s">
        <v>853</v>
      </c>
      <c r="G617" s="218"/>
      <c r="H617" s="222">
        <v>-8.4</v>
      </c>
      <c r="I617" s="223"/>
      <c r="J617" s="218"/>
      <c r="K617" s="218"/>
      <c r="L617" s="224"/>
      <c r="M617" s="225"/>
      <c r="N617" s="226"/>
      <c r="O617" s="226"/>
      <c r="P617" s="226"/>
      <c r="Q617" s="226"/>
      <c r="R617" s="226"/>
      <c r="S617" s="226"/>
      <c r="T617" s="227"/>
      <c r="AT617" s="228" t="s">
        <v>189</v>
      </c>
      <c r="AU617" s="228" t="s">
        <v>88</v>
      </c>
      <c r="AV617" s="13" t="s">
        <v>88</v>
      </c>
      <c r="AW617" s="13" t="s">
        <v>35</v>
      </c>
      <c r="AX617" s="13" t="s">
        <v>78</v>
      </c>
      <c r="AY617" s="228" t="s">
        <v>181</v>
      </c>
    </row>
    <row r="618" spans="2:51" s="13" customFormat="1" ht="12">
      <c r="B618" s="217"/>
      <c r="C618" s="218"/>
      <c r="D618" s="219" t="s">
        <v>189</v>
      </c>
      <c r="E618" s="220" t="s">
        <v>1</v>
      </c>
      <c r="F618" s="221" t="s">
        <v>854</v>
      </c>
      <c r="G618" s="218"/>
      <c r="H618" s="222">
        <v>-1.6</v>
      </c>
      <c r="I618" s="223"/>
      <c r="J618" s="218"/>
      <c r="K618" s="218"/>
      <c r="L618" s="224"/>
      <c r="M618" s="225"/>
      <c r="N618" s="226"/>
      <c r="O618" s="226"/>
      <c r="P618" s="226"/>
      <c r="Q618" s="226"/>
      <c r="R618" s="226"/>
      <c r="S618" s="226"/>
      <c r="T618" s="227"/>
      <c r="AT618" s="228" t="s">
        <v>189</v>
      </c>
      <c r="AU618" s="228" t="s">
        <v>88</v>
      </c>
      <c r="AV618" s="13" t="s">
        <v>88</v>
      </c>
      <c r="AW618" s="13" t="s">
        <v>35</v>
      </c>
      <c r="AX618" s="13" t="s">
        <v>78</v>
      </c>
      <c r="AY618" s="228" t="s">
        <v>181</v>
      </c>
    </row>
    <row r="619" spans="2:51" s="14" customFormat="1" ht="12">
      <c r="B619" s="240"/>
      <c r="C619" s="241"/>
      <c r="D619" s="219" t="s">
        <v>189</v>
      </c>
      <c r="E619" s="242" t="s">
        <v>1</v>
      </c>
      <c r="F619" s="243" t="s">
        <v>257</v>
      </c>
      <c r="G619" s="241"/>
      <c r="H619" s="244">
        <v>118.63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AT619" s="250" t="s">
        <v>189</v>
      </c>
      <c r="AU619" s="250" t="s">
        <v>88</v>
      </c>
      <c r="AV619" s="14" t="s">
        <v>187</v>
      </c>
      <c r="AW619" s="14" t="s">
        <v>35</v>
      </c>
      <c r="AX619" s="14" t="s">
        <v>86</v>
      </c>
      <c r="AY619" s="250" t="s">
        <v>181</v>
      </c>
    </row>
    <row r="620" spans="1:65" s="2" customFormat="1" ht="22.8">
      <c r="A620" s="33"/>
      <c r="B620" s="34"/>
      <c r="C620" s="203" t="s">
        <v>867</v>
      </c>
      <c r="D620" s="203" t="s">
        <v>183</v>
      </c>
      <c r="E620" s="204" t="s">
        <v>868</v>
      </c>
      <c r="F620" s="205" t="s">
        <v>869</v>
      </c>
      <c r="G620" s="206" t="s">
        <v>186</v>
      </c>
      <c r="H620" s="207">
        <v>905.278</v>
      </c>
      <c r="I620" s="208"/>
      <c r="J620" s="209">
        <f>ROUND(I620*H620,2)</f>
        <v>0</v>
      </c>
      <c r="K620" s="210"/>
      <c r="L620" s="38"/>
      <c r="M620" s="211" t="s">
        <v>1</v>
      </c>
      <c r="N620" s="212" t="s">
        <v>43</v>
      </c>
      <c r="O620" s="70"/>
      <c r="P620" s="213">
        <f>O620*H620</f>
        <v>0</v>
      </c>
      <c r="Q620" s="213">
        <v>0.003</v>
      </c>
      <c r="R620" s="213">
        <f>Q620*H620</f>
        <v>2.715834</v>
      </c>
      <c r="S620" s="213">
        <v>0</v>
      </c>
      <c r="T620" s="214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215" t="s">
        <v>187</v>
      </c>
      <c r="AT620" s="215" t="s">
        <v>183</v>
      </c>
      <c r="AU620" s="215" t="s">
        <v>88</v>
      </c>
      <c r="AY620" s="16" t="s">
        <v>181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6" t="s">
        <v>86</v>
      </c>
      <c r="BK620" s="216">
        <f>ROUND(I620*H620,2)</f>
        <v>0</v>
      </c>
      <c r="BL620" s="16" t="s">
        <v>187</v>
      </c>
      <c r="BM620" s="215" t="s">
        <v>870</v>
      </c>
    </row>
    <row r="621" spans="2:51" s="13" customFormat="1" ht="20.4">
      <c r="B621" s="217"/>
      <c r="C621" s="218"/>
      <c r="D621" s="219" t="s">
        <v>189</v>
      </c>
      <c r="E621" s="220" t="s">
        <v>1</v>
      </c>
      <c r="F621" s="221" t="s">
        <v>819</v>
      </c>
      <c r="G621" s="218"/>
      <c r="H621" s="222">
        <v>852.174</v>
      </c>
      <c r="I621" s="223"/>
      <c r="J621" s="218"/>
      <c r="K621" s="218"/>
      <c r="L621" s="224"/>
      <c r="M621" s="225"/>
      <c r="N621" s="226"/>
      <c r="O621" s="226"/>
      <c r="P621" s="226"/>
      <c r="Q621" s="226"/>
      <c r="R621" s="226"/>
      <c r="S621" s="226"/>
      <c r="T621" s="227"/>
      <c r="AT621" s="228" t="s">
        <v>189</v>
      </c>
      <c r="AU621" s="228" t="s">
        <v>88</v>
      </c>
      <c r="AV621" s="13" t="s">
        <v>88</v>
      </c>
      <c r="AW621" s="13" t="s">
        <v>35</v>
      </c>
      <c r="AX621" s="13" t="s">
        <v>78</v>
      </c>
      <c r="AY621" s="228" t="s">
        <v>181</v>
      </c>
    </row>
    <row r="622" spans="2:51" s="13" customFormat="1" ht="12">
      <c r="B622" s="217"/>
      <c r="C622" s="218"/>
      <c r="D622" s="219" t="s">
        <v>189</v>
      </c>
      <c r="E622" s="220" t="s">
        <v>1</v>
      </c>
      <c r="F622" s="221" t="s">
        <v>820</v>
      </c>
      <c r="G622" s="218"/>
      <c r="H622" s="222">
        <v>195.6</v>
      </c>
      <c r="I622" s="223"/>
      <c r="J622" s="218"/>
      <c r="K622" s="218"/>
      <c r="L622" s="224"/>
      <c r="M622" s="225"/>
      <c r="N622" s="226"/>
      <c r="O622" s="226"/>
      <c r="P622" s="226"/>
      <c r="Q622" s="226"/>
      <c r="R622" s="226"/>
      <c r="S622" s="226"/>
      <c r="T622" s="227"/>
      <c r="AT622" s="228" t="s">
        <v>189</v>
      </c>
      <c r="AU622" s="228" t="s">
        <v>88</v>
      </c>
      <c r="AV622" s="13" t="s">
        <v>88</v>
      </c>
      <c r="AW622" s="13" t="s">
        <v>35</v>
      </c>
      <c r="AX622" s="13" t="s">
        <v>78</v>
      </c>
      <c r="AY622" s="228" t="s">
        <v>181</v>
      </c>
    </row>
    <row r="623" spans="2:51" s="13" customFormat="1" ht="12">
      <c r="B623" s="217"/>
      <c r="C623" s="218"/>
      <c r="D623" s="219" t="s">
        <v>189</v>
      </c>
      <c r="E623" s="220" t="s">
        <v>1</v>
      </c>
      <c r="F623" s="221" t="s">
        <v>821</v>
      </c>
      <c r="G623" s="218"/>
      <c r="H623" s="222">
        <v>42.6</v>
      </c>
      <c r="I623" s="223"/>
      <c r="J623" s="218"/>
      <c r="K623" s="218"/>
      <c r="L623" s="224"/>
      <c r="M623" s="225"/>
      <c r="N623" s="226"/>
      <c r="O623" s="226"/>
      <c r="P623" s="226"/>
      <c r="Q623" s="226"/>
      <c r="R623" s="226"/>
      <c r="S623" s="226"/>
      <c r="T623" s="227"/>
      <c r="AT623" s="228" t="s">
        <v>189</v>
      </c>
      <c r="AU623" s="228" t="s">
        <v>88</v>
      </c>
      <c r="AV623" s="13" t="s">
        <v>88</v>
      </c>
      <c r="AW623" s="13" t="s">
        <v>35</v>
      </c>
      <c r="AX623" s="13" t="s">
        <v>78</v>
      </c>
      <c r="AY623" s="228" t="s">
        <v>181</v>
      </c>
    </row>
    <row r="624" spans="2:51" s="13" customFormat="1" ht="12">
      <c r="B624" s="217"/>
      <c r="C624" s="218"/>
      <c r="D624" s="219" t="s">
        <v>189</v>
      </c>
      <c r="E624" s="220" t="s">
        <v>1</v>
      </c>
      <c r="F624" s="221" t="s">
        <v>822</v>
      </c>
      <c r="G624" s="218"/>
      <c r="H624" s="222">
        <v>52.05</v>
      </c>
      <c r="I624" s="223"/>
      <c r="J624" s="218"/>
      <c r="K624" s="218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189</v>
      </c>
      <c r="AU624" s="228" t="s">
        <v>88</v>
      </c>
      <c r="AV624" s="13" t="s">
        <v>88</v>
      </c>
      <c r="AW624" s="13" t="s">
        <v>35</v>
      </c>
      <c r="AX624" s="13" t="s">
        <v>78</v>
      </c>
      <c r="AY624" s="228" t="s">
        <v>181</v>
      </c>
    </row>
    <row r="625" spans="2:51" s="13" customFormat="1" ht="12">
      <c r="B625" s="217"/>
      <c r="C625" s="218"/>
      <c r="D625" s="219" t="s">
        <v>189</v>
      </c>
      <c r="E625" s="220" t="s">
        <v>1</v>
      </c>
      <c r="F625" s="221" t="s">
        <v>823</v>
      </c>
      <c r="G625" s="218"/>
      <c r="H625" s="222">
        <v>2.4</v>
      </c>
      <c r="I625" s="223"/>
      <c r="J625" s="218"/>
      <c r="K625" s="218"/>
      <c r="L625" s="224"/>
      <c r="M625" s="225"/>
      <c r="N625" s="226"/>
      <c r="O625" s="226"/>
      <c r="P625" s="226"/>
      <c r="Q625" s="226"/>
      <c r="R625" s="226"/>
      <c r="S625" s="226"/>
      <c r="T625" s="227"/>
      <c r="AT625" s="228" t="s">
        <v>189</v>
      </c>
      <c r="AU625" s="228" t="s">
        <v>88</v>
      </c>
      <c r="AV625" s="13" t="s">
        <v>88</v>
      </c>
      <c r="AW625" s="13" t="s">
        <v>35</v>
      </c>
      <c r="AX625" s="13" t="s">
        <v>78</v>
      </c>
      <c r="AY625" s="228" t="s">
        <v>181</v>
      </c>
    </row>
    <row r="626" spans="2:51" s="13" customFormat="1" ht="12">
      <c r="B626" s="217"/>
      <c r="C626" s="218"/>
      <c r="D626" s="219" t="s">
        <v>189</v>
      </c>
      <c r="E626" s="220" t="s">
        <v>1</v>
      </c>
      <c r="F626" s="221" t="s">
        <v>824</v>
      </c>
      <c r="G626" s="218"/>
      <c r="H626" s="222">
        <v>1.4</v>
      </c>
      <c r="I626" s="223"/>
      <c r="J626" s="218"/>
      <c r="K626" s="218"/>
      <c r="L626" s="224"/>
      <c r="M626" s="225"/>
      <c r="N626" s="226"/>
      <c r="O626" s="226"/>
      <c r="P626" s="226"/>
      <c r="Q626" s="226"/>
      <c r="R626" s="226"/>
      <c r="S626" s="226"/>
      <c r="T626" s="227"/>
      <c r="AT626" s="228" t="s">
        <v>189</v>
      </c>
      <c r="AU626" s="228" t="s">
        <v>88</v>
      </c>
      <c r="AV626" s="13" t="s">
        <v>88</v>
      </c>
      <c r="AW626" s="13" t="s">
        <v>35</v>
      </c>
      <c r="AX626" s="13" t="s">
        <v>78</v>
      </c>
      <c r="AY626" s="228" t="s">
        <v>181</v>
      </c>
    </row>
    <row r="627" spans="2:51" s="13" customFormat="1" ht="12">
      <c r="B627" s="217"/>
      <c r="C627" s="218"/>
      <c r="D627" s="219" t="s">
        <v>189</v>
      </c>
      <c r="E627" s="220" t="s">
        <v>1</v>
      </c>
      <c r="F627" s="221" t="s">
        <v>825</v>
      </c>
      <c r="G627" s="218"/>
      <c r="H627" s="222">
        <v>1.1</v>
      </c>
      <c r="I627" s="223"/>
      <c r="J627" s="218"/>
      <c r="K627" s="218"/>
      <c r="L627" s="224"/>
      <c r="M627" s="225"/>
      <c r="N627" s="226"/>
      <c r="O627" s="226"/>
      <c r="P627" s="226"/>
      <c r="Q627" s="226"/>
      <c r="R627" s="226"/>
      <c r="S627" s="226"/>
      <c r="T627" s="227"/>
      <c r="AT627" s="228" t="s">
        <v>189</v>
      </c>
      <c r="AU627" s="228" t="s">
        <v>88</v>
      </c>
      <c r="AV627" s="13" t="s">
        <v>88</v>
      </c>
      <c r="AW627" s="13" t="s">
        <v>35</v>
      </c>
      <c r="AX627" s="13" t="s">
        <v>78</v>
      </c>
      <c r="AY627" s="228" t="s">
        <v>181</v>
      </c>
    </row>
    <row r="628" spans="2:51" s="13" customFormat="1" ht="12">
      <c r="B628" s="217"/>
      <c r="C628" s="218"/>
      <c r="D628" s="219" t="s">
        <v>189</v>
      </c>
      <c r="E628" s="220" t="s">
        <v>1</v>
      </c>
      <c r="F628" s="221" t="s">
        <v>826</v>
      </c>
      <c r="G628" s="218"/>
      <c r="H628" s="222">
        <v>0.75</v>
      </c>
      <c r="I628" s="223"/>
      <c r="J628" s="218"/>
      <c r="K628" s="218"/>
      <c r="L628" s="224"/>
      <c r="M628" s="225"/>
      <c r="N628" s="226"/>
      <c r="O628" s="226"/>
      <c r="P628" s="226"/>
      <c r="Q628" s="226"/>
      <c r="R628" s="226"/>
      <c r="S628" s="226"/>
      <c r="T628" s="227"/>
      <c r="AT628" s="228" t="s">
        <v>189</v>
      </c>
      <c r="AU628" s="228" t="s">
        <v>88</v>
      </c>
      <c r="AV628" s="13" t="s">
        <v>88</v>
      </c>
      <c r="AW628" s="13" t="s">
        <v>35</v>
      </c>
      <c r="AX628" s="13" t="s">
        <v>78</v>
      </c>
      <c r="AY628" s="228" t="s">
        <v>181</v>
      </c>
    </row>
    <row r="629" spans="2:51" s="13" customFormat="1" ht="12">
      <c r="B629" s="217"/>
      <c r="C629" s="218"/>
      <c r="D629" s="219" t="s">
        <v>189</v>
      </c>
      <c r="E629" s="220" t="s">
        <v>1</v>
      </c>
      <c r="F629" s="221" t="s">
        <v>827</v>
      </c>
      <c r="G629" s="218"/>
      <c r="H629" s="222">
        <v>2.2</v>
      </c>
      <c r="I629" s="223"/>
      <c r="J629" s="218"/>
      <c r="K629" s="218"/>
      <c r="L629" s="224"/>
      <c r="M629" s="225"/>
      <c r="N629" s="226"/>
      <c r="O629" s="226"/>
      <c r="P629" s="226"/>
      <c r="Q629" s="226"/>
      <c r="R629" s="226"/>
      <c r="S629" s="226"/>
      <c r="T629" s="227"/>
      <c r="AT629" s="228" t="s">
        <v>189</v>
      </c>
      <c r="AU629" s="228" t="s">
        <v>88</v>
      </c>
      <c r="AV629" s="13" t="s">
        <v>88</v>
      </c>
      <c r="AW629" s="13" t="s">
        <v>35</v>
      </c>
      <c r="AX629" s="13" t="s">
        <v>78</v>
      </c>
      <c r="AY629" s="228" t="s">
        <v>181</v>
      </c>
    </row>
    <row r="630" spans="2:51" s="13" customFormat="1" ht="12">
      <c r="B630" s="217"/>
      <c r="C630" s="218"/>
      <c r="D630" s="219" t="s">
        <v>189</v>
      </c>
      <c r="E630" s="220" t="s">
        <v>1</v>
      </c>
      <c r="F630" s="221" t="s">
        <v>828</v>
      </c>
      <c r="G630" s="218"/>
      <c r="H630" s="222">
        <v>0.9</v>
      </c>
      <c r="I630" s="223"/>
      <c r="J630" s="218"/>
      <c r="K630" s="218"/>
      <c r="L630" s="224"/>
      <c r="M630" s="225"/>
      <c r="N630" s="226"/>
      <c r="O630" s="226"/>
      <c r="P630" s="226"/>
      <c r="Q630" s="226"/>
      <c r="R630" s="226"/>
      <c r="S630" s="226"/>
      <c r="T630" s="227"/>
      <c r="AT630" s="228" t="s">
        <v>189</v>
      </c>
      <c r="AU630" s="228" t="s">
        <v>88</v>
      </c>
      <c r="AV630" s="13" t="s">
        <v>88</v>
      </c>
      <c r="AW630" s="13" t="s">
        <v>35</v>
      </c>
      <c r="AX630" s="13" t="s">
        <v>78</v>
      </c>
      <c r="AY630" s="228" t="s">
        <v>181</v>
      </c>
    </row>
    <row r="631" spans="2:51" s="13" customFormat="1" ht="12">
      <c r="B631" s="217"/>
      <c r="C631" s="218"/>
      <c r="D631" s="219" t="s">
        <v>189</v>
      </c>
      <c r="E631" s="220" t="s">
        <v>1</v>
      </c>
      <c r="F631" s="221" t="s">
        <v>829</v>
      </c>
      <c r="G631" s="218"/>
      <c r="H631" s="222">
        <v>1.3</v>
      </c>
      <c r="I631" s="223"/>
      <c r="J631" s="218"/>
      <c r="K631" s="218"/>
      <c r="L631" s="224"/>
      <c r="M631" s="225"/>
      <c r="N631" s="226"/>
      <c r="O631" s="226"/>
      <c r="P631" s="226"/>
      <c r="Q631" s="226"/>
      <c r="R631" s="226"/>
      <c r="S631" s="226"/>
      <c r="T631" s="227"/>
      <c r="AT631" s="228" t="s">
        <v>189</v>
      </c>
      <c r="AU631" s="228" t="s">
        <v>88</v>
      </c>
      <c r="AV631" s="13" t="s">
        <v>88</v>
      </c>
      <c r="AW631" s="13" t="s">
        <v>35</v>
      </c>
      <c r="AX631" s="13" t="s">
        <v>78</v>
      </c>
      <c r="AY631" s="228" t="s">
        <v>181</v>
      </c>
    </row>
    <row r="632" spans="2:51" s="13" customFormat="1" ht="12">
      <c r="B632" s="217"/>
      <c r="C632" s="218"/>
      <c r="D632" s="219" t="s">
        <v>189</v>
      </c>
      <c r="E632" s="220" t="s">
        <v>1</v>
      </c>
      <c r="F632" s="221" t="s">
        <v>830</v>
      </c>
      <c r="G632" s="218"/>
      <c r="H632" s="222">
        <v>1.2</v>
      </c>
      <c r="I632" s="223"/>
      <c r="J632" s="218"/>
      <c r="K632" s="218"/>
      <c r="L632" s="224"/>
      <c r="M632" s="225"/>
      <c r="N632" s="226"/>
      <c r="O632" s="226"/>
      <c r="P632" s="226"/>
      <c r="Q632" s="226"/>
      <c r="R632" s="226"/>
      <c r="S632" s="226"/>
      <c r="T632" s="227"/>
      <c r="AT632" s="228" t="s">
        <v>189</v>
      </c>
      <c r="AU632" s="228" t="s">
        <v>88</v>
      </c>
      <c r="AV632" s="13" t="s">
        <v>88</v>
      </c>
      <c r="AW632" s="13" t="s">
        <v>35</v>
      </c>
      <c r="AX632" s="13" t="s">
        <v>78</v>
      </c>
      <c r="AY632" s="228" t="s">
        <v>181</v>
      </c>
    </row>
    <row r="633" spans="2:51" s="13" customFormat="1" ht="12">
      <c r="B633" s="217"/>
      <c r="C633" s="218"/>
      <c r="D633" s="219" t="s">
        <v>189</v>
      </c>
      <c r="E633" s="220" t="s">
        <v>1</v>
      </c>
      <c r="F633" s="221" t="s">
        <v>831</v>
      </c>
      <c r="G633" s="218"/>
      <c r="H633" s="222">
        <v>0.85</v>
      </c>
      <c r="I633" s="223"/>
      <c r="J633" s="218"/>
      <c r="K633" s="218"/>
      <c r="L633" s="224"/>
      <c r="M633" s="225"/>
      <c r="N633" s="226"/>
      <c r="O633" s="226"/>
      <c r="P633" s="226"/>
      <c r="Q633" s="226"/>
      <c r="R633" s="226"/>
      <c r="S633" s="226"/>
      <c r="T633" s="227"/>
      <c r="AT633" s="228" t="s">
        <v>189</v>
      </c>
      <c r="AU633" s="228" t="s">
        <v>88</v>
      </c>
      <c r="AV633" s="13" t="s">
        <v>88</v>
      </c>
      <c r="AW633" s="13" t="s">
        <v>35</v>
      </c>
      <c r="AX633" s="13" t="s">
        <v>78</v>
      </c>
      <c r="AY633" s="228" t="s">
        <v>181</v>
      </c>
    </row>
    <row r="634" spans="2:51" s="13" customFormat="1" ht="12">
      <c r="B634" s="217"/>
      <c r="C634" s="218"/>
      <c r="D634" s="219" t="s">
        <v>189</v>
      </c>
      <c r="E634" s="220" t="s">
        <v>1</v>
      </c>
      <c r="F634" s="221" t="s">
        <v>832</v>
      </c>
      <c r="G634" s="218"/>
      <c r="H634" s="222">
        <v>-105.38</v>
      </c>
      <c r="I634" s="223"/>
      <c r="J634" s="218"/>
      <c r="K634" s="218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189</v>
      </c>
      <c r="AU634" s="228" t="s">
        <v>88</v>
      </c>
      <c r="AV634" s="13" t="s">
        <v>88</v>
      </c>
      <c r="AW634" s="13" t="s">
        <v>35</v>
      </c>
      <c r="AX634" s="13" t="s">
        <v>78</v>
      </c>
      <c r="AY634" s="228" t="s">
        <v>181</v>
      </c>
    </row>
    <row r="635" spans="2:51" s="13" customFormat="1" ht="12">
      <c r="B635" s="217"/>
      <c r="C635" s="218"/>
      <c r="D635" s="219" t="s">
        <v>189</v>
      </c>
      <c r="E635" s="220" t="s">
        <v>1</v>
      </c>
      <c r="F635" s="221" t="s">
        <v>833</v>
      </c>
      <c r="G635" s="218"/>
      <c r="H635" s="222">
        <v>-21</v>
      </c>
      <c r="I635" s="223"/>
      <c r="J635" s="218"/>
      <c r="K635" s="218"/>
      <c r="L635" s="224"/>
      <c r="M635" s="225"/>
      <c r="N635" s="226"/>
      <c r="O635" s="226"/>
      <c r="P635" s="226"/>
      <c r="Q635" s="226"/>
      <c r="R635" s="226"/>
      <c r="S635" s="226"/>
      <c r="T635" s="227"/>
      <c r="AT635" s="228" t="s">
        <v>189</v>
      </c>
      <c r="AU635" s="228" t="s">
        <v>88</v>
      </c>
      <c r="AV635" s="13" t="s">
        <v>88</v>
      </c>
      <c r="AW635" s="13" t="s">
        <v>35</v>
      </c>
      <c r="AX635" s="13" t="s">
        <v>78</v>
      </c>
      <c r="AY635" s="228" t="s">
        <v>181</v>
      </c>
    </row>
    <row r="636" spans="2:51" s="13" customFormat="1" ht="12">
      <c r="B636" s="217"/>
      <c r="C636" s="218"/>
      <c r="D636" s="219" t="s">
        <v>189</v>
      </c>
      <c r="E636" s="220" t="s">
        <v>1</v>
      </c>
      <c r="F636" s="221" t="s">
        <v>834</v>
      </c>
      <c r="G636" s="218"/>
      <c r="H636" s="222">
        <v>-2.25</v>
      </c>
      <c r="I636" s="223"/>
      <c r="J636" s="218"/>
      <c r="K636" s="218"/>
      <c r="L636" s="224"/>
      <c r="M636" s="225"/>
      <c r="N636" s="226"/>
      <c r="O636" s="226"/>
      <c r="P636" s="226"/>
      <c r="Q636" s="226"/>
      <c r="R636" s="226"/>
      <c r="S636" s="226"/>
      <c r="T636" s="227"/>
      <c r="AT636" s="228" t="s">
        <v>189</v>
      </c>
      <c r="AU636" s="228" t="s">
        <v>88</v>
      </c>
      <c r="AV636" s="13" t="s">
        <v>88</v>
      </c>
      <c r="AW636" s="13" t="s">
        <v>35</v>
      </c>
      <c r="AX636" s="13" t="s">
        <v>78</v>
      </c>
      <c r="AY636" s="228" t="s">
        <v>181</v>
      </c>
    </row>
    <row r="637" spans="2:51" s="13" customFormat="1" ht="12">
      <c r="B637" s="217"/>
      <c r="C637" s="218"/>
      <c r="D637" s="219" t="s">
        <v>189</v>
      </c>
      <c r="E637" s="220" t="s">
        <v>1</v>
      </c>
      <c r="F637" s="221" t="s">
        <v>835</v>
      </c>
      <c r="G637" s="218"/>
      <c r="H637" s="222">
        <v>-13.79</v>
      </c>
      <c r="I637" s="223"/>
      <c r="J637" s="218"/>
      <c r="K637" s="218"/>
      <c r="L637" s="224"/>
      <c r="M637" s="225"/>
      <c r="N637" s="226"/>
      <c r="O637" s="226"/>
      <c r="P637" s="226"/>
      <c r="Q637" s="226"/>
      <c r="R637" s="226"/>
      <c r="S637" s="226"/>
      <c r="T637" s="227"/>
      <c r="AT637" s="228" t="s">
        <v>189</v>
      </c>
      <c r="AU637" s="228" t="s">
        <v>88</v>
      </c>
      <c r="AV637" s="13" t="s">
        <v>88</v>
      </c>
      <c r="AW637" s="13" t="s">
        <v>35</v>
      </c>
      <c r="AX637" s="13" t="s">
        <v>78</v>
      </c>
      <c r="AY637" s="228" t="s">
        <v>181</v>
      </c>
    </row>
    <row r="638" spans="2:51" s="13" customFormat="1" ht="12">
      <c r="B638" s="217"/>
      <c r="C638" s="218"/>
      <c r="D638" s="219" t="s">
        <v>189</v>
      </c>
      <c r="E638" s="220" t="s">
        <v>1</v>
      </c>
      <c r="F638" s="221" t="s">
        <v>836</v>
      </c>
      <c r="G638" s="218"/>
      <c r="H638" s="222">
        <v>-25.216</v>
      </c>
      <c r="I638" s="223"/>
      <c r="J638" s="218"/>
      <c r="K638" s="218"/>
      <c r="L638" s="224"/>
      <c r="M638" s="225"/>
      <c r="N638" s="226"/>
      <c r="O638" s="226"/>
      <c r="P638" s="226"/>
      <c r="Q638" s="226"/>
      <c r="R638" s="226"/>
      <c r="S638" s="226"/>
      <c r="T638" s="227"/>
      <c r="AT638" s="228" t="s">
        <v>189</v>
      </c>
      <c r="AU638" s="228" t="s">
        <v>88</v>
      </c>
      <c r="AV638" s="13" t="s">
        <v>88</v>
      </c>
      <c r="AW638" s="13" t="s">
        <v>35</v>
      </c>
      <c r="AX638" s="13" t="s">
        <v>78</v>
      </c>
      <c r="AY638" s="228" t="s">
        <v>181</v>
      </c>
    </row>
    <row r="639" spans="2:51" s="13" customFormat="1" ht="12">
      <c r="B639" s="217"/>
      <c r="C639" s="218"/>
      <c r="D639" s="219" t="s">
        <v>189</v>
      </c>
      <c r="E639" s="220" t="s">
        <v>1</v>
      </c>
      <c r="F639" s="221" t="s">
        <v>837</v>
      </c>
      <c r="G639" s="218"/>
      <c r="H639" s="222">
        <v>-17.73</v>
      </c>
      <c r="I639" s="223"/>
      <c r="J639" s="218"/>
      <c r="K639" s="218"/>
      <c r="L639" s="224"/>
      <c r="M639" s="225"/>
      <c r="N639" s="226"/>
      <c r="O639" s="226"/>
      <c r="P639" s="226"/>
      <c r="Q639" s="226"/>
      <c r="R639" s="226"/>
      <c r="S639" s="226"/>
      <c r="T639" s="227"/>
      <c r="AT639" s="228" t="s">
        <v>189</v>
      </c>
      <c r="AU639" s="228" t="s">
        <v>88</v>
      </c>
      <c r="AV639" s="13" t="s">
        <v>88</v>
      </c>
      <c r="AW639" s="13" t="s">
        <v>35</v>
      </c>
      <c r="AX639" s="13" t="s">
        <v>78</v>
      </c>
      <c r="AY639" s="228" t="s">
        <v>181</v>
      </c>
    </row>
    <row r="640" spans="2:51" s="13" customFormat="1" ht="12">
      <c r="B640" s="217"/>
      <c r="C640" s="218"/>
      <c r="D640" s="219" t="s">
        <v>189</v>
      </c>
      <c r="E640" s="220" t="s">
        <v>1</v>
      </c>
      <c r="F640" s="221" t="s">
        <v>838</v>
      </c>
      <c r="G640" s="218"/>
      <c r="H640" s="222">
        <v>-7.092</v>
      </c>
      <c r="I640" s="223"/>
      <c r="J640" s="218"/>
      <c r="K640" s="218"/>
      <c r="L640" s="224"/>
      <c r="M640" s="225"/>
      <c r="N640" s="226"/>
      <c r="O640" s="226"/>
      <c r="P640" s="226"/>
      <c r="Q640" s="226"/>
      <c r="R640" s="226"/>
      <c r="S640" s="226"/>
      <c r="T640" s="227"/>
      <c r="AT640" s="228" t="s">
        <v>189</v>
      </c>
      <c r="AU640" s="228" t="s">
        <v>88</v>
      </c>
      <c r="AV640" s="13" t="s">
        <v>88</v>
      </c>
      <c r="AW640" s="13" t="s">
        <v>35</v>
      </c>
      <c r="AX640" s="13" t="s">
        <v>78</v>
      </c>
      <c r="AY640" s="228" t="s">
        <v>181</v>
      </c>
    </row>
    <row r="641" spans="2:51" s="13" customFormat="1" ht="12">
      <c r="B641" s="217"/>
      <c r="C641" s="218"/>
      <c r="D641" s="219" t="s">
        <v>189</v>
      </c>
      <c r="E641" s="220" t="s">
        <v>1</v>
      </c>
      <c r="F641" s="221" t="s">
        <v>701</v>
      </c>
      <c r="G641" s="218"/>
      <c r="H641" s="222">
        <v>-4.05</v>
      </c>
      <c r="I641" s="223"/>
      <c r="J641" s="218"/>
      <c r="K641" s="218"/>
      <c r="L641" s="224"/>
      <c r="M641" s="225"/>
      <c r="N641" s="226"/>
      <c r="O641" s="226"/>
      <c r="P641" s="226"/>
      <c r="Q641" s="226"/>
      <c r="R641" s="226"/>
      <c r="S641" s="226"/>
      <c r="T641" s="227"/>
      <c r="AT641" s="228" t="s">
        <v>189</v>
      </c>
      <c r="AU641" s="228" t="s">
        <v>88</v>
      </c>
      <c r="AV641" s="13" t="s">
        <v>88</v>
      </c>
      <c r="AW641" s="13" t="s">
        <v>35</v>
      </c>
      <c r="AX641" s="13" t="s">
        <v>78</v>
      </c>
      <c r="AY641" s="228" t="s">
        <v>181</v>
      </c>
    </row>
    <row r="642" spans="2:51" s="13" customFormat="1" ht="12">
      <c r="B642" s="217"/>
      <c r="C642" s="218"/>
      <c r="D642" s="219" t="s">
        <v>189</v>
      </c>
      <c r="E642" s="220" t="s">
        <v>1</v>
      </c>
      <c r="F642" s="221" t="s">
        <v>839</v>
      </c>
      <c r="G642" s="218"/>
      <c r="H642" s="222">
        <v>-4.05</v>
      </c>
      <c r="I642" s="223"/>
      <c r="J642" s="218"/>
      <c r="K642" s="218"/>
      <c r="L642" s="224"/>
      <c r="M642" s="225"/>
      <c r="N642" s="226"/>
      <c r="O642" s="226"/>
      <c r="P642" s="226"/>
      <c r="Q642" s="226"/>
      <c r="R642" s="226"/>
      <c r="S642" s="226"/>
      <c r="T642" s="227"/>
      <c r="AT642" s="228" t="s">
        <v>189</v>
      </c>
      <c r="AU642" s="228" t="s">
        <v>88</v>
      </c>
      <c r="AV642" s="13" t="s">
        <v>88</v>
      </c>
      <c r="AW642" s="13" t="s">
        <v>35</v>
      </c>
      <c r="AX642" s="13" t="s">
        <v>78</v>
      </c>
      <c r="AY642" s="228" t="s">
        <v>181</v>
      </c>
    </row>
    <row r="643" spans="2:51" s="13" customFormat="1" ht="12">
      <c r="B643" s="217"/>
      <c r="C643" s="218"/>
      <c r="D643" s="219" t="s">
        <v>189</v>
      </c>
      <c r="E643" s="220" t="s">
        <v>1</v>
      </c>
      <c r="F643" s="221" t="s">
        <v>840</v>
      </c>
      <c r="G643" s="218"/>
      <c r="H643" s="222">
        <v>-13.125</v>
      </c>
      <c r="I643" s="223"/>
      <c r="J643" s="218"/>
      <c r="K643" s="218"/>
      <c r="L643" s="224"/>
      <c r="M643" s="225"/>
      <c r="N643" s="226"/>
      <c r="O643" s="226"/>
      <c r="P643" s="226"/>
      <c r="Q643" s="226"/>
      <c r="R643" s="226"/>
      <c r="S643" s="226"/>
      <c r="T643" s="227"/>
      <c r="AT643" s="228" t="s">
        <v>189</v>
      </c>
      <c r="AU643" s="228" t="s">
        <v>88</v>
      </c>
      <c r="AV643" s="13" t="s">
        <v>88</v>
      </c>
      <c r="AW643" s="13" t="s">
        <v>35</v>
      </c>
      <c r="AX643" s="13" t="s">
        <v>78</v>
      </c>
      <c r="AY643" s="228" t="s">
        <v>181</v>
      </c>
    </row>
    <row r="644" spans="2:51" s="13" customFormat="1" ht="12">
      <c r="B644" s="217"/>
      <c r="C644" s="218"/>
      <c r="D644" s="219" t="s">
        <v>189</v>
      </c>
      <c r="E644" s="220" t="s">
        <v>1</v>
      </c>
      <c r="F644" s="221" t="s">
        <v>841</v>
      </c>
      <c r="G644" s="218"/>
      <c r="H644" s="222">
        <v>-3</v>
      </c>
      <c r="I644" s="223"/>
      <c r="J644" s="218"/>
      <c r="K644" s="218"/>
      <c r="L644" s="224"/>
      <c r="M644" s="225"/>
      <c r="N644" s="226"/>
      <c r="O644" s="226"/>
      <c r="P644" s="226"/>
      <c r="Q644" s="226"/>
      <c r="R644" s="226"/>
      <c r="S644" s="226"/>
      <c r="T644" s="227"/>
      <c r="AT644" s="228" t="s">
        <v>189</v>
      </c>
      <c r="AU644" s="228" t="s">
        <v>88</v>
      </c>
      <c r="AV644" s="13" t="s">
        <v>88</v>
      </c>
      <c r="AW644" s="13" t="s">
        <v>35</v>
      </c>
      <c r="AX644" s="13" t="s">
        <v>78</v>
      </c>
      <c r="AY644" s="228" t="s">
        <v>181</v>
      </c>
    </row>
    <row r="645" spans="2:51" s="13" customFormat="1" ht="12">
      <c r="B645" s="217"/>
      <c r="C645" s="218"/>
      <c r="D645" s="219" t="s">
        <v>189</v>
      </c>
      <c r="E645" s="220" t="s">
        <v>1</v>
      </c>
      <c r="F645" s="221" t="s">
        <v>842</v>
      </c>
      <c r="G645" s="218"/>
      <c r="H645" s="222">
        <v>-2.5</v>
      </c>
      <c r="I645" s="223"/>
      <c r="J645" s="218"/>
      <c r="K645" s="218"/>
      <c r="L645" s="224"/>
      <c r="M645" s="225"/>
      <c r="N645" s="226"/>
      <c r="O645" s="226"/>
      <c r="P645" s="226"/>
      <c r="Q645" s="226"/>
      <c r="R645" s="226"/>
      <c r="S645" s="226"/>
      <c r="T645" s="227"/>
      <c r="AT645" s="228" t="s">
        <v>189</v>
      </c>
      <c r="AU645" s="228" t="s">
        <v>88</v>
      </c>
      <c r="AV645" s="13" t="s">
        <v>88</v>
      </c>
      <c r="AW645" s="13" t="s">
        <v>35</v>
      </c>
      <c r="AX645" s="13" t="s">
        <v>78</v>
      </c>
      <c r="AY645" s="228" t="s">
        <v>181</v>
      </c>
    </row>
    <row r="646" spans="2:51" s="13" customFormat="1" ht="12">
      <c r="B646" s="217"/>
      <c r="C646" s="218"/>
      <c r="D646" s="219" t="s">
        <v>189</v>
      </c>
      <c r="E646" s="220" t="s">
        <v>1</v>
      </c>
      <c r="F646" s="221" t="s">
        <v>668</v>
      </c>
      <c r="G646" s="218"/>
      <c r="H646" s="222">
        <v>-2.25</v>
      </c>
      <c r="I646" s="223"/>
      <c r="J646" s="218"/>
      <c r="K646" s="218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189</v>
      </c>
      <c r="AU646" s="228" t="s">
        <v>88</v>
      </c>
      <c r="AV646" s="13" t="s">
        <v>88</v>
      </c>
      <c r="AW646" s="13" t="s">
        <v>35</v>
      </c>
      <c r="AX646" s="13" t="s">
        <v>78</v>
      </c>
      <c r="AY646" s="228" t="s">
        <v>181</v>
      </c>
    </row>
    <row r="647" spans="2:51" s="13" customFormat="1" ht="12">
      <c r="B647" s="217"/>
      <c r="C647" s="218"/>
      <c r="D647" s="219" t="s">
        <v>189</v>
      </c>
      <c r="E647" s="220" t="s">
        <v>1</v>
      </c>
      <c r="F647" s="221" t="s">
        <v>670</v>
      </c>
      <c r="G647" s="218"/>
      <c r="H647" s="222">
        <v>-1.563</v>
      </c>
      <c r="I647" s="223"/>
      <c r="J647" s="218"/>
      <c r="K647" s="218"/>
      <c r="L647" s="224"/>
      <c r="M647" s="225"/>
      <c r="N647" s="226"/>
      <c r="O647" s="226"/>
      <c r="P647" s="226"/>
      <c r="Q647" s="226"/>
      <c r="R647" s="226"/>
      <c r="S647" s="226"/>
      <c r="T647" s="227"/>
      <c r="AT647" s="228" t="s">
        <v>189</v>
      </c>
      <c r="AU647" s="228" t="s">
        <v>88</v>
      </c>
      <c r="AV647" s="13" t="s">
        <v>88</v>
      </c>
      <c r="AW647" s="13" t="s">
        <v>35</v>
      </c>
      <c r="AX647" s="13" t="s">
        <v>78</v>
      </c>
      <c r="AY647" s="228" t="s">
        <v>181</v>
      </c>
    </row>
    <row r="648" spans="2:51" s="13" customFormat="1" ht="12">
      <c r="B648" s="217"/>
      <c r="C648" s="218"/>
      <c r="D648" s="219" t="s">
        <v>189</v>
      </c>
      <c r="E648" s="220" t="s">
        <v>1</v>
      </c>
      <c r="F648" s="221" t="s">
        <v>843</v>
      </c>
      <c r="G648" s="218"/>
      <c r="H648" s="222">
        <v>-6.25</v>
      </c>
      <c r="I648" s="223"/>
      <c r="J648" s="218"/>
      <c r="K648" s="218"/>
      <c r="L648" s="224"/>
      <c r="M648" s="225"/>
      <c r="N648" s="226"/>
      <c r="O648" s="226"/>
      <c r="P648" s="226"/>
      <c r="Q648" s="226"/>
      <c r="R648" s="226"/>
      <c r="S648" s="226"/>
      <c r="T648" s="227"/>
      <c r="AT648" s="228" t="s">
        <v>189</v>
      </c>
      <c r="AU648" s="228" t="s">
        <v>88</v>
      </c>
      <c r="AV648" s="13" t="s">
        <v>88</v>
      </c>
      <c r="AW648" s="13" t="s">
        <v>35</v>
      </c>
      <c r="AX648" s="13" t="s">
        <v>78</v>
      </c>
      <c r="AY648" s="228" t="s">
        <v>181</v>
      </c>
    </row>
    <row r="649" spans="2:51" s="13" customFormat="1" ht="12">
      <c r="B649" s="217"/>
      <c r="C649" s="218"/>
      <c r="D649" s="219" t="s">
        <v>189</v>
      </c>
      <c r="E649" s="220" t="s">
        <v>1</v>
      </c>
      <c r="F649" s="221" t="s">
        <v>672</v>
      </c>
      <c r="G649" s="218"/>
      <c r="H649" s="222">
        <v>-2.5</v>
      </c>
      <c r="I649" s="223"/>
      <c r="J649" s="218"/>
      <c r="K649" s="218"/>
      <c r="L649" s="224"/>
      <c r="M649" s="225"/>
      <c r="N649" s="226"/>
      <c r="O649" s="226"/>
      <c r="P649" s="226"/>
      <c r="Q649" s="226"/>
      <c r="R649" s="226"/>
      <c r="S649" s="226"/>
      <c r="T649" s="227"/>
      <c r="AT649" s="228" t="s">
        <v>189</v>
      </c>
      <c r="AU649" s="228" t="s">
        <v>88</v>
      </c>
      <c r="AV649" s="13" t="s">
        <v>88</v>
      </c>
      <c r="AW649" s="13" t="s">
        <v>35</v>
      </c>
      <c r="AX649" s="13" t="s">
        <v>78</v>
      </c>
      <c r="AY649" s="228" t="s">
        <v>181</v>
      </c>
    </row>
    <row r="650" spans="2:51" s="13" customFormat="1" ht="12">
      <c r="B650" s="217"/>
      <c r="C650" s="218"/>
      <c r="D650" s="219" t="s">
        <v>189</v>
      </c>
      <c r="E650" s="220" t="s">
        <v>1</v>
      </c>
      <c r="F650" s="221" t="s">
        <v>844</v>
      </c>
      <c r="G650" s="218"/>
      <c r="H650" s="222">
        <v>-5</v>
      </c>
      <c r="I650" s="223"/>
      <c r="J650" s="218"/>
      <c r="K650" s="218"/>
      <c r="L650" s="224"/>
      <c r="M650" s="225"/>
      <c r="N650" s="226"/>
      <c r="O650" s="226"/>
      <c r="P650" s="226"/>
      <c r="Q650" s="226"/>
      <c r="R650" s="226"/>
      <c r="S650" s="226"/>
      <c r="T650" s="227"/>
      <c r="AT650" s="228" t="s">
        <v>189</v>
      </c>
      <c r="AU650" s="228" t="s">
        <v>88</v>
      </c>
      <c r="AV650" s="13" t="s">
        <v>88</v>
      </c>
      <c r="AW650" s="13" t="s">
        <v>35</v>
      </c>
      <c r="AX650" s="13" t="s">
        <v>78</v>
      </c>
      <c r="AY650" s="228" t="s">
        <v>181</v>
      </c>
    </row>
    <row r="651" spans="2:51" s="13" customFormat="1" ht="12">
      <c r="B651" s="217"/>
      <c r="C651" s="218"/>
      <c r="D651" s="219" t="s">
        <v>189</v>
      </c>
      <c r="E651" s="220" t="s">
        <v>1</v>
      </c>
      <c r="F651" s="221" t="s">
        <v>673</v>
      </c>
      <c r="G651" s="218"/>
      <c r="H651" s="222">
        <v>-3.75</v>
      </c>
      <c r="I651" s="223"/>
      <c r="J651" s="218"/>
      <c r="K651" s="218"/>
      <c r="L651" s="224"/>
      <c r="M651" s="225"/>
      <c r="N651" s="226"/>
      <c r="O651" s="226"/>
      <c r="P651" s="226"/>
      <c r="Q651" s="226"/>
      <c r="R651" s="226"/>
      <c r="S651" s="226"/>
      <c r="T651" s="227"/>
      <c r="AT651" s="228" t="s">
        <v>189</v>
      </c>
      <c r="AU651" s="228" t="s">
        <v>88</v>
      </c>
      <c r="AV651" s="13" t="s">
        <v>88</v>
      </c>
      <c r="AW651" s="13" t="s">
        <v>35</v>
      </c>
      <c r="AX651" s="13" t="s">
        <v>78</v>
      </c>
      <c r="AY651" s="228" t="s">
        <v>181</v>
      </c>
    </row>
    <row r="652" spans="2:51" s="13" customFormat="1" ht="12">
      <c r="B652" s="217"/>
      <c r="C652" s="218"/>
      <c r="D652" s="219" t="s">
        <v>189</v>
      </c>
      <c r="E652" s="220" t="s">
        <v>1</v>
      </c>
      <c r="F652" s="221" t="s">
        <v>845</v>
      </c>
      <c r="G652" s="218"/>
      <c r="H652" s="222">
        <v>-8.75</v>
      </c>
      <c r="I652" s="223"/>
      <c r="J652" s="218"/>
      <c r="K652" s="218"/>
      <c r="L652" s="224"/>
      <c r="M652" s="225"/>
      <c r="N652" s="226"/>
      <c r="O652" s="226"/>
      <c r="P652" s="226"/>
      <c r="Q652" s="226"/>
      <c r="R652" s="226"/>
      <c r="S652" s="226"/>
      <c r="T652" s="227"/>
      <c r="AT652" s="228" t="s">
        <v>189</v>
      </c>
      <c r="AU652" s="228" t="s">
        <v>88</v>
      </c>
      <c r="AV652" s="13" t="s">
        <v>88</v>
      </c>
      <c r="AW652" s="13" t="s">
        <v>35</v>
      </c>
      <c r="AX652" s="13" t="s">
        <v>78</v>
      </c>
      <c r="AY652" s="228" t="s">
        <v>181</v>
      </c>
    </row>
    <row r="653" spans="2:51" s="14" customFormat="1" ht="12">
      <c r="B653" s="240"/>
      <c r="C653" s="241"/>
      <c r="D653" s="219" t="s">
        <v>189</v>
      </c>
      <c r="E653" s="242" t="s">
        <v>1</v>
      </c>
      <c r="F653" s="243" t="s">
        <v>257</v>
      </c>
      <c r="G653" s="241"/>
      <c r="H653" s="244">
        <v>905.2779999999999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189</v>
      </c>
      <c r="AU653" s="250" t="s">
        <v>88</v>
      </c>
      <c r="AV653" s="14" t="s">
        <v>187</v>
      </c>
      <c r="AW653" s="14" t="s">
        <v>35</v>
      </c>
      <c r="AX653" s="14" t="s">
        <v>86</v>
      </c>
      <c r="AY653" s="250" t="s">
        <v>181</v>
      </c>
    </row>
    <row r="654" spans="1:65" s="2" customFormat="1" ht="22.8">
      <c r="A654" s="33"/>
      <c r="B654" s="34"/>
      <c r="C654" s="203" t="s">
        <v>871</v>
      </c>
      <c r="D654" s="203" t="s">
        <v>183</v>
      </c>
      <c r="E654" s="204" t="s">
        <v>872</v>
      </c>
      <c r="F654" s="205" t="s">
        <v>873</v>
      </c>
      <c r="G654" s="206" t="s">
        <v>197</v>
      </c>
      <c r="H654" s="207">
        <v>18</v>
      </c>
      <c r="I654" s="208"/>
      <c r="J654" s="209">
        <f>ROUND(I654*H654,2)</f>
        <v>0</v>
      </c>
      <c r="K654" s="210"/>
      <c r="L654" s="38"/>
      <c r="M654" s="211" t="s">
        <v>1</v>
      </c>
      <c r="N654" s="212" t="s">
        <v>43</v>
      </c>
      <c r="O654" s="70"/>
      <c r="P654" s="213">
        <f>O654*H654</f>
        <v>0</v>
      </c>
      <c r="Q654" s="213">
        <v>0.01777</v>
      </c>
      <c r="R654" s="213">
        <f>Q654*H654</f>
        <v>0.31986000000000003</v>
      </c>
      <c r="S654" s="213">
        <v>0</v>
      </c>
      <c r="T654" s="214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215" t="s">
        <v>187</v>
      </c>
      <c r="AT654" s="215" t="s">
        <v>183</v>
      </c>
      <c r="AU654" s="215" t="s">
        <v>88</v>
      </c>
      <c r="AY654" s="16" t="s">
        <v>181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16" t="s">
        <v>86</v>
      </c>
      <c r="BK654" s="216">
        <f>ROUND(I654*H654,2)</f>
        <v>0</v>
      </c>
      <c r="BL654" s="16" t="s">
        <v>187</v>
      </c>
      <c r="BM654" s="215" t="s">
        <v>874</v>
      </c>
    </row>
    <row r="655" spans="2:51" s="13" customFormat="1" ht="12">
      <c r="B655" s="217"/>
      <c r="C655" s="218"/>
      <c r="D655" s="219" t="s">
        <v>189</v>
      </c>
      <c r="E655" s="220" t="s">
        <v>1</v>
      </c>
      <c r="F655" s="221" t="s">
        <v>875</v>
      </c>
      <c r="G655" s="218"/>
      <c r="H655" s="222">
        <v>18</v>
      </c>
      <c r="I655" s="223"/>
      <c r="J655" s="218"/>
      <c r="K655" s="218"/>
      <c r="L655" s="224"/>
      <c r="M655" s="225"/>
      <c r="N655" s="226"/>
      <c r="O655" s="226"/>
      <c r="P655" s="226"/>
      <c r="Q655" s="226"/>
      <c r="R655" s="226"/>
      <c r="S655" s="226"/>
      <c r="T655" s="227"/>
      <c r="AT655" s="228" t="s">
        <v>189</v>
      </c>
      <c r="AU655" s="228" t="s">
        <v>88</v>
      </c>
      <c r="AV655" s="13" t="s">
        <v>88</v>
      </c>
      <c r="AW655" s="13" t="s">
        <v>35</v>
      </c>
      <c r="AX655" s="13" t="s">
        <v>86</v>
      </c>
      <c r="AY655" s="228" t="s">
        <v>181</v>
      </c>
    </row>
    <row r="656" spans="1:65" s="2" customFormat="1" ht="22.8">
      <c r="A656" s="33"/>
      <c r="B656" s="34"/>
      <c r="C656" s="229" t="s">
        <v>708</v>
      </c>
      <c r="D656" s="229" t="s">
        <v>237</v>
      </c>
      <c r="E656" s="230" t="s">
        <v>876</v>
      </c>
      <c r="F656" s="231" t="s">
        <v>877</v>
      </c>
      <c r="G656" s="232" t="s">
        <v>197</v>
      </c>
      <c r="H656" s="233">
        <v>1</v>
      </c>
      <c r="I656" s="234"/>
      <c r="J656" s="235">
        <f>ROUND(I656*H656,2)</f>
        <v>0</v>
      </c>
      <c r="K656" s="236"/>
      <c r="L656" s="237"/>
      <c r="M656" s="238" t="s">
        <v>1</v>
      </c>
      <c r="N656" s="239" t="s">
        <v>43</v>
      </c>
      <c r="O656" s="70"/>
      <c r="P656" s="213">
        <f>O656*H656</f>
        <v>0</v>
      </c>
      <c r="Q656" s="213">
        <v>0.0136</v>
      </c>
      <c r="R656" s="213">
        <f>Q656*H656</f>
        <v>0.0136</v>
      </c>
      <c r="S656" s="213">
        <v>0</v>
      </c>
      <c r="T656" s="214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215" t="s">
        <v>218</v>
      </c>
      <c r="AT656" s="215" t="s">
        <v>237</v>
      </c>
      <c r="AU656" s="215" t="s">
        <v>88</v>
      </c>
      <c r="AY656" s="16" t="s">
        <v>181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16" t="s">
        <v>86</v>
      </c>
      <c r="BK656" s="216">
        <f>ROUND(I656*H656,2)</f>
        <v>0</v>
      </c>
      <c r="BL656" s="16" t="s">
        <v>187</v>
      </c>
      <c r="BM656" s="215" t="s">
        <v>878</v>
      </c>
    </row>
    <row r="657" spans="1:65" s="2" customFormat="1" ht="22.8">
      <c r="A657" s="33"/>
      <c r="B657" s="34"/>
      <c r="C657" s="229" t="s">
        <v>879</v>
      </c>
      <c r="D657" s="229" t="s">
        <v>237</v>
      </c>
      <c r="E657" s="230" t="s">
        <v>880</v>
      </c>
      <c r="F657" s="231" t="s">
        <v>881</v>
      </c>
      <c r="G657" s="232" t="s">
        <v>197</v>
      </c>
      <c r="H657" s="233">
        <v>6</v>
      </c>
      <c r="I657" s="234"/>
      <c r="J657" s="235">
        <f>ROUND(I657*H657,2)</f>
        <v>0</v>
      </c>
      <c r="K657" s="236"/>
      <c r="L657" s="237"/>
      <c r="M657" s="238" t="s">
        <v>1</v>
      </c>
      <c r="N657" s="239" t="s">
        <v>43</v>
      </c>
      <c r="O657" s="70"/>
      <c r="P657" s="213">
        <f>O657*H657</f>
        <v>0</v>
      </c>
      <c r="Q657" s="213">
        <v>0.01489</v>
      </c>
      <c r="R657" s="213">
        <f>Q657*H657</f>
        <v>0.08934</v>
      </c>
      <c r="S657" s="213">
        <v>0</v>
      </c>
      <c r="T657" s="214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215" t="s">
        <v>218</v>
      </c>
      <c r="AT657" s="215" t="s">
        <v>237</v>
      </c>
      <c r="AU657" s="215" t="s">
        <v>88</v>
      </c>
      <c r="AY657" s="16" t="s">
        <v>181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6" t="s">
        <v>86</v>
      </c>
      <c r="BK657" s="216">
        <f>ROUND(I657*H657,2)</f>
        <v>0</v>
      </c>
      <c r="BL657" s="16" t="s">
        <v>187</v>
      </c>
      <c r="BM657" s="215" t="s">
        <v>882</v>
      </c>
    </row>
    <row r="658" spans="1:65" s="2" customFormat="1" ht="22.8">
      <c r="A658" s="33"/>
      <c r="B658" s="34"/>
      <c r="C658" s="229" t="s">
        <v>883</v>
      </c>
      <c r="D658" s="229" t="s">
        <v>237</v>
      </c>
      <c r="E658" s="230" t="s">
        <v>884</v>
      </c>
      <c r="F658" s="231" t="s">
        <v>885</v>
      </c>
      <c r="G658" s="232" t="s">
        <v>197</v>
      </c>
      <c r="H658" s="233">
        <v>7</v>
      </c>
      <c r="I658" s="234"/>
      <c r="J658" s="235">
        <f>ROUND(I658*H658,2)</f>
        <v>0</v>
      </c>
      <c r="K658" s="236"/>
      <c r="L658" s="237"/>
      <c r="M658" s="238" t="s">
        <v>1</v>
      </c>
      <c r="N658" s="239" t="s">
        <v>43</v>
      </c>
      <c r="O658" s="70"/>
      <c r="P658" s="213">
        <f>O658*H658</f>
        <v>0</v>
      </c>
      <c r="Q658" s="213">
        <v>0.01521</v>
      </c>
      <c r="R658" s="213">
        <f>Q658*H658</f>
        <v>0.10647</v>
      </c>
      <c r="S658" s="213">
        <v>0</v>
      </c>
      <c r="T658" s="214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215" t="s">
        <v>218</v>
      </c>
      <c r="AT658" s="215" t="s">
        <v>237</v>
      </c>
      <c r="AU658" s="215" t="s">
        <v>88</v>
      </c>
      <c r="AY658" s="16" t="s">
        <v>181</v>
      </c>
      <c r="BE658" s="216">
        <f>IF(N658="základní",J658,0)</f>
        <v>0</v>
      </c>
      <c r="BF658" s="216">
        <f>IF(N658="snížená",J658,0)</f>
        <v>0</v>
      </c>
      <c r="BG658" s="216">
        <f>IF(N658="zákl. přenesená",J658,0)</f>
        <v>0</v>
      </c>
      <c r="BH658" s="216">
        <f>IF(N658="sníž. přenesená",J658,0)</f>
        <v>0</v>
      </c>
      <c r="BI658" s="216">
        <f>IF(N658="nulová",J658,0)</f>
        <v>0</v>
      </c>
      <c r="BJ658" s="16" t="s">
        <v>86</v>
      </c>
      <c r="BK658" s="216">
        <f>ROUND(I658*H658,2)</f>
        <v>0</v>
      </c>
      <c r="BL658" s="16" t="s">
        <v>187</v>
      </c>
      <c r="BM658" s="215" t="s">
        <v>886</v>
      </c>
    </row>
    <row r="659" spans="1:65" s="2" customFormat="1" ht="22.8">
      <c r="A659" s="33"/>
      <c r="B659" s="34"/>
      <c r="C659" s="229" t="s">
        <v>887</v>
      </c>
      <c r="D659" s="229" t="s">
        <v>237</v>
      </c>
      <c r="E659" s="230" t="s">
        <v>888</v>
      </c>
      <c r="F659" s="231" t="s">
        <v>889</v>
      </c>
      <c r="G659" s="232" t="s">
        <v>197</v>
      </c>
      <c r="H659" s="233">
        <v>4</v>
      </c>
      <c r="I659" s="234"/>
      <c r="J659" s="235">
        <f>ROUND(I659*H659,2)</f>
        <v>0</v>
      </c>
      <c r="K659" s="236"/>
      <c r="L659" s="237"/>
      <c r="M659" s="238" t="s">
        <v>1</v>
      </c>
      <c r="N659" s="239" t="s">
        <v>43</v>
      </c>
      <c r="O659" s="70"/>
      <c r="P659" s="213">
        <f>O659*H659</f>
        <v>0</v>
      </c>
      <c r="Q659" s="213">
        <v>0.01553</v>
      </c>
      <c r="R659" s="213">
        <f>Q659*H659</f>
        <v>0.06212</v>
      </c>
      <c r="S659" s="213">
        <v>0</v>
      </c>
      <c r="T659" s="214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215" t="s">
        <v>218</v>
      </c>
      <c r="AT659" s="215" t="s">
        <v>237</v>
      </c>
      <c r="AU659" s="215" t="s">
        <v>88</v>
      </c>
      <c r="AY659" s="16" t="s">
        <v>181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6" t="s">
        <v>86</v>
      </c>
      <c r="BK659" s="216">
        <f>ROUND(I659*H659,2)</f>
        <v>0</v>
      </c>
      <c r="BL659" s="16" t="s">
        <v>187</v>
      </c>
      <c r="BM659" s="215" t="s">
        <v>890</v>
      </c>
    </row>
    <row r="660" spans="1:65" s="2" customFormat="1" ht="11.4">
      <c r="A660" s="33"/>
      <c r="B660" s="34"/>
      <c r="C660" s="203" t="s">
        <v>891</v>
      </c>
      <c r="D660" s="203" t="s">
        <v>183</v>
      </c>
      <c r="E660" s="204" t="s">
        <v>892</v>
      </c>
      <c r="F660" s="205" t="s">
        <v>893</v>
      </c>
      <c r="G660" s="206" t="s">
        <v>186</v>
      </c>
      <c r="H660" s="207">
        <v>293.343</v>
      </c>
      <c r="I660" s="208"/>
      <c r="J660" s="209">
        <f>ROUND(I660*H660,2)</f>
        <v>0</v>
      </c>
      <c r="K660" s="210"/>
      <c r="L660" s="38"/>
      <c r="M660" s="211" t="s">
        <v>1</v>
      </c>
      <c r="N660" s="212" t="s">
        <v>43</v>
      </c>
      <c r="O660" s="70"/>
      <c r="P660" s="213">
        <f>O660*H660</f>
        <v>0</v>
      </c>
      <c r="Q660" s="213">
        <v>0</v>
      </c>
      <c r="R660" s="213">
        <f>Q660*H660</f>
        <v>0</v>
      </c>
      <c r="S660" s="213">
        <v>0</v>
      </c>
      <c r="T660" s="214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215" t="s">
        <v>187</v>
      </c>
      <c r="AT660" s="215" t="s">
        <v>183</v>
      </c>
      <c r="AU660" s="215" t="s">
        <v>88</v>
      </c>
      <c r="AY660" s="16" t="s">
        <v>181</v>
      </c>
      <c r="BE660" s="216">
        <f>IF(N660="základní",J660,0)</f>
        <v>0</v>
      </c>
      <c r="BF660" s="216">
        <f>IF(N660="snížená",J660,0)</f>
        <v>0</v>
      </c>
      <c r="BG660" s="216">
        <f>IF(N660="zákl. přenesená",J660,0)</f>
        <v>0</v>
      </c>
      <c r="BH660" s="216">
        <f>IF(N660="sníž. přenesená",J660,0)</f>
        <v>0</v>
      </c>
      <c r="BI660" s="216">
        <f>IF(N660="nulová",J660,0)</f>
        <v>0</v>
      </c>
      <c r="BJ660" s="16" t="s">
        <v>86</v>
      </c>
      <c r="BK660" s="216">
        <f>ROUND(I660*H660,2)</f>
        <v>0</v>
      </c>
      <c r="BL660" s="16" t="s">
        <v>187</v>
      </c>
      <c r="BM660" s="215" t="s">
        <v>894</v>
      </c>
    </row>
    <row r="661" spans="2:51" s="13" customFormat="1" ht="12">
      <c r="B661" s="217"/>
      <c r="C661" s="218"/>
      <c r="D661" s="219" t="s">
        <v>189</v>
      </c>
      <c r="E661" s="220" t="s">
        <v>1</v>
      </c>
      <c r="F661" s="221" t="s">
        <v>895</v>
      </c>
      <c r="G661" s="218"/>
      <c r="H661" s="222">
        <v>293.343</v>
      </c>
      <c r="I661" s="223"/>
      <c r="J661" s="218"/>
      <c r="K661" s="218"/>
      <c r="L661" s="224"/>
      <c r="M661" s="225"/>
      <c r="N661" s="226"/>
      <c r="O661" s="226"/>
      <c r="P661" s="226"/>
      <c r="Q661" s="226"/>
      <c r="R661" s="226"/>
      <c r="S661" s="226"/>
      <c r="T661" s="227"/>
      <c r="AT661" s="228" t="s">
        <v>189</v>
      </c>
      <c r="AU661" s="228" t="s">
        <v>88</v>
      </c>
      <c r="AV661" s="13" t="s">
        <v>88</v>
      </c>
      <c r="AW661" s="13" t="s">
        <v>35</v>
      </c>
      <c r="AX661" s="13" t="s">
        <v>86</v>
      </c>
      <c r="AY661" s="228" t="s">
        <v>181</v>
      </c>
    </row>
    <row r="662" spans="1:65" s="2" customFormat="1" ht="22.8">
      <c r="A662" s="33"/>
      <c r="B662" s="34"/>
      <c r="C662" s="203" t="s">
        <v>896</v>
      </c>
      <c r="D662" s="203" t="s">
        <v>183</v>
      </c>
      <c r="E662" s="204" t="s">
        <v>897</v>
      </c>
      <c r="F662" s="205" t="s">
        <v>898</v>
      </c>
      <c r="G662" s="206" t="s">
        <v>186</v>
      </c>
      <c r="H662" s="207">
        <v>293.343</v>
      </c>
      <c r="I662" s="208"/>
      <c r="J662" s="209">
        <f>ROUND(I662*H662,2)</f>
        <v>0</v>
      </c>
      <c r="K662" s="210"/>
      <c r="L662" s="38"/>
      <c r="M662" s="211" t="s">
        <v>1</v>
      </c>
      <c r="N662" s="212" t="s">
        <v>43</v>
      </c>
      <c r="O662" s="70"/>
      <c r="P662" s="213">
        <f>O662*H662</f>
        <v>0</v>
      </c>
      <c r="Q662" s="213">
        <v>0.00026</v>
      </c>
      <c r="R662" s="213">
        <f>Q662*H662</f>
        <v>0.07626917999999999</v>
      </c>
      <c r="S662" s="213">
        <v>0</v>
      </c>
      <c r="T662" s="214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215" t="s">
        <v>187</v>
      </c>
      <c r="AT662" s="215" t="s">
        <v>183</v>
      </c>
      <c r="AU662" s="215" t="s">
        <v>88</v>
      </c>
      <c r="AY662" s="16" t="s">
        <v>181</v>
      </c>
      <c r="BE662" s="216">
        <f>IF(N662="základní",J662,0)</f>
        <v>0</v>
      </c>
      <c r="BF662" s="216">
        <f>IF(N662="snížená",J662,0)</f>
        <v>0</v>
      </c>
      <c r="BG662" s="216">
        <f>IF(N662="zákl. přenesená",J662,0)</f>
        <v>0</v>
      </c>
      <c r="BH662" s="216">
        <f>IF(N662="sníž. přenesená",J662,0)</f>
        <v>0</v>
      </c>
      <c r="BI662" s="216">
        <f>IF(N662="nulová",J662,0)</f>
        <v>0</v>
      </c>
      <c r="BJ662" s="16" t="s">
        <v>86</v>
      </c>
      <c r="BK662" s="216">
        <f>ROUND(I662*H662,2)</f>
        <v>0</v>
      </c>
      <c r="BL662" s="16" t="s">
        <v>187</v>
      </c>
      <c r="BM662" s="215" t="s">
        <v>899</v>
      </c>
    </row>
    <row r="663" spans="2:51" s="13" customFormat="1" ht="12">
      <c r="B663" s="217"/>
      <c r="C663" s="218"/>
      <c r="D663" s="219" t="s">
        <v>189</v>
      </c>
      <c r="E663" s="220" t="s">
        <v>1</v>
      </c>
      <c r="F663" s="221" t="s">
        <v>900</v>
      </c>
      <c r="G663" s="218"/>
      <c r="H663" s="222">
        <v>17.205</v>
      </c>
      <c r="I663" s="223"/>
      <c r="J663" s="218"/>
      <c r="K663" s="218"/>
      <c r="L663" s="224"/>
      <c r="M663" s="225"/>
      <c r="N663" s="226"/>
      <c r="O663" s="226"/>
      <c r="P663" s="226"/>
      <c r="Q663" s="226"/>
      <c r="R663" s="226"/>
      <c r="S663" s="226"/>
      <c r="T663" s="227"/>
      <c r="AT663" s="228" t="s">
        <v>189</v>
      </c>
      <c r="AU663" s="228" t="s">
        <v>88</v>
      </c>
      <c r="AV663" s="13" t="s">
        <v>88</v>
      </c>
      <c r="AW663" s="13" t="s">
        <v>35</v>
      </c>
      <c r="AX663" s="13" t="s">
        <v>78</v>
      </c>
      <c r="AY663" s="228" t="s">
        <v>181</v>
      </c>
    </row>
    <row r="664" spans="2:51" s="13" customFormat="1" ht="12">
      <c r="B664" s="217"/>
      <c r="C664" s="218"/>
      <c r="D664" s="219" t="s">
        <v>189</v>
      </c>
      <c r="E664" s="220" t="s">
        <v>1</v>
      </c>
      <c r="F664" s="221" t="s">
        <v>901</v>
      </c>
      <c r="G664" s="218"/>
      <c r="H664" s="222">
        <v>50.92</v>
      </c>
      <c r="I664" s="223"/>
      <c r="J664" s="218"/>
      <c r="K664" s="218"/>
      <c r="L664" s="224"/>
      <c r="M664" s="225"/>
      <c r="N664" s="226"/>
      <c r="O664" s="226"/>
      <c r="P664" s="226"/>
      <c r="Q664" s="226"/>
      <c r="R664" s="226"/>
      <c r="S664" s="226"/>
      <c r="T664" s="227"/>
      <c r="AT664" s="228" t="s">
        <v>189</v>
      </c>
      <c r="AU664" s="228" t="s">
        <v>88</v>
      </c>
      <c r="AV664" s="13" t="s">
        <v>88</v>
      </c>
      <c r="AW664" s="13" t="s">
        <v>35</v>
      </c>
      <c r="AX664" s="13" t="s">
        <v>78</v>
      </c>
      <c r="AY664" s="228" t="s">
        <v>181</v>
      </c>
    </row>
    <row r="665" spans="2:51" s="13" customFormat="1" ht="12">
      <c r="B665" s="217"/>
      <c r="C665" s="218"/>
      <c r="D665" s="219" t="s">
        <v>189</v>
      </c>
      <c r="E665" s="220" t="s">
        <v>1</v>
      </c>
      <c r="F665" s="221" t="s">
        <v>902</v>
      </c>
      <c r="G665" s="218"/>
      <c r="H665" s="222">
        <v>16.08</v>
      </c>
      <c r="I665" s="223"/>
      <c r="J665" s="218"/>
      <c r="K665" s="218"/>
      <c r="L665" s="224"/>
      <c r="M665" s="225"/>
      <c r="N665" s="226"/>
      <c r="O665" s="226"/>
      <c r="P665" s="226"/>
      <c r="Q665" s="226"/>
      <c r="R665" s="226"/>
      <c r="S665" s="226"/>
      <c r="T665" s="227"/>
      <c r="AT665" s="228" t="s">
        <v>189</v>
      </c>
      <c r="AU665" s="228" t="s">
        <v>88</v>
      </c>
      <c r="AV665" s="13" t="s">
        <v>88</v>
      </c>
      <c r="AW665" s="13" t="s">
        <v>35</v>
      </c>
      <c r="AX665" s="13" t="s">
        <v>78</v>
      </c>
      <c r="AY665" s="228" t="s">
        <v>181</v>
      </c>
    </row>
    <row r="666" spans="2:51" s="13" customFormat="1" ht="12">
      <c r="B666" s="217"/>
      <c r="C666" s="218"/>
      <c r="D666" s="219" t="s">
        <v>189</v>
      </c>
      <c r="E666" s="220" t="s">
        <v>1</v>
      </c>
      <c r="F666" s="221" t="s">
        <v>903</v>
      </c>
      <c r="G666" s="218"/>
      <c r="H666" s="222">
        <v>179.118</v>
      </c>
      <c r="I666" s="223"/>
      <c r="J666" s="218"/>
      <c r="K666" s="218"/>
      <c r="L666" s="224"/>
      <c r="M666" s="225"/>
      <c r="N666" s="226"/>
      <c r="O666" s="226"/>
      <c r="P666" s="226"/>
      <c r="Q666" s="226"/>
      <c r="R666" s="226"/>
      <c r="S666" s="226"/>
      <c r="T666" s="227"/>
      <c r="AT666" s="228" t="s">
        <v>189</v>
      </c>
      <c r="AU666" s="228" t="s">
        <v>88</v>
      </c>
      <c r="AV666" s="13" t="s">
        <v>88</v>
      </c>
      <c r="AW666" s="13" t="s">
        <v>35</v>
      </c>
      <c r="AX666" s="13" t="s">
        <v>78</v>
      </c>
      <c r="AY666" s="228" t="s">
        <v>181</v>
      </c>
    </row>
    <row r="667" spans="2:51" s="13" customFormat="1" ht="12">
      <c r="B667" s="217"/>
      <c r="C667" s="218"/>
      <c r="D667" s="219" t="s">
        <v>189</v>
      </c>
      <c r="E667" s="220" t="s">
        <v>1</v>
      </c>
      <c r="F667" s="221" t="s">
        <v>904</v>
      </c>
      <c r="G667" s="218"/>
      <c r="H667" s="222">
        <v>41.81</v>
      </c>
      <c r="I667" s="223"/>
      <c r="J667" s="218"/>
      <c r="K667" s="218"/>
      <c r="L667" s="224"/>
      <c r="M667" s="225"/>
      <c r="N667" s="226"/>
      <c r="O667" s="226"/>
      <c r="P667" s="226"/>
      <c r="Q667" s="226"/>
      <c r="R667" s="226"/>
      <c r="S667" s="226"/>
      <c r="T667" s="227"/>
      <c r="AT667" s="228" t="s">
        <v>189</v>
      </c>
      <c r="AU667" s="228" t="s">
        <v>88</v>
      </c>
      <c r="AV667" s="13" t="s">
        <v>88</v>
      </c>
      <c r="AW667" s="13" t="s">
        <v>35</v>
      </c>
      <c r="AX667" s="13" t="s">
        <v>78</v>
      </c>
      <c r="AY667" s="228" t="s">
        <v>181</v>
      </c>
    </row>
    <row r="668" spans="2:51" s="13" customFormat="1" ht="12">
      <c r="B668" s="217"/>
      <c r="C668" s="218"/>
      <c r="D668" s="219" t="s">
        <v>189</v>
      </c>
      <c r="E668" s="220" t="s">
        <v>1</v>
      </c>
      <c r="F668" s="221" t="s">
        <v>905</v>
      </c>
      <c r="G668" s="218"/>
      <c r="H668" s="222">
        <v>13.56</v>
      </c>
      <c r="I668" s="223"/>
      <c r="J668" s="218"/>
      <c r="K668" s="218"/>
      <c r="L668" s="224"/>
      <c r="M668" s="225"/>
      <c r="N668" s="226"/>
      <c r="O668" s="226"/>
      <c r="P668" s="226"/>
      <c r="Q668" s="226"/>
      <c r="R668" s="226"/>
      <c r="S668" s="226"/>
      <c r="T668" s="227"/>
      <c r="AT668" s="228" t="s">
        <v>189</v>
      </c>
      <c r="AU668" s="228" t="s">
        <v>88</v>
      </c>
      <c r="AV668" s="13" t="s">
        <v>88</v>
      </c>
      <c r="AW668" s="13" t="s">
        <v>35</v>
      </c>
      <c r="AX668" s="13" t="s">
        <v>78</v>
      </c>
      <c r="AY668" s="228" t="s">
        <v>181</v>
      </c>
    </row>
    <row r="669" spans="2:51" s="13" customFormat="1" ht="12">
      <c r="B669" s="217"/>
      <c r="C669" s="218"/>
      <c r="D669" s="219" t="s">
        <v>189</v>
      </c>
      <c r="E669" s="220" t="s">
        <v>1</v>
      </c>
      <c r="F669" s="221" t="s">
        <v>906</v>
      </c>
      <c r="G669" s="218"/>
      <c r="H669" s="222">
        <v>13.2</v>
      </c>
      <c r="I669" s="223"/>
      <c r="J669" s="218"/>
      <c r="K669" s="218"/>
      <c r="L669" s="224"/>
      <c r="M669" s="225"/>
      <c r="N669" s="226"/>
      <c r="O669" s="226"/>
      <c r="P669" s="226"/>
      <c r="Q669" s="226"/>
      <c r="R669" s="226"/>
      <c r="S669" s="226"/>
      <c r="T669" s="227"/>
      <c r="AT669" s="228" t="s">
        <v>189</v>
      </c>
      <c r="AU669" s="228" t="s">
        <v>88</v>
      </c>
      <c r="AV669" s="13" t="s">
        <v>88</v>
      </c>
      <c r="AW669" s="13" t="s">
        <v>35</v>
      </c>
      <c r="AX669" s="13" t="s">
        <v>78</v>
      </c>
      <c r="AY669" s="228" t="s">
        <v>181</v>
      </c>
    </row>
    <row r="670" spans="2:51" s="13" customFormat="1" ht="12">
      <c r="B670" s="217"/>
      <c r="C670" s="218"/>
      <c r="D670" s="219" t="s">
        <v>189</v>
      </c>
      <c r="E670" s="220" t="s">
        <v>1</v>
      </c>
      <c r="F670" s="221" t="s">
        <v>667</v>
      </c>
      <c r="G670" s="218"/>
      <c r="H670" s="222">
        <v>-2.5</v>
      </c>
      <c r="I670" s="223"/>
      <c r="J670" s="218"/>
      <c r="K670" s="218"/>
      <c r="L670" s="224"/>
      <c r="M670" s="225"/>
      <c r="N670" s="226"/>
      <c r="O670" s="226"/>
      <c r="P670" s="226"/>
      <c r="Q670" s="226"/>
      <c r="R670" s="226"/>
      <c r="S670" s="226"/>
      <c r="T670" s="227"/>
      <c r="AT670" s="228" t="s">
        <v>189</v>
      </c>
      <c r="AU670" s="228" t="s">
        <v>88</v>
      </c>
      <c r="AV670" s="13" t="s">
        <v>88</v>
      </c>
      <c r="AW670" s="13" t="s">
        <v>35</v>
      </c>
      <c r="AX670" s="13" t="s">
        <v>78</v>
      </c>
      <c r="AY670" s="228" t="s">
        <v>181</v>
      </c>
    </row>
    <row r="671" spans="2:51" s="13" customFormat="1" ht="12">
      <c r="B671" s="217"/>
      <c r="C671" s="218"/>
      <c r="D671" s="219" t="s">
        <v>189</v>
      </c>
      <c r="E671" s="220" t="s">
        <v>1</v>
      </c>
      <c r="F671" s="221" t="s">
        <v>668</v>
      </c>
      <c r="G671" s="218"/>
      <c r="H671" s="222">
        <v>-2.25</v>
      </c>
      <c r="I671" s="223"/>
      <c r="J671" s="218"/>
      <c r="K671" s="218"/>
      <c r="L671" s="224"/>
      <c r="M671" s="225"/>
      <c r="N671" s="226"/>
      <c r="O671" s="226"/>
      <c r="P671" s="226"/>
      <c r="Q671" s="226"/>
      <c r="R671" s="226"/>
      <c r="S671" s="226"/>
      <c r="T671" s="227"/>
      <c r="AT671" s="228" t="s">
        <v>189</v>
      </c>
      <c r="AU671" s="228" t="s">
        <v>88</v>
      </c>
      <c r="AV671" s="13" t="s">
        <v>88</v>
      </c>
      <c r="AW671" s="13" t="s">
        <v>35</v>
      </c>
      <c r="AX671" s="13" t="s">
        <v>78</v>
      </c>
      <c r="AY671" s="228" t="s">
        <v>181</v>
      </c>
    </row>
    <row r="672" spans="2:51" s="13" customFormat="1" ht="12">
      <c r="B672" s="217"/>
      <c r="C672" s="218"/>
      <c r="D672" s="219" t="s">
        <v>189</v>
      </c>
      <c r="E672" s="220" t="s">
        <v>1</v>
      </c>
      <c r="F672" s="221" t="s">
        <v>907</v>
      </c>
      <c r="G672" s="218"/>
      <c r="H672" s="222">
        <v>-2.5</v>
      </c>
      <c r="I672" s="223"/>
      <c r="J672" s="218"/>
      <c r="K672" s="218"/>
      <c r="L672" s="224"/>
      <c r="M672" s="225"/>
      <c r="N672" s="226"/>
      <c r="O672" s="226"/>
      <c r="P672" s="226"/>
      <c r="Q672" s="226"/>
      <c r="R672" s="226"/>
      <c r="S672" s="226"/>
      <c r="T672" s="227"/>
      <c r="AT672" s="228" t="s">
        <v>189</v>
      </c>
      <c r="AU672" s="228" t="s">
        <v>88</v>
      </c>
      <c r="AV672" s="13" t="s">
        <v>88</v>
      </c>
      <c r="AW672" s="13" t="s">
        <v>35</v>
      </c>
      <c r="AX672" s="13" t="s">
        <v>78</v>
      </c>
      <c r="AY672" s="228" t="s">
        <v>181</v>
      </c>
    </row>
    <row r="673" spans="2:51" s="13" customFormat="1" ht="12">
      <c r="B673" s="217"/>
      <c r="C673" s="218"/>
      <c r="D673" s="219" t="s">
        <v>189</v>
      </c>
      <c r="E673" s="220" t="s">
        <v>1</v>
      </c>
      <c r="F673" s="221" t="s">
        <v>671</v>
      </c>
      <c r="G673" s="218"/>
      <c r="H673" s="222">
        <v>-9.375</v>
      </c>
      <c r="I673" s="223"/>
      <c r="J673" s="218"/>
      <c r="K673" s="218"/>
      <c r="L673" s="224"/>
      <c r="M673" s="225"/>
      <c r="N673" s="226"/>
      <c r="O673" s="226"/>
      <c r="P673" s="226"/>
      <c r="Q673" s="226"/>
      <c r="R673" s="226"/>
      <c r="S673" s="226"/>
      <c r="T673" s="227"/>
      <c r="AT673" s="228" t="s">
        <v>189</v>
      </c>
      <c r="AU673" s="228" t="s">
        <v>88</v>
      </c>
      <c r="AV673" s="13" t="s">
        <v>88</v>
      </c>
      <c r="AW673" s="13" t="s">
        <v>35</v>
      </c>
      <c r="AX673" s="13" t="s">
        <v>78</v>
      </c>
      <c r="AY673" s="228" t="s">
        <v>181</v>
      </c>
    </row>
    <row r="674" spans="2:51" s="13" customFormat="1" ht="12">
      <c r="B674" s="217"/>
      <c r="C674" s="218"/>
      <c r="D674" s="219" t="s">
        <v>189</v>
      </c>
      <c r="E674" s="220" t="s">
        <v>1</v>
      </c>
      <c r="F674" s="221" t="s">
        <v>672</v>
      </c>
      <c r="G674" s="218"/>
      <c r="H674" s="222">
        <v>-2.5</v>
      </c>
      <c r="I674" s="223"/>
      <c r="J674" s="218"/>
      <c r="K674" s="218"/>
      <c r="L674" s="224"/>
      <c r="M674" s="225"/>
      <c r="N674" s="226"/>
      <c r="O674" s="226"/>
      <c r="P674" s="226"/>
      <c r="Q674" s="226"/>
      <c r="R674" s="226"/>
      <c r="S674" s="226"/>
      <c r="T674" s="227"/>
      <c r="AT674" s="228" t="s">
        <v>189</v>
      </c>
      <c r="AU674" s="228" t="s">
        <v>88</v>
      </c>
      <c r="AV674" s="13" t="s">
        <v>88</v>
      </c>
      <c r="AW674" s="13" t="s">
        <v>35</v>
      </c>
      <c r="AX674" s="13" t="s">
        <v>78</v>
      </c>
      <c r="AY674" s="228" t="s">
        <v>181</v>
      </c>
    </row>
    <row r="675" spans="2:51" s="13" customFormat="1" ht="12">
      <c r="B675" s="217"/>
      <c r="C675" s="218"/>
      <c r="D675" s="219" t="s">
        <v>189</v>
      </c>
      <c r="E675" s="220" t="s">
        <v>1</v>
      </c>
      <c r="F675" s="221" t="s">
        <v>674</v>
      </c>
      <c r="G675" s="218"/>
      <c r="H675" s="222">
        <v>-4.5</v>
      </c>
      <c r="I675" s="223"/>
      <c r="J675" s="218"/>
      <c r="K675" s="218"/>
      <c r="L675" s="224"/>
      <c r="M675" s="225"/>
      <c r="N675" s="226"/>
      <c r="O675" s="226"/>
      <c r="P675" s="226"/>
      <c r="Q675" s="226"/>
      <c r="R675" s="226"/>
      <c r="S675" s="226"/>
      <c r="T675" s="227"/>
      <c r="AT675" s="228" t="s">
        <v>189</v>
      </c>
      <c r="AU675" s="228" t="s">
        <v>88</v>
      </c>
      <c r="AV675" s="13" t="s">
        <v>88</v>
      </c>
      <c r="AW675" s="13" t="s">
        <v>35</v>
      </c>
      <c r="AX675" s="13" t="s">
        <v>78</v>
      </c>
      <c r="AY675" s="228" t="s">
        <v>181</v>
      </c>
    </row>
    <row r="676" spans="2:51" s="13" customFormat="1" ht="12">
      <c r="B676" s="217"/>
      <c r="C676" s="218"/>
      <c r="D676" s="219" t="s">
        <v>189</v>
      </c>
      <c r="E676" s="220" t="s">
        <v>1</v>
      </c>
      <c r="F676" s="221" t="s">
        <v>908</v>
      </c>
      <c r="G676" s="218"/>
      <c r="H676" s="222">
        <v>-10.875</v>
      </c>
      <c r="I676" s="223"/>
      <c r="J676" s="218"/>
      <c r="K676" s="218"/>
      <c r="L676" s="224"/>
      <c r="M676" s="225"/>
      <c r="N676" s="226"/>
      <c r="O676" s="226"/>
      <c r="P676" s="226"/>
      <c r="Q676" s="226"/>
      <c r="R676" s="226"/>
      <c r="S676" s="226"/>
      <c r="T676" s="227"/>
      <c r="AT676" s="228" t="s">
        <v>189</v>
      </c>
      <c r="AU676" s="228" t="s">
        <v>88</v>
      </c>
      <c r="AV676" s="13" t="s">
        <v>88</v>
      </c>
      <c r="AW676" s="13" t="s">
        <v>35</v>
      </c>
      <c r="AX676" s="13" t="s">
        <v>78</v>
      </c>
      <c r="AY676" s="228" t="s">
        <v>181</v>
      </c>
    </row>
    <row r="677" spans="2:51" s="13" customFormat="1" ht="12">
      <c r="B677" s="217"/>
      <c r="C677" s="218"/>
      <c r="D677" s="219" t="s">
        <v>189</v>
      </c>
      <c r="E677" s="220" t="s">
        <v>1</v>
      </c>
      <c r="F677" s="221" t="s">
        <v>839</v>
      </c>
      <c r="G677" s="218"/>
      <c r="H677" s="222">
        <v>-4.05</v>
      </c>
      <c r="I677" s="223"/>
      <c r="J677" s="218"/>
      <c r="K677" s="218"/>
      <c r="L677" s="224"/>
      <c r="M677" s="225"/>
      <c r="N677" s="226"/>
      <c r="O677" s="226"/>
      <c r="P677" s="226"/>
      <c r="Q677" s="226"/>
      <c r="R677" s="226"/>
      <c r="S677" s="226"/>
      <c r="T677" s="227"/>
      <c r="AT677" s="228" t="s">
        <v>189</v>
      </c>
      <c r="AU677" s="228" t="s">
        <v>88</v>
      </c>
      <c r="AV677" s="13" t="s">
        <v>88</v>
      </c>
      <c r="AW677" s="13" t="s">
        <v>35</v>
      </c>
      <c r="AX677" s="13" t="s">
        <v>78</v>
      </c>
      <c r="AY677" s="228" t="s">
        <v>181</v>
      </c>
    </row>
    <row r="678" spans="2:51" s="14" customFormat="1" ht="12">
      <c r="B678" s="240"/>
      <c r="C678" s="241"/>
      <c r="D678" s="219" t="s">
        <v>189</v>
      </c>
      <c r="E678" s="242" t="s">
        <v>1</v>
      </c>
      <c r="F678" s="243" t="s">
        <v>257</v>
      </c>
      <c r="G678" s="241"/>
      <c r="H678" s="244">
        <v>293.34299999999996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189</v>
      </c>
      <c r="AU678" s="250" t="s">
        <v>88</v>
      </c>
      <c r="AV678" s="14" t="s">
        <v>187</v>
      </c>
      <c r="AW678" s="14" t="s">
        <v>35</v>
      </c>
      <c r="AX678" s="14" t="s">
        <v>86</v>
      </c>
      <c r="AY678" s="250" t="s">
        <v>181</v>
      </c>
    </row>
    <row r="679" spans="1:65" s="2" customFormat="1" ht="22.8">
      <c r="A679" s="33"/>
      <c r="B679" s="34"/>
      <c r="C679" s="203" t="s">
        <v>909</v>
      </c>
      <c r="D679" s="203" t="s">
        <v>183</v>
      </c>
      <c r="E679" s="204" t="s">
        <v>910</v>
      </c>
      <c r="F679" s="205" t="s">
        <v>911</v>
      </c>
      <c r="G679" s="206" t="s">
        <v>186</v>
      </c>
      <c r="H679" s="207">
        <v>293.343</v>
      </c>
      <c r="I679" s="208"/>
      <c r="J679" s="209">
        <f>ROUND(I679*H679,2)</f>
        <v>0</v>
      </c>
      <c r="K679" s="210"/>
      <c r="L679" s="38"/>
      <c r="M679" s="211" t="s">
        <v>1</v>
      </c>
      <c r="N679" s="212" t="s">
        <v>43</v>
      </c>
      <c r="O679" s="70"/>
      <c r="P679" s="213">
        <f>O679*H679</f>
        <v>0</v>
      </c>
      <c r="Q679" s="213">
        <v>0.01875</v>
      </c>
      <c r="R679" s="213">
        <f>Q679*H679</f>
        <v>5.50018125</v>
      </c>
      <c r="S679" s="213">
        <v>0</v>
      </c>
      <c r="T679" s="214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215" t="s">
        <v>187</v>
      </c>
      <c r="AT679" s="215" t="s">
        <v>183</v>
      </c>
      <c r="AU679" s="215" t="s">
        <v>88</v>
      </c>
      <c r="AY679" s="16" t="s">
        <v>181</v>
      </c>
      <c r="BE679" s="216">
        <f>IF(N679="základní",J679,0)</f>
        <v>0</v>
      </c>
      <c r="BF679" s="216">
        <f>IF(N679="snížená",J679,0)</f>
        <v>0</v>
      </c>
      <c r="BG679" s="216">
        <f>IF(N679="zákl. přenesená",J679,0)</f>
        <v>0</v>
      </c>
      <c r="BH679" s="216">
        <f>IF(N679="sníž. přenesená",J679,0)</f>
        <v>0</v>
      </c>
      <c r="BI679" s="216">
        <f>IF(N679="nulová",J679,0)</f>
        <v>0</v>
      </c>
      <c r="BJ679" s="16" t="s">
        <v>86</v>
      </c>
      <c r="BK679" s="216">
        <f>ROUND(I679*H679,2)</f>
        <v>0</v>
      </c>
      <c r="BL679" s="16" t="s">
        <v>187</v>
      </c>
      <c r="BM679" s="215" t="s">
        <v>912</v>
      </c>
    </row>
    <row r="680" spans="2:51" s="13" customFormat="1" ht="12">
      <c r="B680" s="217"/>
      <c r="C680" s="218"/>
      <c r="D680" s="219" t="s">
        <v>189</v>
      </c>
      <c r="E680" s="220" t="s">
        <v>1</v>
      </c>
      <c r="F680" s="221" t="s">
        <v>900</v>
      </c>
      <c r="G680" s="218"/>
      <c r="H680" s="222">
        <v>17.205</v>
      </c>
      <c r="I680" s="223"/>
      <c r="J680" s="218"/>
      <c r="K680" s="218"/>
      <c r="L680" s="224"/>
      <c r="M680" s="225"/>
      <c r="N680" s="226"/>
      <c r="O680" s="226"/>
      <c r="P680" s="226"/>
      <c r="Q680" s="226"/>
      <c r="R680" s="226"/>
      <c r="S680" s="226"/>
      <c r="T680" s="227"/>
      <c r="AT680" s="228" t="s">
        <v>189</v>
      </c>
      <c r="AU680" s="228" t="s">
        <v>88</v>
      </c>
      <c r="AV680" s="13" t="s">
        <v>88</v>
      </c>
      <c r="AW680" s="13" t="s">
        <v>35</v>
      </c>
      <c r="AX680" s="13" t="s">
        <v>78</v>
      </c>
      <c r="AY680" s="228" t="s">
        <v>181</v>
      </c>
    </row>
    <row r="681" spans="2:51" s="13" customFormat="1" ht="12">
      <c r="B681" s="217"/>
      <c r="C681" s="218"/>
      <c r="D681" s="219" t="s">
        <v>189</v>
      </c>
      <c r="E681" s="220" t="s">
        <v>1</v>
      </c>
      <c r="F681" s="221" t="s">
        <v>901</v>
      </c>
      <c r="G681" s="218"/>
      <c r="H681" s="222">
        <v>50.92</v>
      </c>
      <c r="I681" s="223"/>
      <c r="J681" s="218"/>
      <c r="K681" s="218"/>
      <c r="L681" s="224"/>
      <c r="M681" s="225"/>
      <c r="N681" s="226"/>
      <c r="O681" s="226"/>
      <c r="P681" s="226"/>
      <c r="Q681" s="226"/>
      <c r="R681" s="226"/>
      <c r="S681" s="226"/>
      <c r="T681" s="227"/>
      <c r="AT681" s="228" t="s">
        <v>189</v>
      </c>
      <c r="AU681" s="228" t="s">
        <v>88</v>
      </c>
      <c r="AV681" s="13" t="s">
        <v>88</v>
      </c>
      <c r="AW681" s="13" t="s">
        <v>35</v>
      </c>
      <c r="AX681" s="13" t="s">
        <v>78</v>
      </c>
      <c r="AY681" s="228" t="s">
        <v>181</v>
      </c>
    </row>
    <row r="682" spans="2:51" s="13" customFormat="1" ht="12">
      <c r="B682" s="217"/>
      <c r="C682" s="218"/>
      <c r="D682" s="219" t="s">
        <v>189</v>
      </c>
      <c r="E682" s="220" t="s">
        <v>1</v>
      </c>
      <c r="F682" s="221" t="s">
        <v>902</v>
      </c>
      <c r="G682" s="218"/>
      <c r="H682" s="222">
        <v>16.08</v>
      </c>
      <c r="I682" s="223"/>
      <c r="J682" s="218"/>
      <c r="K682" s="218"/>
      <c r="L682" s="224"/>
      <c r="M682" s="225"/>
      <c r="N682" s="226"/>
      <c r="O682" s="226"/>
      <c r="P682" s="226"/>
      <c r="Q682" s="226"/>
      <c r="R682" s="226"/>
      <c r="S682" s="226"/>
      <c r="T682" s="227"/>
      <c r="AT682" s="228" t="s">
        <v>189</v>
      </c>
      <c r="AU682" s="228" t="s">
        <v>88</v>
      </c>
      <c r="AV682" s="13" t="s">
        <v>88</v>
      </c>
      <c r="AW682" s="13" t="s">
        <v>35</v>
      </c>
      <c r="AX682" s="13" t="s">
        <v>78</v>
      </c>
      <c r="AY682" s="228" t="s">
        <v>181</v>
      </c>
    </row>
    <row r="683" spans="2:51" s="13" customFormat="1" ht="12">
      <c r="B683" s="217"/>
      <c r="C683" s="218"/>
      <c r="D683" s="219" t="s">
        <v>189</v>
      </c>
      <c r="E683" s="220" t="s">
        <v>1</v>
      </c>
      <c r="F683" s="221" t="s">
        <v>903</v>
      </c>
      <c r="G683" s="218"/>
      <c r="H683" s="222">
        <v>179.118</v>
      </c>
      <c r="I683" s="223"/>
      <c r="J683" s="218"/>
      <c r="K683" s="218"/>
      <c r="L683" s="224"/>
      <c r="M683" s="225"/>
      <c r="N683" s="226"/>
      <c r="O683" s="226"/>
      <c r="P683" s="226"/>
      <c r="Q683" s="226"/>
      <c r="R683" s="226"/>
      <c r="S683" s="226"/>
      <c r="T683" s="227"/>
      <c r="AT683" s="228" t="s">
        <v>189</v>
      </c>
      <c r="AU683" s="228" t="s">
        <v>88</v>
      </c>
      <c r="AV683" s="13" t="s">
        <v>88</v>
      </c>
      <c r="AW683" s="13" t="s">
        <v>35</v>
      </c>
      <c r="AX683" s="13" t="s">
        <v>78</v>
      </c>
      <c r="AY683" s="228" t="s">
        <v>181</v>
      </c>
    </row>
    <row r="684" spans="2:51" s="13" customFormat="1" ht="12">
      <c r="B684" s="217"/>
      <c r="C684" s="218"/>
      <c r="D684" s="219" t="s">
        <v>189</v>
      </c>
      <c r="E684" s="220" t="s">
        <v>1</v>
      </c>
      <c r="F684" s="221" t="s">
        <v>904</v>
      </c>
      <c r="G684" s="218"/>
      <c r="H684" s="222">
        <v>41.81</v>
      </c>
      <c r="I684" s="223"/>
      <c r="J684" s="218"/>
      <c r="K684" s="218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189</v>
      </c>
      <c r="AU684" s="228" t="s">
        <v>88</v>
      </c>
      <c r="AV684" s="13" t="s">
        <v>88</v>
      </c>
      <c r="AW684" s="13" t="s">
        <v>35</v>
      </c>
      <c r="AX684" s="13" t="s">
        <v>78</v>
      </c>
      <c r="AY684" s="228" t="s">
        <v>181</v>
      </c>
    </row>
    <row r="685" spans="2:51" s="13" customFormat="1" ht="12">
      <c r="B685" s="217"/>
      <c r="C685" s="218"/>
      <c r="D685" s="219" t="s">
        <v>189</v>
      </c>
      <c r="E685" s="220" t="s">
        <v>1</v>
      </c>
      <c r="F685" s="221" t="s">
        <v>905</v>
      </c>
      <c r="G685" s="218"/>
      <c r="H685" s="222">
        <v>13.56</v>
      </c>
      <c r="I685" s="223"/>
      <c r="J685" s="218"/>
      <c r="K685" s="218"/>
      <c r="L685" s="224"/>
      <c r="M685" s="225"/>
      <c r="N685" s="226"/>
      <c r="O685" s="226"/>
      <c r="P685" s="226"/>
      <c r="Q685" s="226"/>
      <c r="R685" s="226"/>
      <c r="S685" s="226"/>
      <c r="T685" s="227"/>
      <c r="AT685" s="228" t="s">
        <v>189</v>
      </c>
      <c r="AU685" s="228" t="s">
        <v>88</v>
      </c>
      <c r="AV685" s="13" t="s">
        <v>88</v>
      </c>
      <c r="AW685" s="13" t="s">
        <v>35</v>
      </c>
      <c r="AX685" s="13" t="s">
        <v>78</v>
      </c>
      <c r="AY685" s="228" t="s">
        <v>181</v>
      </c>
    </row>
    <row r="686" spans="2:51" s="13" customFormat="1" ht="12">
      <c r="B686" s="217"/>
      <c r="C686" s="218"/>
      <c r="D686" s="219" t="s">
        <v>189</v>
      </c>
      <c r="E686" s="220" t="s">
        <v>1</v>
      </c>
      <c r="F686" s="221" t="s">
        <v>906</v>
      </c>
      <c r="G686" s="218"/>
      <c r="H686" s="222">
        <v>13.2</v>
      </c>
      <c r="I686" s="223"/>
      <c r="J686" s="218"/>
      <c r="K686" s="218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189</v>
      </c>
      <c r="AU686" s="228" t="s">
        <v>88</v>
      </c>
      <c r="AV686" s="13" t="s">
        <v>88</v>
      </c>
      <c r="AW686" s="13" t="s">
        <v>35</v>
      </c>
      <c r="AX686" s="13" t="s">
        <v>78</v>
      </c>
      <c r="AY686" s="228" t="s">
        <v>181</v>
      </c>
    </row>
    <row r="687" spans="2:51" s="13" customFormat="1" ht="12">
      <c r="B687" s="217"/>
      <c r="C687" s="218"/>
      <c r="D687" s="219" t="s">
        <v>189</v>
      </c>
      <c r="E687" s="220" t="s">
        <v>1</v>
      </c>
      <c r="F687" s="221" t="s">
        <v>667</v>
      </c>
      <c r="G687" s="218"/>
      <c r="H687" s="222">
        <v>-2.5</v>
      </c>
      <c r="I687" s="223"/>
      <c r="J687" s="218"/>
      <c r="K687" s="218"/>
      <c r="L687" s="224"/>
      <c r="M687" s="225"/>
      <c r="N687" s="226"/>
      <c r="O687" s="226"/>
      <c r="P687" s="226"/>
      <c r="Q687" s="226"/>
      <c r="R687" s="226"/>
      <c r="S687" s="226"/>
      <c r="T687" s="227"/>
      <c r="AT687" s="228" t="s">
        <v>189</v>
      </c>
      <c r="AU687" s="228" t="s">
        <v>88</v>
      </c>
      <c r="AV687" s="13" t="s">
        <v>88</v>
      </c>
      <c r="AW687" s="13" t="s">
        <v>35</v>
      </c>
      <c r="AX687" s="13" t="s">
        <v>78</v>
      </c>
      <c r="AY687" s="228" t="s">
        <v>181</v>
      </c>
    </row>
    <row r="688" spans="2:51" s="13" customFormat="1" ht="12">
      <c r="B688" s="217"/>
      <c r="C688" s="218"/>
      <c r="D688" s="219" t="s">
        <v>189</v>
      </c>
      <c r="E688" s="220" t="s">
        <v>1</v>
      </c>
      <c r="F688" s="221" t="s">
        <v>668</v>
      </c>
      <c r="G688" s="218"/>
      <c r="H688" s="222">
        <v>-2.25</v>
      </c>
      <c r="I688" s="223"/>
      <c r="J688" s="218"/>
      <c r="K688" s="218"/>
      <c r="L688" s="224"/>
      <c r="M688" s="225"/>
      <c r="N688" s="226"/>
      <c r="O688" s="226"/>
      <c r="P688" s="226"/>
      <c r="Q688" s="226"/>
      <c r="R688" s="226"/>
      <c r="S688" s="226"/>
      <c r="T688" s="227"/>
      <c r="AT688" s="228" t="s">
        <v>189</v>
      </c>
      <c r="AU688" s="228" t="s">
        <v>88</v>
      </c>
      <c r="AV688" s="13" t="s">
        <v>88</v>
      </c>
      <c r="AW688" s="13" t="s">
        <v>35</v>
      </c>
      <c r="AX688" s="13" t="s">
        <v>78</v>
      </c>
      <c r="AY688" s="228" t="s">
        <v>181</v>
      </c>
    </row>
    <row r="689" spans="2:51" s="13" customFormat="1" ht="12">
      <c r="B689" s="217"/>
      <c r="C689" s="218"/>
      <c r="D689" s="219" t="s">
        <v>189</v>
      </c>
      <c r="E689" s="220" t="s">
        <v>1</v>
      </c>
      <c r="F689" s="221" t="s">
        <v>907</v>
      </c>
      <c r="G689" s="218"/>
      <c r="H689" s="222">
        <v>-2.5</v>
      </c>
      <c r="I689" s="223"/>
      <c r="J689" s="218"/>
      <c r="K689" s="218"/>
      <c r="L689" s="224"/>
      <c r="M689" s="225"/>
      <c r="N689" s="226"/>
      <c r="O689" s="226"/>
      <c r="P689" s="226"/>
      <c r="Q689" s="226"/>
      <c r="R689" s="226"/>
      <c r="S689" s="226"/>
      <c r="T689" s="227"/>
      <c r="AT689" s="228" t="s">
        <v>189</v>
      </c>
      <c r="AU689" s="228" t="s">
        <v>88</v>
      </c>
      <c r="AV689" s="13" t="s">
        <v>88</v>
      </c>
      <c r="AW689" s="13" t="s">
        <v>35</v>
      </c>
      <c r="AX689" s="13" t="s">
        <v>78</v>
      </c>
      <c r="AY689" s="228" t="s">
        <v>181</v>
      </c>
    </row>
    <row r="690" spans="2:51" s="13" customFormat="1" ht="12">
      <c r="B690" s="217"/>
      <c r="C690" s="218"/>
      <c r="D690" s="219" t="s">
        <v>189</v>
      </c>
      <c r="E690" s="220" t="s">
        <v>1</v>
      </c>
      <c r="F690" s="221" t="s">
        <v>671</v>
      </c>
      <c r="G690" s="218"/>
      <c r="H690" s="222">
        <v>-9.375</v>
      </c>
      <c r="I690" s="223"/>
      <c r="J690" s="218"/>
      <c r="K690" s="218"/>
      <c r="L690" s="224"/>
      <c r="M690" s="225"/>
      <c r="N690" s="226"/>
      <c r="O690" s="226"/>
      <c r="P690" s="226"/>
      <c r="Q690" s="226"/>
      <c r="R690" s="226"/>
      <c r="S690" s="226"/>
      <c r="T690" s="227"/>
      <c r="AT690" s="228" t="s">
        <v>189</v>
      </c>
      <c r="AU690" s="228" t="s">
        <v>88</v>
      </c>
      <c r="AV690" s="13" t="s">
        <v>88</v>
      </c>
      <c r="AW690" s="13" t="s">
        <v>35</v>
      </c>
      <c r="AX690" s="13" t="s">
        <v>78</v>
      </c>
      <c r="AY690" s="228" t="s">
        <v>181</v>
      </c>
    </row>
    <row r="691" spans="2:51" s="13" customFormat="1" ht="12">
      <c r="B691" s="217"/>
      <c r="C691" s="218"/>
      <c r="D691" s="219" t="s">
        <v>189</v>
      </c>
      <c r="E691" s="220" t="s">
        <v>1</v>
      </c>
      <c r="F691" s="221" t="s">
        <v>672</v>
      </c>
      <c r="G691" s="218"/>
      <c r="H691" s="222">
        <v>-2.5</v>
      </c>
      <c r="I691" s="223"/>
      <c r="J691" s="218"/>
      <c r="K691" s="218"/>
      <c r="L691" s="224"/>
      <c r="M691" s="225"/>
      <c r="N691" s="226"/>
      <c r="O691" s="226"/>
      <c r="P691" s="226"/>
      <c r="Q691" s="226"/>
      <c r="R691" s="226"/>
      <c r="S691" s="226"/>
      <c r="T691" s="227"/>
      <c r="AT691" s="228" t="s">
        <v>189</v>
      </c>
      <c r="AU691" s="228" t="s">
        <v>88</v>
      </c>
      <c r="AV691" s="13" t="s">
        <v>88</v>
      </c>
      <c r="AW691" s="13" t="s">
        <v>35</v>
      </c>
      <c r="AX691" s="13" t="s">
        <v>78</v>
      </c>
      <c r="AY691" s="228" t="s">
        <v>181</v>
      </c>
    </row>
    <row r="692" spans="2:51" s="13" customFormat="1" ht="12">
      <c r="B692" s="217"/>
      <c r="C692" s="218"/>
      <c r="D692" s="219" t="s">
        <v>189</v>
      </c>
      <c r="E692" s="220" t="s">
        <v>1</v>
      </c>
      <c r="F692" s="221" t="s">
        <v>674</v>
      </c>
      <c r="G692" s="218"/>
      <c r="H692" s="222">
        <v>-4.5</v>
      </c>
      <c r="I692" s="223"/>
      <c r="J692" s="218"/>
      <c r="K692" s="218"/>
      <c r="L692" s="224"/>
      <c r="M692" s="225"/>
      <c r="N692" s="226"/>
      <c r="O692" s="226"/>
      <c r="P692" s="226"/>
      <c r="Q692" s="226"/>
      <c r="R692" s="226"/>
      <c r="S692" s="226"/>
      <c r="T692" s="227"/>
      <c r="AT692" s="228" t="s">
        <v>189</v>
      </c>
      <c r="AU692" s="228" t="s">
        <v>88</v>
      </c>
      <c r="AV692" s="13" t="s">
        <v>88</v>
      </c>
      <c r="AW692" s="13" t="s">
        <v>35</v>
      </c>
      <c r="AX692" s="13" t="s">
        <v>78</v>
      </c>
      <c r="AY692" s="228" t="s">
        <v>181</v>
      </c>
    </row>
    <row r="693" spans="2:51" s="13" customFormat="1" ht="12">
      <c r="B693" s="217"/>
      <c r="C693" s="218"/>
      <c r="D693" s="219" t="s">
        <v>189</v>
      </c>
      <c r="E693" s="220" t="s">
        <v>1</v>
      </c>
      <c r="F693" s="221" t="s">
        <v>908</v>
      </c>
      <c r="G693" s="218"/>
      <c r="H693" s="222">
        <v>-10.875</v>
      </c>
      <c r="I693" s="223"/>
      <c r="J693" s="218"/>
      <c r="K693" s="218"/>
      <c r="L693" s="224"/>
      <c r="M693" s="225"/>
      <c r="N693" s="226"/>
      <c r="O693" s="226"/>
      <c r="P693" s="226"/>
      <c r="Q693" s="226"/>
      <c r="R693" s="226"/>
      <c r="S693" s="226"/>
      <c r="T693" s="227"/>
      <c r="AT693" s="228" t="s">
        <v>189</v>
      </c>
      <c r="AU693" s="228" t="s">
        <v>88</v>
      </c>
      <c r="AV693" s="13" t="s">
        <v>88</v>
      </c>
      <c r="AW693" s="13" t="s">
        <v>35</v>
      </c>
      <c r="AX693" s="13" t="s">
        <v>78</v>
      </c>
      <c r="AY693" s="228" t="s">
        <v>181</v>
      </c>
    </row>
    <row r="694" spans="2:51" s="13" customFormat="1" ht="12">
      <c r="B694" s="217"/>
      <c r="C694" s="218"/>
      <c r="D694" s="219" t="s">
        <v>189</v>
      </c>
      <c r="E694" s="220" t="s">
        <v>1</v>
      </c>
      <c r="F694" s="221" t="s">
        <v>839</v>
      </c>
      <c r="G694" s="218"/>
      <c r="H694" s="222">
        <v>-4.05</v>
      </c>
      <c r="I694" s="223"/>
      <c r="J694" s="218"/>
      <c r="K694" s="218"/>
      <c r="L694" s="224"/>
      <c r="M694" s="225"/>
      <c r="N694" s="226"/>
      <c r="O694" s="226"/>
      <c r="P694" s="226"/>
      <c r="Q694" s="226"/>
      <c r="R694" s="226"/>
      <c r="S694" s="226"/>
      <c r="T694" s="227"/>
      <c r="AT694" s="228" t="s">
        <v>189</v>
      </c>
      <c r="AU694" s="228" t="s">
        <v>88</v>
      </c>
      <c r="AV694" s="13" t="s">
        <v>88</v>
      </c>
      <c r="AW694" s="13" t="s">
        <v>35</v>
      </c>
      <c r="AX694" s="13" t="s">
        <v>78</v>
      </c>
      <c r="AY694" s="228" t="s">
        <v>181</v>
      </c>
    </row>
    <row r="695" spans="2:51" s="14" customFormat="1" ht="12">
      <c r="B695" s="240"/>
      <c r="C695" s="241"/>
      <c r="D695" s="219" t="s">
        <v>189</v>
      </c>
      <c r="E695" s="242" t="s">
        <v>1</v>
      </c>
      <c r="F695" s="243" t="s">
        <v>257</v>
      </c>
      <c r="G695" s="241"/>
      <c r="H695" s="244">
        <v>293.34299999999996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AT695" s="250" t="s">
        <v>189</v>
      </c>
      <c r="AU695" s="250" t="s">
        <v>88</v>
      </c>
      <c r="AV695" s="14" t="s">
        <v>187</v>
      </c>
      <c r="AW695" s="14" t="s">
        <v>35</v>
      </c>
      <c r="AX695" s="14" t="s">
        <v>86</v>
      </c>
      <c r="AY695" s="250" t="s">
        <v>181</v>
      </c>
    </row>
    <row r="696" spans="1:65" s="2" customFormat="1" ht="22.8">
      <c r="A696" s="33"/>
      <c r="B696" s="34"/>
      <c r="C696" s="203" t="s">
        <v>913</v>
      </c>
      <c r="D696" s="203" t="s">
        <v>183</v>
      </c>
      <c r="E696" s="204" t="s">
        <v>914</v>
      </c>
      <c r="F696" s="205" t="s">
        <v>915</v>
      </c>
      <c r="G696" s="206" t="s">
        <v>186</v>
      </c>
      <c r="H696" s="207">
        <v>401.986</v>
      </c>
      <c r="I696" s="208"/>
      <c r="J696" s="209">
        <f>ROUND(I696*H696,2)</f>
        <v>0</v>
      </c>
      <c r="K696" s="210"/>
      <c r="L696" s="38"/>
      <c r="M696" s="211" t="s">
        <v>1</v>
      </c>
      <c r="N696" s="212" t="s">
        <v>43</v>
      </c>
      <c r="O696" s="70"/>
      <c r="P696" s="213">
        <f>O696*H696</f>
        <v>0</v>
      </c>
      <c r="Q696" s="213">
        <v>0.00438</v>
      </c>
      <c r="R696" s="213">
        <f>Q696*H696</f>
        <v>1.76069868</v>
      </c>
      <c r="S696" s="213">
        <v>0</v>
      </c>
      <c r="T696" s="214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215" t="s">
        <v>187</v>
      </c>
      <c r="AT696" s="215" t="s">
        <v>183</v>
      </c>
      <c r="AU696" s="215" t="s">
        <v>88</v>
      </c>
      <c r="AY696" s="16" t="s">
        <v>181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6" t="s">
        <v>86</v>
      </c>
      <c r="BK696" s="216">
        <f>ROUND(I696*H696,2)</f>
        <v>0</v>
      </c>
      <c r="BL696" s="16" t="s">
        <v>187</v>
      </c>
      <c r="BM696" s="215" t="s">
        <v>916</v>
      </c>
    </row>
    <row r="697" spans="2:51" s="13" customFormat="1" ht="12">
      <c r="B697" s="217"/>
      <c r="C697" s="218"/>
      <c r="D697" s="219" t="s">
        <v>189</v>
      </c>
      <c r="E697" s="220" t="s">
        <v>1</v>
      </c>
      <c r="F697" s="221" t="s">
        <v>917</v>
      </c>
      <c r="G697" s="218"/>
      <c r="H697" s="222">
        <v>401.986</v>
      </c>
      <c r="I697" s="223"/>
      <c r="J697" s="218"/>
      <c r="K697" s="218"/>
      <c r="L697" s="224"/>
      <c r="M697" s="225"/>
      <c r="N697" s="226"/>
      <c r="O697" s="226"/>
      <c r="P697" s="226"/>
      <c r="Q697" s="226"/>
      <c r="R697" s="226"/>
      <c r="S697" s="226"/>
      <c r="T697" s="227"/>
      <c r="AT697" s="228" t="s">
        <v>189</v>
      </c>
      <c r="AU697" s="228" t="s">
        <v>88</v>
      </c>
      <c r="AV697" s="13" t="s">
        <v>88</v>
      </c>
      <c r="AW697" s="13" t="s">
        <v>35</v>
      </c>
      <c r="AX697" s="13" t="s">
        <v>86</v>
      </c>
      <c r="AY697" s="228" t="s">
        <v>181</v>
      </c>
    </row>
    <row r="698" spans="1:65" s="2" customFormat="1" ht="22.8">
      <c r="A698" s="33"/>
      <c r="B698" s="34"/>
      <c r="C698" s="203" t="s">
        <v>918</v>
      </c>
      <c r="D698" s="203" t="s">
        <v>183</v>
      </c>
      <c r="E698" s="204" t="s">
        <v>919</v>
      </c>
      <c r="F698" s="205" t="s">
        <v>920</v>
      </c>
      <c r="G698" s="206" t="s">
        <v>357</v>
      </c>
      <c r="H698" s="207">
        <v>74.45</v>
      </c>
      <c r="I698" s="208"/>
      <c r="J698" s="209">
        <f>ROUND(I698*H698,2)</f>
        <v>0</v>
      </c>
      <c r="K698" s="210"/>
      <c r="L698" s="38"/>
      <c r="M698" s="211" t="s">
        <v>1</v>
      </c>
      <c r="N698" s="212" t="s">
        <v>43</v>
      </c>
      <c r="O698" s="70"/>
      <c r="P698" s="213">
        <f>O698*H698</f>
        <v>0</v>
      </c>
      <c r="Q698" s="213">
        <v>0</v>
      </c>
      <c r="R698" s="213">
        <f>Q698*H698</f>
        <v>0</v>
      </c>
      <c r="S698" s="213">
        <v>0</v>
      </c>
      <c r="T698" s="214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215" t="s">
        <v>187</v>
      </c>
      <c r="AT698" s="215" t="s">
        <v>183</v>
      </c>
      <c r="AU698" s="215" t="s">
        <v>88</v>
      </c>
      <c r="AY698" s="16" t="s">
        <v>181</v>
      </c>
      <c r="BE698" s="216">
        <f>IF(N698="základní",J698,0)</f>
        <v>0</v>
      </c>
      <c r="BF698" s="216">
        <f>IF(N698="snížená",J698,0)</f>
        <v>0</v>
      </c>
      <c r="BG698" s="216">
        <f>IF(N698="zákl. přenesená",J698,0)</f>
        <v>0</v>
      </c>
      <c r="BH698" s="216">
        <f>IF(N698="sníž. přenesená",J698,0)</f>
        <v>0</v>
      </c>
      <c r="BI698" s="216">
        <f>IF(N698="nulová",J698,0)</f>
        <v>0</v>
      </c>
      <c r="BJ698" s="16" t="s">
        <v>86</v>
      </c>
      <c r="BK698" s="216">
        <f>ROUND(I698*H698,2)</f>
        <v>0</v>
      </c>
      <c r="BL698" s="16" t="s">
        <v>187</v>
      </c>
      <c r="BM698" s="215" t="s">
        <v>921</v>
      </c>
    </row>
    <row r="699" spans="2:51" s="13" customFormat="1" ht="12">
      <c r="B699" s="217"/>
      <c r="C699" s="218"/>
      <c r="D699" s="219" t="s">
        <v>189</v>
      </c>
      <c r="E699" s="220" t="s">
        <v>1</v>
      </c>
      <c r="F699" s="221" t="s">
        <v>922</v>
      </c>
      <c r="G699" s="218"/>
      <c r="H699" s="222">
        <v>74.45</v>
      </c>
      <c r="I699" s="223"/>
      <c r="J699" s="218"/>
      <c r="K699" s="218"/>
      <c r="L699" s="224"/>
      <c r="M699" s="225"/>
      <c r="N699" s="226"/>
      <c r="O699" s="226"/>
      <c r="P699" s="226"/>
      <c r="Q699" s="226"/>
      <c r="R699" s="226"/>
      <c r="S699" s="226"/>
      <c r="T699" s="227"/>
      <c r="AT699" s="228" t="s">
        <v>189</v>
      </c>
      <c r="AU699" s="228" t="s">
        <v>88</v>
      </c>
      <c r="AV699" s="13" t="s">
        <v>88</v>
      </c>
      <c r="AW699" s="13" t="s">
        <v>35</v>
      </c>
      <c r="AX699" s="13" t="s">
        <v>86</v>
      </c>
      <c r="AY699" s="228" t="s">
        <v>181</v>
      </c>
    </row>
    <row r="700" spans="1:65" s="2" customFormat="1" ht="11.4">
      <c r="A700" s="33"/>
      <c r="B700" s="34"/>
      <c r="C700" s="229" t="s">
        <v>923</v>
      </c>
      <c r="D700" s="229" t="s">
        <v>237</v>
      </c>
      <c r="E700" s="230" t="s">
        <v>924</v>
      </c>
      <c r="F700" s="231" t="s">
        <v>925</v>
      </c>
      <c r="G700" s="232" t="s">
        <v>357</v>
      </c>
      <c r="H700" s="233">
        <v>78.173</v>
      </c>
      <c r="I700" s="234"/>
      <c r="J700" s="235">
        <f>ROUND(I700*H700,2)</f>
        <v>0</v>
      </c>
      <c r="K700" s="236"/>
      <c r="L700" s="237"/>
      <c r="M700" s="238" t="s">
        <v>1</v>
      </c>
      <c r="N700" s="239" t="s">
        <v>43</v>
      </c>
      <c r="O700" s="70"/>
      <c r="P700" s="213">
        <f>O700*H700</f>
        <v>0</v>
      </c>
      <c r="Q700" s="213">
        <v>0.0001</v>
      </c>
      <c r="R700" s="213">
        <f>Q700*H700</f>
        <v>0.007817300000000001</v>
      </c>
      <c r="S700" s="213">
        <v>0</v>
      </c>
      <c r="T700" s="214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215" t="s">
        <v>218</v>
      </c>
      <c r="AT700" s="215" t="s">
        <v>237</v>
      </c>
      <c r="AU700" s="215" t="s">
        <v>88</v>
      </c>
      <c r="AY700" s="16" t="s">
        <v>181</v>
      </c>
      <c r="BE700" s="216">
        <f>IF(N700="základní",J700,0)</f>
        <v>0</v>
      </c>
      <c r="BF700" s="216">
        <f>IF(N700="snížená",J700,0)</f>
        <v>0</v>
      </c>
      <c r="BG700" s="216">
        <f>IF(N700="zákl. přenesená",J700,0)</f>
        <v>0</v>
      </c>
      <c r="BH700" s="216">
        <f>IF(N700="sníž. přenesená",J700,0)</f>
        <v>0</v>
      </c>
      <c r="BI700" s="216">
        <f>IF(N700="nulová",J700,0)</f>
        <v>0</v>
      </c>
      <c r="BJ700" s="16" t="s">
        <v>86</v>
      </c>
      <c r="BK700" s="216">
        <f>ROUND(I700*H700,2)</f>
        <v>0</v>
      </c>
      <c r="BL700" s="16" t="s">
        <v>187</v>
      </c>
      <c r="BM700" s="215" t="s">
        <v>926</v>
      </c>
    </row>
    <row r="701" spans="2:51" s="13" customFormat="1" ht="12">
      <c r="B701" s="217"/>
      <c r="C701" s="218"/>
      <c r="D701" s="219" t="s">
        <v>189</v>
      </c>
      <c r="E701" s="218"/>
      <c r="F701" s="221" t="s">
        <v>927</v>
      </c>
      <c r="G701" s="218"/>
      <c r="H701" s="222">
        <v>78.173</v>
      </c>
      <c r="I701" s="223"/>
      <c r="J701" s="218"/>
      <c r="K701" s="218"/>
      <c r="L701" s="224"/>
      <c r="M701" s="225"/>
      <c r="N701" s="226"/>
      <c r="O701" s="226"/>
      <c r="P701" s="226"/>
      <c r="Q701" s="226"/>
      <c r="R701" s="226"/>
      <c r="S701" s="226"/>
      <c r="T701" s="227"/>
      <c r="AT701" s="228" t="s">
        <v>189</v>
      </c>
      <c r="AU701" s="228" t="s">
        <v>88</v>
      </c>
      <c r="AV701" s="13" t="s">
        <v>88</v>
      </c>
      <c r="AW701" s="13" t="s">
        <v>4</v>
      </c>
      <c r="AX701" s="13" t="s">
        <v>86</v>
      </c>
      <c r="AY701" s="228" t="s">
        <v>181</v>
      </c>
    </row>
    <row r="702" spans="1:65" s="2" customFormat="1" ht="22.8">
      <c r="A702" s="33"/>
      <c r="B702" s="34"/>
      <c r="C702" s="203" t="s">
        <v>928</v>
      </c>
      <c r="D702" s="203" t="s">
        <v>183</v>
      </c>
      <c r="E702" s="204" t="s">
        <v>929</v>
      </c>
      <c r="F702" s="205" t="s">
        <v>930</v>
      </c>
      <c r="G702" s="206" t="s">
        <v>357</v>
      </c>
      <c r="H702" s="207">
        <v>77</v>
      </c>
      <c r="I702" s="208"/>
      <c r="J702" s="209">
        <f>ROUND(I702*H702,2)</f>
        <v>0</v>
      </c>
      <c r="K702" s="210"/>
      <c r="L702" s="38"/>
      <c r="M702" s="211" t="s">
        <v>1</v>
      </c>
      <c r="N702" s="212" t="s">
        <v>43</v>
      </c>
      <c r="O702" s="70"/>
      <c r="P702" s="213">
        <f>O702*H702</f>
        <v>0</v>
      </c>
      <c r="Q702" s="213">
        <v>0</v>
      </c>
      <c r="R702" s="213">
        <f>Q702*H702</f>
        <v>0</v>
      </c>
      <c r="S702" s="213">
        <v>0</v>
      </c>
      <c r="T702" s="214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215" t="s">
        <v>187</v>
      </c>
      <c r="AT702" s="215" t="s">
        <v>183</v>
      </c>
      <c r="AU702" s="215" t="s">
        <v>88</v>
      </c>
      <c r="AY702" s="16" t="s">
        <v>181</v>
      </c>
      <c r="BE702" s="216">
        <f>IF(N702="základní",J702,0)</f>
        <v>0</v>
      </c>
      <c r="BF702" s="216">
        <f>IF(N702="snížená",J702,0)</f>
        <v>0</v>
      </c>
      <c r="BG702" s="216">
        <f>IF(N702="zákl. přenesená",J702,0)</f>
        <v>0</v>
      </c>
      <c r="BH702" s="216">
        <f>IF(N702="sníž. přenesená",J702,0)</f>
        <v>0</v>
      </c>
      <c r="BI702" s="216">
        <f>IF(N702="nulová",J702,0)</f>
        <v>0</v>
      </c>
      <c r="BJ702" s="16" t="s">
        <v>86</v>
      </c>
      <c r="BK702" s="216">
        <f>ROUND(I702*H702,2)</f>
        <v>0</v>
      </c>
      <c r="BL702" s="16" t="s">
        <v>187</v>
      </c>
      <c r="BM702" s="215" t="s">
        <v>931</v>
      </c>
    </row>
    <row r="703" spans="2:51" s="13" customFormat="1" ht="12">
      <c r="B703" s="217"/>
      <c r="C703" s="218"/>
      <c r="D703" s="219" t="s">
        <v>189</v>
      </c>
      <c r="E703" s="220" t="s">
        <v>1</v>
      </c>
      <c r="F703" s="221" t="s">
        <v>932</v>
      </c>
      <c r="G703" s="218"/>
      <c r="H703" s="222">
        <v>77</v>
      </c>
      <c r="I703" s="223"/>
      <c r="J703" s="218"/>
      <c r="K703" s="218"/>
      <c r="L703" s="224"/>
      <c r="M703" s="225"/>
      <c r="N703" s="226"/>
      <c r="O703" s="226"/>
      <c r="P703" s="226"/>
      <c r="Q703" s="226"/>
      <c r="R703" s="226"/>
      <c r="S703" s="226"/>
      <c r="T703" s="227"/>
      <c r="AT703" s="228" t="s">
        <v>189</v>
      </c>
      <c r="AU703" s="228" t="s">
        <v>88</v>
      </c>
      <c r="AV703" s="13" t="s">
        <v>88</v>
      </c>
      <c r="AW703" s="13" t="s">
        <v>35</v>
      </c>
      <c r="AX703" s="13" t="s">
        <v>86</v>
      </c>
      <c r="AY703" s="228" t="s">
        <v>181</v>
      </c>
    </row>
    <row r="704" spans="1:65" s="2" customFormat="1" ht="11.4">
      <c r="A704" s="33"/>
      <c r="B704" s="34"/>
      <c r="C704" s="229" t="s">
        <v>933</v>
      </c>
      <c r="D704" s="229" t="s">
        <v>237</v>
      </c>
      <c r="E704" s="230" t="s">
        <v>934</v>
      </c>
      <c r="F704" s="231" t="s">
        <v>935</v>
      </c>
      <c r="G704" s="232" t="s">
        <v>357</v>
      </c>
      <c r="H704" s="233">
        <v>80.85</v>
      </c>
      <c r="I704" s="234"/>
      <c r="J704" s="235">
        <f>ROUND(I704*H704,2)</f>
        <v>0</v>
      </c>
      <c r="K704" s="236"/>
      <c r="L704" s="237"/>
      <c r="M704" s="238" t="s">
        <v>1</v>
      </c>
      <c r="N704" s="239" t="s">
        <v>43</v>
      </c>
      <c r="O704" s="70"/>
      <c r="P704" s="213">
        <f>O704*H704</f>
        <v>0</v>
      </c>
      <c r="Q704" s="213">
        <v>0.00016</v>
      </c>
      <c r="R704" s="213">
        <f>Q704*H704</f>
        <v>0.012936</v>
      </c>
      <c r="S704" s="213">
        <v>0</v>
      </c>
      <c r="T704" s="214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215" t="s">
        <v>218</v>
      </c>
      <c r="AT704" s="215" t="s">
        <v>237</v>
      </c>
      <c r="AU704" s="215" t="s">
        <v>88</v>
      </c>
      <c r="AY704" s="16" t="s">
        <v>181</v>
      </c>
      <c r="BE704" s="216">
        <f>IF(N704="základní",J704,0)</f>
        <v>0</v>
      </c>
      <c r="BF704" s="216">
        <f>IF(N704="snížená",J704,0)</f>
        <v>0</v>
      </c>
      <c r="BG704" s="216">
        <f>IF(N704="zákl. přenesená",J704,0)</f>
        <v>0</v>
      </c>
      <c r="BH704" s="216">
        <f>IF(N704="sníž. přenesená",J704,0)</f>
        <v>0</v>
      </c>
      <c r="BI704" s="216">
        <f>IF(N704="nulová",J704,0)</f>
        <v>0</v>
      </c>
      <c r="BJ704" s="16" t="s">
        <v>86</v>
      </c>
      <c r="BK704" s="216">
        <f>ROUND(I704*H704,2)</f>
        <v>0</v>
      </c>
      <c r="BL704" s="16" t="s">
        <v>187</v>
      </c>
      <c r="BM704" s="215" t="s">
        <v>936</v>
      </c>
    </row>
    <row r="705" spans="2:51" s="13" customFormat="1" ht="12">
      <c r="B705" s="217"/>
      <c r="C705" s="218"/>
      <c r="D705" s="219" t="s">
        <v>189</v>
      </c>
      <c r="E705" s="218"/>
      <c r="F705" s="221" t="s">
        <v>937</v>
      </c>
      <c r="G705" s="218"/>
      <c r="H705" s="222">
        <v>80.85</v>
      </c>
      <c r="I705" s="223"/>
      <c r="J705" s="218"/>
      <c r="K705" s="218"/>
      <c r="L705" s="224"/>
      <c r="M705" s="225"/>
      <c r="N705" s="226"/>
      <c r="O705" s="226"/>
      <c r="P705" s="226"/>
      <c r="Q705" s="226"/>
      <c r="R705" s="226"/>
      <c r="S705" s="226"/>
      <c r="T705" s="227"/>
      <c r="AT705" s="228" t="s">
        <v>189</v>
      </c>
      <c r="AU705" s="228" t="s">
        <v>88</v>
      </c>
      <c r="AV705" s="13" t="s">
        <v>88</v>
      </c>
      <c r="AW705" s="13" t="s">
        <v>4</v>
      </c>
      <c r="AX705" s="13" t="s">
        <v>86</v>
      </c>
      <c r="AY705" s="228" t="s">
        <v>181</v>
      </c>
    </row>
    <row r="706" spans="1:65" s="2" customFormat="1" ht="22.8">
      <c r="A706" s="33"/>
      <c r="B706" s="34"/>
      <c r="C706" s="203" t="s">
        <v>938</v>
      </c>
      <c r="D706" s="203" t="s">
        <v>183</v>
      </c>
      <c r="E706" s="204" t="s">
        <v>939</v>
      </c>
      <c r="F706" s="205" t="s">
        <v>940</v>
      </c>
      <c r="G706" s="206" t="s">
        <v>357</v>
      </c>
      <c r="H706" s="207">
        <v>66</v>
      </c>
      <c r="I706" s="208"/>
      <c r="J706" s="209">
        <f>ROUND(I706*H706,2)</f>
        <v>0</v>
      </c>
      <c r="K706" s="210"/>
      <c r="L706" s="38"/>
      <c r="M706" s="211" t="s">
        <v>1</v>
      </c>
      <c r="N706" s="212" t="s">
        <v>43</v>
      </c>
      <c r="O706" s="70"/>
      <c r="P706" s="213">
        <f>O706*H706</f>
        <v>0</v>
      </c>
      <c r="Q706" s="213">
        <v>0</v>
      </c>
      <c r="R706" s="213">
        <f>Q706*H706</f>
        <v>0</v>
      </c>
      <c r="S706" s="213">
        <v>0</v>
      </c>
      <c r="T706" s="214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215" t="s">
        <v>187</v>
      </c>
      <c r="AT706" s="215" t="s">
        <v>183</v>
      </c>
      <c r="AU706" s="215" t="s">
        <v>88</v>
      </c>
      <c r="AY706" s="16" t="s">
        <v>181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6" t="s">
        <v>86</v>
      </c>
      <c r="BK706" s="216">
        <f>ROUND(I706*H706,2)</f>
        <v>0</v>
      </c>
      <c r="BL706" s="16" t="s">
        <v>187</v>
      </c>
      <c r="BM706" s="215" t="s">
        <v>941</v>
      </c>
    </row>
    <row r="707" spans="2:51" s="13" customFormat="1" ht="12">
      <c r="B707" s="217"/>
      <c r="C707" s="218"/>
      <c r="D707" s="219" t="s">
        <v>189</v>
      </c>
      <c r="E707" s="220" t="s">
        <v>1</v>
      </c>
      <c r="F707" s="221" t="s">
        <v>942</v>
      </c>
      <c r="G707" s="218"/>
      <c r="H707" s="222">
        <v>66</v>
      </c>
      <c r="I707" s="223"/>
      <c r="J707" s="218"/>
      <c r="K707" s="218"/>
      <c r="L707" s="224"/>
      <c r="M707" s="225"/>
      <c r="N707" s="226"/>
      <c r="O707" s="226"/>
      <c r="P707" s="226"/>
      <c r="Q707" s="226"/>
      <c r="R707" s="226"/>
      <c r="S707" s="226"/>
      <c r="T707" s="227"/>
      <c r="AT707" s="228" t="s">
        <v>189</v>
      </c>
      <c r="AU707" s="228" t="s">
        <v>88</v>
      </c>
      <c r="AV707" s="13" t="s">
        <v>88</v>
      </c>
      <c r="AW707" s="13" t="s">
        <v>35</v>
      </c>
      <c r="AX707" s="13" t="s">
        <v>86</v>
      </c>
      <c r="AY707" s="228" t="s">
        <v>181</v>
      </c>
    </row>
    <row r="708" spans="1:65" s="2" customFormat="1" ht="22.8">
      <c r="A708" s="33"/>
      <c r="B708" s="34"/>
      <c r="C708" s="229" t="s">
        <v>943</v>
      </c>
      <c r="D708" s="229" t="s">
        <v>237</v>
      </c>
      <c r="E708" s="230" t="s">
        <v>944</v>
      </c>
      <c r="F708" s="231" t="s">
        <v>945</v>
      </c>
      <c r="G708" s="232" t="s">
        <v>357</v>
      </c>
      <c r="H708" s="233">
        <v>69.3</v>
      </c>
      <c r="I708" s="234"/>
      <c r="J708" s="235">
        <f>ROUND(I708*H708,2)</f>
        <v>0</v>
      </c>
      <c r="K708" s="236"/>
      <c r="L708" s="237"/>
      <c r="M708" s="238" t="s">
        <v>1</v>
      </c>
      <c r="N708" s="239" t="s">
        <v>43</v>
      </c>
      <c r="O708" s="70"/>
      <c r="P708" s="213">
        <f>O708*H708</f>
        <v>0</v>
      </c>
      <c r="Q708" s="213">
        <v>4E-05</v>
      </c>
      <c r="R708" s="213">
        <f>Q708*H708</f>
        <v>0.002772</v>
      </c>
      <c r="S708" s="213">
        <v>0</v>
      </c>
      <c r="T708" s="214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215" t="s">
        <v>218</v>
      </c>
      <c r="AT708" s="215" t="s">
        <v>237</v>
      </c>
      <c r="AU708" s="215" t="s">
        <v>88</v>
      </c>
      <c r="AY708" s="16" t="s">
        <v>181</v>
      </c>
      <c r="BE708" s="216">
        <f>IF(N708="základní",J708,0)</f>
        <v>0</v>
      </c>
      <c r="BF708" s="216">
        <f>IF(N708="snížená",J708,0)</f>
        <v>0</v>
      </c>
      <c r="BG708" s="216">
        <f>IF(N708="zákl. přenesená",J708,0)</f>
        <v>0</v>
      </c>
      <c r="BH708" s="216">
        <f>IF(N708="sníž. přenesená",J708,0)</f>
        <v>0</v>
      </c>
      <c r="BI708" s="216">
        <f>IF(N708="nulová",J708,0)</f>
        <v>0</v>
      </c>
      <c r="BJ708" s="16" t="s">
        <v>86</v>
      </c>
      <c r="BK708" s="216">
        <f>ROUND(I708*H708,2)</f>
        <v>0</v>
      </c>
      <c r="BL708" s="16" t="s">
        <v>187</v>
      </c>
      <c r="BM708" s="215" t="s">
        <v>946</v>
      </c>
    </row>
    <row r="709" spans="2:51" s="13" customFormat="1" ht="12">
      <c r="B709" s="217"/>
      <c r="C709" s="218"/>
      <c r="D709" s="219" t="s">
        <v>189</v>
      </c>
      <c r="E709" s="218"/>
      <c r="F709" s="221" t="s">
        <v>947</v>
      </c>
      <c r="G709" s="218"/>
      <c r="H709" s="222">
        <v>69.3</v>
      </c>
      <c r="I709" s="223"/>
      <c r="J709" s="218"/>
      <c r="K709" s="218"/>
      <c r="L709" s="224"/>
      <c r="M709" s="225"/>
      <c r="N709" s="226"/>
      <c r="O709" s="226"/>
      <c r="P709" s="226"/>
      <c r="Q709" s="226"/>
      <c r="R709" s="226"/>
      <c r="S709" s="226"/>
      <c r="T709" s="227"/>
      <c r="AT709" s="228" t="s">
        <v>189</v>
      </c>
      <c r="AU709" s="228" t="s">
        <v>88</v>
      </c>
      <c r="AV709" s="13" t="s">
        <v>88</v>
      </c>
      <c r="AW709" s="13" t="s">
        <v>4</v>
      </c>
      <c r="AX709" s="13" t="s">
        <v>86</v>
      </c>
      <c r="AY709" s="228" t="s">
        <v>181</v>
      </c>
    </row>
    <row r="710" spans="1:65" s="2" customFormat="1" ht="22.8">
      <c r="A710" s="33"/>
      <c r="B710" s="34"/>
      <c r="C710" s="203" t="s">
        <v>948</v>
      </c>
      <c r="D710" s="203" t="s">
        <v>183</v>
      </c>
      <c r="E710" s="204" t="s">
        <v>949</v>
      </c>
      <c r="F710" s="205" t="s">
        <v>950</v>
      </c>
      <c r="G710" s="206" t="s">
        <v>357</v>
      </c>
      <c r="H710" s="207">
        <v>7.4</v>
      </c>
      <c r="I710" s="208"/>
      <c r="J710" s="209">
        <f>ROUND(I710*H710,2)</f>
        <v>0</v>
      </c>
      <c r="K710" s="210"/>
      <c r="L710" s="38"/>
      <c r="M710" s="211" t="s">
        <v>1</v>
      </c>
      <c r="N710" s="212" t="s">
        <v>43</v>
      </c>
      <c r="O710" s="70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215" t="s">
        <v>187</v>
      </c>
      <c r="AT710" s="215" t="s">
        <v>183</v>
      </c>
      <c r="AU710" s="215" t="s">
        <v>88</v>
      </c>
      <c r="AY710" s="16" t="s">
        <v>181</v>
      </c>
      <c r="BE710" s="216">
        <f>IF(N710="základní",J710,0)</f>
        <v>0</v>
      </c>
      <c r="BF710" s="216">
        <f>IF(N710="snížená",J710,0)</f>
        <v>0</v>
      </c>
      <c r="BG710" s="216">
        <f>IF(N710="zákl. přenesená",J710,0)</f>
        <v>0</v>
      </c>
      <c r="BH710" s="216">
        <f>IF(N710="sníž. přenesená",J710,0)</f>
        <v>0</v>
      </c>
      <c r="BI710" s="216">
        <f>IF(N710="nulová",J710,0)</f>
        <v>0</v>
      </c>
      <c r="BJ710" s="16" t="s">
        <v>86</v>
      </c>
      <c r="BK710" s="216">
        <f>ROUND(I710*H710,2)</f>
        <v>0</v>
      </c>
      <c r="BL710" s="16" t="s">
        <v>187</v>
      </c>
      <c r="BM710" s="215" t="s">
        <v>951</v>
      </c>
    </row>
    <row r="711" spans="2:51" s="13" customFormat="1" ht="12">
      <c r="B711" s="217"/>
      <c r="C711" s="218"/>
      <c r="D711" s="219" t="s">
        <v>189</v>
      </c>
      <c r="E711" s="220" t="s">
        <v>1</v>
      </c>
      <c r="F711" s="221" t="s">
        <v>952</v>
      </c>
      <c r="G711" s="218"/>
      <c r="H711" s="222">
        <v>7.4</v>
      </c>
      <c r="I711" s="223"/>
      <c r="J711" s="218"/>
      <c r="K711" s="218"/>
      <c r="L711" s="224"/>
      <c r="M711" s="225"/>
      <c r="N711" s="226"/>
      <c r="O711" s="226"/>
      <c r="P711" s="226"/>
      <c r="Q711" s="226"/>
      <c r="R711" s="226"/>
      <c r="S711" s="226"/>
      <c r="T711" s="227"/>
      <c r="AT711" s="228" t="s">
        <v>189</v>
      </c>
      <c r="AU711" s="228" t="s">
        <v>88</v>
      </c>
      <c r="AV711" s="13" t="s">
        <v>88</v>
      </c>
      <c r="AW711" s="13" t="s">
        <v>35</v>
      </c>
      <c r="AX711" s="13" t="s">
        <v>86</v>
      </c>
      <c r="AY711" s="228" t="s">
        <v>181</v>
      </c>
    </row>
    <row r="712" spans="1:65" s="2" customFormat="1" ht="22.8">
      <c r="A712" s="33"/>
      <c r="B712" s="34"/>
      <c r="C712" s="229" t="s">
        <v>953</v>
      </c>
      <c r="D712" s="229" t="s">
        <v>237</v>
      </c>
      <c r="E712" s="230" t="s">
        <v>954</v>
      </c>
      <c r="F712" s="231" t="s">
        <v>955</v>
      </c>
      <c r="G712" s="232" t="s">
        <v>357</v>
      </c>
      <c r="H712" s="233">
        <v>7.77</v>
      </c>
      <c r="I712" s="234"/>
      <c r="J712" s="235">
        <f>ROUND(I712*H712,2)</f>
        <v>0</v>
      </c>
      <c r="K712" s="236"/>
      <c r="L712" s="237"/>
      <c r="M712" s="238" t="s">
        <v>1</v>
      </c>
      <c r="N712" s="239" t="s">
        <v>43</v>
      </c>
      <c r="O712" s="70"/>
      <c r="P712" s="213">
        <f>O712*H712</f>
        <v>0</v>
      </c>
      <c r="Q712" s="213">
        <v>0.0001</v>
      </c>
      <c r="R712" s="213">
        <f>Q712*H712</f>
        <v>0.000777</v>
      </c>
      <c r="S712" s="213">
        <v>0</v>
      </c>
      <c r="T712" s="214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215" t="s">
        <v>218</v>
      </c>
      <c r="AT712" s="215" t="s">
        <v>237</v>
      </c>
      <c r="AU712" s="215" t="s">
        <v>88</v>
      </c>
      <c r="AY712" s="16" t="s">
        <v>181</v>
      </c>
      <c r="BE712" s="216">
        <f>IF(N712="základní",J712,0)</f>
        <v>0</v>
      </c>
      <c r="BF712" s="216">
        <f>IF(N712="snížená",J712,0)</f>
        <v>0</v>
      </c>
      <c r="BG712" s="216">
        <f>IF(N712="zákl. přenesená",J712,0)</f>
        <v>0</v>
      </c>
      <c r="BH712" s="216">
        <f>IF(N712="sníž. přenesená",J712,0)</f>
        <v>0</v>
      </c>
      <c r="BI712" s="216">
        <f>IF(N712="nulová",J712,0)</f>
        <v>0</v>
      </c>
      <c r="BJ712" s="16" t="s">
        <v>86</v>
      </c>
      <c r="BK712" s="216">
        <f>ROUND(I712*H712,2)</f>
        <v>0</v>
      </c>
      <c r="BL712" s="16" t="s">
        <v>187</v>
      </c>
      <c r="BM712" s="215" t="s">
        <v>956</v>
      </c>
    </row>
    <row r="713" spans="2:51" s="13" customFormat="1" ht="12">
      <c r="B713" s="217"/>
      <c r="C713" s="218"/>
      <c r="D713" s="219" t="s">
        <v>189</v>
      </c>
      <c r="E713" s="218"/>
      <c r="F713" s="221" t="s">
        <v>957</v>
      </c>
      <c r="G713" s="218"/>
      <c r="H713" s="222">
        <v>7.77</v>
      </c>
      <c r="I713" s="223"/>
      <c r="J713" s="218"/>
      <c r="K713" s="218"/>
      <c r="L713" s="224"/>
      <c r="M713" s="225"/>
      <c r="N713" s="226"/>
      <c r="O713" s="226"/>
      <c r="P713" s="226"/>
      <c r="Q713" s="226"/>
      <c r="R713" s="226"/>
      <c r="S713" s="226"/>
      <c r="T713" s="227"/>
      <c r="AT713" s="228" t="s">
        <v>189</v>
      </c>
      <c r="AU713" s="228" t="s">
        <v>88</v>
      </c>
      <c r="AV713" s="13" t="s">
        <v>88</v>
      </c>
      <c r="AW713" s="13" t="s">
        <v>4</v>
      </c>
      <c r="AX713" s="13" t="s">
        <v>86</v>
      </c>
      <c r="AY713" s="228" t="s">
        <v>181</v>
      </c>
    </row>
    <row r="714" spans="1:65" s="2" customFormat="1" ht="22.8">
      <c r="A714" s="33"/>
      <c r="B714" s="34"/>
      <c r="C714" s="203" t="s">
        <v>958</v>
      </c>
      <c r="D714" s="203" t="s">
        <v>183</v>
      </c>
      <c r="E714" s="204" t="s">
        <v>959</v>
      </c>
      <c r="F714" s="205" t="s">
        <v>960</v>
      </c>
      <c r="G714" s="206" t="s">
        <v>186</v>
      </c>
      <c r="H714" s="207">
        <v>293.343</v>
      </c>
      <c r="I714" s="208"/>
      <c r="J714" s="209">
        <f>ROUND(I714*H714,2)</f>
        <v>0</v>
      </c>
      <c r="K714" s="210"/>
      <c r="L714" s="38"/>
      <c r="M714" s="211" t="s">
        <v>1</v>
      </c>
      <c r="N714" s="212" t="s">
        <v>43</v>
      </c>
      <c r="O714" s="70"/>
      <c r="P714" s="213">
        <f>O714*H714</f>
        <v>0</v>
      </c>
      <c r="Q714" s="213">
        <v>0.00268</v>
      </c>
      <c r="R714" s="213">
        <f>Q714*H714</f>
        <v>0.78615924</v>
      </c>
      <c r="S714" s="213">
        <v>0</v>
      </c>
      <c r="T714" s="214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215" t="s">
        <v>187</v>
      </c>
      <c r="AT714" s="215" t="s">
        <v>183</v>
      </c>
      <c r="AU714" s="215" t="s">
        <v>88</v>
      </c>
      <c r="AY714" s="16" t="s">
        <v>181</v>
      </c>
      <c r="BE714" s="216">
        <f>IF(N714="základní",J714,0)</f>
        <v>0</v>
      </c>
      <c r="BF714" s="216">
        <f>IF(N714="snížená",J714,0)</f>
        <v>0</v>
      </c>
      <c r="BG714" s="216">
        <f>IF(N714="zákl. přenesená",J714,0)</f>
        <v>0</v>
      </c>
      <c r="BH714" s="216">
        <f>IF(N714="sníž. přenesená",J714,0)</f>
        <v>0</v>
      </c>
      <c r="BI714" s="216">
        <f>IF(N714="nulová",J714,0)</f>
        <v>0</v>
      </c>
      <c r="BJ714" s="16" t="s">
        <v>86</v>
      </c>
      <c r="BK714" s="216">
        <f>ROUND(I714*H714,2)</f>
        <v>0</v>
      </c>
      <c r="BL714" s="16" t="s">
        <v>187</v>
      </c>
      <c r="BM714" s="215" t="s">
        <v>961</v>
      </c>
    </row>
    <row r="715" spans="2:51" s="13" customFormat="1" ht="12">
      <c r="B715" s="217"/>
      <c r="C715" s="218"/>
      <c r="D715" s="219" t="s">
        <v>189</v>
      </c>
      <c r="E715" s="220" t="s">
        <v>1</v>
      </c>
      <c r="F715" s="221" t="s">
        <v>900</v>
      </c>
      <c r="G715" s="218"/>
      <c r="H715" s="222">
        <v>17.205</v>
      </c>
      <c r="I715" s="223"/>
      <c r="J715" s="218"/>
      <c r="K715" s="218"/>
      <c r="L715" s="224"/>
      <c r="M715" s="225"/>
      <c r="N715" s="226"/>
      <c r="O715" s="226"/>
      <c r="P715" s="226"/>
      <c r="Q715" s="226"/>
      <c r="R715" s="226"/>
      <c r="S715" s="226"/>
      <c r="T715" s="227"/>
      <c r="AT715" s="228" t="s">
        <v>189</v>
      </c>
      <c r="AU715" s="228" t="s">
        <v>88</v>
      </c>
      <c r="AV715" s="13" t="s">
        <v>88</v>
      </c>
      <c r="AW715" s="13" t="s">
        <v>35</v>
      </c>
      <c r="AX715" s="13" t="s">
        <v>78</v>
      </c>
      <c r="AY715" s="228" t="s">
        <v>181</v>
      </c>
    </row>
    <row r="716" spans="2:51" s="13" customFormat="1" ht="12">
      <c r="B716" s="217"/>
      <c r="C716" s="218"/>
      <c r="D716" s="219" t="s">
        <v>189</v>
      </c>
      <c r="E716" s="220" t="s">
        <v>1</v>
      </c>
      <c r="F716" s="221" t="s">
        <v>901</v>
      </c>
      <c r="G716" s="218"/>
      <c r="H716" s="222">
        <v>50.92</v>
      </c>
      <c r="I716" s="223"/>
      <c r="J716" s="218"/>
      <c r="K716" s="218"/>
      <c r="L716" s="224"/>
      <c r="M716" s="225"/>
      <c r="N716" s="226"/>
      <c r="O716" s="226"/>
      <c r="P716" s="226"/>
      <c r="Q716" s="226"/>
      <c r="R716" s="226"/>
      <c r="S716" s="226"/>
      <c r="T716" s="227"/>
      <c r="AT716" s="228" t="s">
        <v>189</v>
      </c>
      <c r="AU716" s="228" t="s">
        <v>88</v>
      </c>
      <c r="AV716" s="13" t="s">
        <v>88</v>
      </c>
      <c r="AW716" s="13" t="s">
        <v>35</v>
      </c>
      <c r="AX716" s="13" t="s">
        <v>78</v>
      </c>
      <c r="AY716" s="228" t="s">
        <v>181</v>
      </c>
    </row>
    <row r="717" spans="2:51" s="13" customFormat="1" ht="12">
      <c r="B717" s="217"/>
      <c r="C717" s="218"/>
      <c r="D717" s="219" t="s">
        <v>189</v>
      </c>
      <c r="E717" s="220" t="s">
        <v>1</v>
      </c>
      <c r="F717" s="221" t="s">
        <v>902</v>
      </c>
      <c r="G717" s="218"/>
      <c r="H717" s="222">
        <v>16.08</v>
      </c>
      <c r="I717" s="223"/>
      <c r="J717" s="218"/>
      <c r="K717" s="218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189</v>
      </c>
      <c r="AU717" s="228" t="s">
        <v>88</v>
      </c>
      <c r="AV717" s="13" t="s">
        <v>88</v>
      </c>
      <c r="AW717" s="13" t="s">
        <v>35</v>
      </c>
      <c r="AX717" s="13" t="s">
        <v>78</v>
      </c>
      <c r="AY717" s="228" t="s">
        <v>181</v>
      </c>
    </row>
    <row r="718" spans="2:51" s="13" customFormat="1" ht="12">
      <c r="B718" s="217"/>
      <c r="C718" s="218"/>
      <c r="D718" s="219" t="s">
        <v>189</v>
      </c>
      <c r="E718" s="220" t="s">
        <v>1</v>
      </c>
      <c r="F718" s="221" t="s">
        <v>903</v>
      </c>
      <c r="G718" s="218"/>
      <c r="H718" s="222">
        <v>179.118</v>
      </c>
      <c r="I718" s="223"/>
      <c r="J718" s="218"/>
      <c r="K718" s="218"/>
      <c r="L718" s="224"/>
      <c r="M718" s="225"/>
      <c r="N718" s="226"/>
      <c r="O718" s="226"/>
      <c r="P718" s="226"/>
      <c r="Q718" s="226"/>
      <c r="R718" s="226"/>
      <c r="S718" s="226"/>
      <c r="T718" s="227"/>
      <c r="AT718" s="228" t="s">
        <v>189</v>
      </c>
      <c r="AU718" s="228" t="s">
        <v>88</v>
      </c>
      <c r="AV718" s="13" t="s">
        <v>88</v>
      </c>
      <c r="AW718" s="13" t="s">
        <v>35</v>
      </c>
      <c r="AX718" s="13" t="s">
        <v>78</v>
      </c>
      <c r="AY718" s="228" t="s">
        <v>181</v>
      </c>
    </row>
    <row r="719" spans="2:51" s="13" customFormat="1" ht="12">
      <c r="B719" s="217"/>
      <c r="C719" s="218"/>
      <c r="D719" s="219" t="s">
        <v>189</v>
      </c>
      <c r="E719" s="220" t="s">
        <v>1</v>
      </c>
      <c r="F719" s="221" t="s">
        <v>904</v>
      </c>
      <c r="G719" s="218"/>
      <c r="H719" s="222">
        <v>41.81</v>
      </c>
      <c r="I719" s="223"/>
      <c r="J719" s="218"/>
      <c r="K719" s="218"/>
      <c r="L719" s="224"/>
      <c r="M719" s="225"/>
      <c r="N719" s="226"/>
      <c r="O719" s="226"/>
      <c r="P719" s="226"/>
      <c r="Q719" s="226"/>
      <c r="R719" s="226"/>
      <c r="S719" s="226"/>
      <c r="T719" s="227"/>
      <c r="AT719" s="228" t="s">
        <v>189</v>
      </c>
      <c r="AU719" s="228" t="s">
        <v>88</v>
      </c>
      <c r="AV719" s="13" t="s">
        <v>88</v>
      </c>
      <c r="AW719" s="13" t="s">
        <v>35</v>
      </c>
      <c r="AX719" s="13" t="s">
        <v>78</v>
      </c>
      <c r="AY719" s="228" t="s">
        <v>181</v>
      </c>
    </row>
    <row r="720" spans="2:51" s="13" customFormat="1" ht="12">
      <c r="B720" s="217"/>
      <c r="C720" s="218"/>
      <c r="D720" s="219" t="s">
        <v>189</v>
      </c>
      <c r="E720" s="220" t="s">
        <v>1</v>
      </c>
      <c r="F720" s="221" t="s">
        <v>905</v>
      </c>
      <c r="G720" s="218"/>
      <c r="H720" s="222">
        <v>13.56</v>
      </c>
      <c r="I720" s="223"/>
      <c r="J720" s="218"/>
      <c r="K720" s="218"/>
      <c r="L720" s="224"/>
      <c r="M720" s="225"/>
      <c r="N720" s="226"/>
      <c r="O720" s="226"/>
      <c r="P720" s="226"/>
      <c r="Q720" s="226"/>
      <c r="R720" s="226"/>
      <c r="S720" s="226"/>
      <c r="T720" s="227"/>
      <c r="AT720" s="228" t="s">
        <v>189</v>
      </c>
      <c r="AU720" s="228" t="s">
        <v>88</v>
      </c>
      <c r="AV720" s="13" t="s">
        <v>88</v>
      </c>
      <c r="AW720" s="13" t="s">
        <v>35</v>
      </c>
      <c r="AX720" s="13" t="s">
        <v>78</v>
      </c>
      <c r="AY720" s="228" t="s">
        <v>181</v>
      </c>
    </row>
    <row r="721" spans="2:51" s="13" customFormat="1" ht="12">
      <c r="B721" s="217"/>
      <c r="C721" s="218"/>
      <c r="D721" s="219" t="s">
        <v>189</v>
      </c>
      <c r="E721" s="220" t="s">
        <v>1</v>
      </c>
      <c r="F721" s="221" t="s">
        <v>906</v>
      </c>
      <c r="G721" s="218"/>
      <c r="H721" s="222">
        <v>13.2</v>
      </c>
      <c r="I721" s="223"/>
      <c r="J721" s="218"/>
      <c r="K721" s="218"/>
      <c r="L721" s="224"/>
      <c r="M721" s="225"/>
      <c r="N721" s="226"/>
      <c r="O721" s="226"/>
      <c r="P721" s="226"/>
      <c r="Q721" s="226"/>
      <c r="R721" s="226"/>
      <c r="S721" s="226"/>
      <c r="T721" s="227"/>
      <c r="AT721" s="228" t="s">
        <v>189</v>
      </c>
      <c r="AU721" s="228" t="s">
        <v>88</v>
      </c>
      <c r="AV721" s="13" t="s">
        <v>88</v>
      </c>
      <c r="AW721" s="13" t="s">
        <v>35</v>
      </c>
      <c r="AX721" s="13" t="s">
        <v>78</v>
      </c>
      <c r="AY721" s="228" t="s">
        <v>181</v>
      </c>
    </row>
    <row r="722" spans="2:51" s="13" customFormat="1" ht="12">
      <c r="B722" s="217"/>
      <c r="C722" s="218"/>
      <c r="D722" s="219" t="s">
        <v>189</v>
      </c>
      <c r="E722" s="220" t="s">
        <v>1</v>
      </c>
      <c r="F722" s="221" t="s">
        <v>667</v>
      </c>
      <c r="G722" s="218"/>
      <c r="H722" s="222">
        <v>-2.5</v>
      </c>
      <c r="I722" s="223"/>
      <c r="J722" s="218"/>
      <c r="K722" s="218"/>
      <c r="L722" s="224"/>
      <c r="M722" s="225"/>
      <c r="N722" s="226"/>
      <c r="O722" s="226"/>
      <c r="P722" s="226"/>
      <c r="Q722" s="226"/>
      <c r="R722" s="226"/>
      <c r="S722" s="226"/>
      <c r="T722" s="227"/>
      <c r="AT722" s="228" t="s">
        <v>189</v>
      </c>
      <c r="AU722" s="228" t="s">
        <v>88</v>
      </c>
      <c r="AV722" s="13" t="s">
        <v>88</v>
      </c>
      <c r="AW722" s="13" t="s">
        <v>35</v>
      </c>
      <c r="AX722" s="13" t="s">
        <v>78</v>
      </c>
      <c r="AY722" s="228" t="s">
        <v>181</v>
      </c>
    </row>
    <row r="723" spans="2:51" s="13" customFormat="1" ht="12">
      <c r="B723" s="217"/>
      <c r="C723" s="218"/>
      <c r="D723" s="219" t="s">
        <v>189</v>
      </c>
      <c r="E723" s="220" t="s">
        <v>1</v>
      </c>
      <c r="F723" s="221" t="s">
        <v>668</v>
      </c>
      <c r="G723" s="218"/>
      <c r="H723" s="222">
        <v>-2.25</v>
      </c>
      <c r="I723" s="223"/>
      <c r="J723" s="218"/>
      <c r="K723" s="218"/>
      <c r="L723" s="224"/>
      <c r="M723" s="225"/>
      <c r="N723" s="226"/>
      <c r="O723" s="226"/>
      <c r="P723" s="226"/>
      <c r="Q723" s="226"/>
      <c r="R723" s="226"/>
      <c r="S723" s="226"/>
      <c r="T723" s="227"/>
      <c r="AT723" s="228" t="s">
        <v>189</v>
      </c>
      <c r="AU723" s="228" t="s">
        <v>88</v>
      </c>
      <c r="AV723" s="13" t="s">
        <v>88</v>
      </c>
      <c r="AW723" s="13" t="s">
        <v>35</v>
      </c>
      <c r="AX723" s="13" t="s">
        <v>78</v>
      </c>
      <c r="AY723" s="228" t="s">
        <v>181</v>
      </c>
    </row>
    <row r="724" spans="2:51" s="13" customFormat="1" ht="12">
      <c r="B724" s="217"/>
      <c r="C724" s="218"/>
      <c r="D724" s="219" t="s">
        <v>189</v>
      </c>
      <c r="E724" s="220" t="s">
        <v>1</v>
      </c>
      <c r="F724" s="221" t="s">
        <v>907</v>
      </c>
      <c r="G724" s="218"/>
      <c r="H724" s="222">
        <v>-2.5</v>
      </c>
      <c r="I724" s="223"/>
      <c r="J724" s="218"/>
      <c r="K724" s="218"/>
      <c r="L724" s="224"/>
      <c r="M724" s="225"/>
      <c r="N724" s="226"/>
      <c r="O724" s="226"/>
      <c r="P724" s="226"/>
      <c r="Q724" s="226"/>
      <c r="R724" s="226"/>
      <c r="S724" s="226"/>
      <c r="T724" s="227"/>
      <c r="AT724" s="228" t="s">
        <v>189</v>
      </c>
      <c r="AU724" s="228" t="s">
        <v>88</v>
      </c>
      <c r="AV724" s="13" t="s">
        <v>88</v>
      </c>
      <c r="AW724" s="13" t="s">
        <v>35</v>
      </c>
      <c r="AX724" s="13" t="s">
        <v>78</v>
      </c>
      <c r="AY724" s="228" t="s">
        <v>181</v>
      </c>
    </row>
    <row r="725" spans="2:51" s="13" customFormat="1" ht="12">
      <c r="B725" s="217"/>
      <c r="C725" s="218"/>
      <c r="D725" s="219" t="s">
        <v>189</v>
      </c>
      <c r="E725" s="220" t="s">
        <v>1</v>
      </c>
      <c r="F725" s="221" t="s">
        <v>671</v>
      </c>
      <c r="G725" s="218"/>
      <c r="H725" s="222">
        <v>-9.375</v>
      </c>
      <c r="I725" s="223"/>
      <c r="J725" s="218"/>
      <c r="K725" s="218"/>
      <c r="L725" s="224"/>
      <c r="M725" s="225"/>
      <c r="N725" s="226"/>
      <c r="O725" s="226"/>
      <c r="P725" s="226"/>
      <c r="Q725" s="226"/>
      <c r="R725" s="226"/>
      <c r="S725" s="226"/>
      <c r="T725" s="227"/>
      <c r="AT725" s="228" t="s">
        <v>189</v>
      </c>
      <c r="AU725" s="228" t="s">
        <v>88</v>
      </c>
      <c r="AV725" s="13" t="s">
        <v>88</v>
      </c>
      <c r="AW725" s="13" t="s">
        <v>35</v>
      </c>
      <c r="AX725" s="13" t="s">
        <v>78</v>
      </c>
      <c r="AY725" s="228" t="s">
        <v>181</v>
      </c>
    </row>
    <row r="726" spans="2:51" s="13" customFormat="1" ht="12">
      <c r="B726" s="217"/>
      <c r="C726" s="218"/>
      <c r="D726" s="219" t="s">
        <v>189</v>
      </c>
      <c r="E726" s="220" t="s">
        <v>1</v>
      </c>
      <c r="F726" s="221" t="s">
        <v>672</v>
      </c>
      <c r="G726" s="218"/>
      <c r="H726" s="222">
        <v>-2.5</v>
      </c>
      <c r="I726" s="223"/>
      <c r="J726" s="218"/>
      <c r="K726" s="218"/>
      <c r="L726" s="224"/>
      <c r="M726" s="225"/>
      <c r="N726" s="226"/>
      <c r="O726" s="226"/>
      <c r="P726" s="226"/>
      <c r="Q726" s="226"/>
      <c r="R726" s="226"/>
      <c r="S726" s="226"/>
      <c r="T726" s="227"/>
      <c r="AT726" s="228" t="s">
        <v>189</v>
      </c>
      <c r="AU726" s="228" t="s">
        <v>88</v>
      </c>
      <c r="AV726" s="13" t="s">
        <v>88</v>
      </c>
      <c r="AW726" s="13" t="s">
        <v>35</v>
      </c>
      <c r="AX726" s="13" t="s">
        <v>78</v>
      </c>
      <c r="AY726" s="228" t="s">
        <v>181</v>
      </c>
    </row>
    <row r="727" spans="2:51" s="13" customFormat="1" ht="12">
      <c r="B727" s="217"/>
      <c r="C727" s="218"/>
      <c r="D727" s="219" t="s">
        <v>189</v>
      </c>
      <c r="E727" s="220" t="s">
        <v>1</v>
      </c>
      <c r="F727" s="221" t="s">
        <v>674</v>
      </c>
      <c r="G727" s="218"/>
      <c r="H727" s="222">
        <v>-4.5</v>
      </c>
      <c r="I727" s="223"/>
      <c r="J727" s="218"/>
      <c r="K727" s="218"/>
      <c r="L727" s="224"/>
      <c r="M727" s="225"/>
      <c r="N727" s="226"/>
      <c r="O727" s="226"/>
      <c r="P727" s="226"/>
      <c r="Q727" s="226"/>
      <c r="R727" s="226"/>
      <c r="S727" s="226"/>
      <c r="T727" s="227"/>
      <c r="AT727" s="228" t="s">
        <v>189</v>
      </c>
      <c r="AU727" s="228" t="s">
        <v>88</v>
      </c>
      <c r="AV727" s="13" t="s">
        <v>88</v>
      </c>
      <c r="AW727" s="13" t="s">
        <v>35</v>
      </c>
      <c r="AX727" s="13" t="s">
        <v>78</v>
      </c>
      <c r="AY727" s="228" t="s">
        <v>181</v>
      </c>
    </row>
    <row r="728" spans="2:51" s="13" customFormat="1" ht="12">
      <c r="B728" s="217"/>
      <c r="C728" s="218"/>
      <c r="D728" s="219" t="s">
        <v>189</v>
      </c>
      <c r="E728" s="220" t="s">
        <v>1</v>
      </c>
      <c r="F728" s="221" t="s">
        <v>908</v>
      </c>
      <c r="G728" s="218"/>
      <c r="H728" s="222">
        <v>-10.875</v>
      </c>
      <c r="I728" s="223"/>
      <c r="J728" s="218"/>
      <c r="K728" s="218"/>
      <c r="L728" s="224"/>
      <c r="M728" s="225"/>
      <c r="N728" s="226"/>
      <c r="O728" s="226"/>
      <c r="P728" s="226"/>
      <c r="Q728" s="226"/>
      <c r="R728" s="226"/>
      <c r="S728" s="226"/>
      <c r="T728" s="227"/>
      <c r="AT728" s="228" t="s">
        <v>189</v>
      </c>
      <c r="AU728" s="228" t="s">
        <v>88</v>
      </c>
      <c r="AV728" s="13" t="s">
        <v>88</v>
      </c>
      <c r="AW728" s="13" t="s">
        <v>35</v>
      </c>
      <c r="AX728" s="13" t="s">
        <v>78</v>
      </c>
      <c r="AY728" s="228" t="s">
        <v>181</v>
      </c>
    </row>
    <row r="729" spans="2:51" s="13" customFormat="1" ht="12">
      <c r="B729" s="217"/>
      <c r="C729" s="218"/>
      <c r="D729" s="219" t="s">
        <v>189</v>
      </c>
      <c r="E729" s="220" t="s">
        <v>1</v>
      </c>
      <c r="F729" s="221" t="s">
        <v>839</v>
      </c>
      <c r="G729" s="218"/>
      <c r="H729" s="222">
        <v>-4.05</v>
      </c>
      <c r="I729" s="223"/>
      <c r="J729" s="218"/>
      <c r="K729" s="218"/>
      <c r="L729" s="224"/>
      <c r="M729" s="225"/>
      <c r="N729" s="226"/>
      <c r="O729" s="226"/>
      <c r="P729" s="226"/>
      <c r="Q729" s="226"/>
      <c r="R729" s="226"/>
      <c r="S729" s="226"/>
      <c r="T729" s="227"/>
      <c r="AT729" s="228" t="s">
        <v>189</v>
      </c>
      <c r="AU729" s="228" t="s">
        <v>88</v>
      </c>
      <c r="AV729" s="13" t="s">
        <v>88</v>
      </c>
      <c r="AW729" s="13" t="s">
        <v>35</v>
      </c>
      <c r="AX729" s="13" t="s">
        <v>78</v>
      </c>
      <c r="AY729" s="228" t="s">
        <v>181</v>
      </c>
    </row>
    <row r="730" spans="2:51" s="14" customFormat="1" ht="12">
      <c r="B730" s="240"/>
      <c r="C730" s="241"/>
      <c r="D730" s="219" t="s">
        <v>189</v>
      </c>
      <c r="E730" s="242" t="s">
        <v>1</v>
      </c>
      <c r="F730" s="243" t="s">
        <v>257</v>
      </c>
      <c r="G730" s="241"/>
      <c r="H730" s="244">
        <v>293.34299999999996</v>
      </c>
      <c r="I730" s="245"/>
      <c r="J730" s="241"/>
      <c r="K730" s="241"/>
      <c r="L730" s="246"/>
      <c r="M730" s="247"/>
      <c r="N730" s="248"/>
      <c r="O730" s="248"/>
      <c r="P730" s="248"/>
      <c r="Q730" s="248"/>
      <c r="R730" s="248"/>
      <c r="S730" s="248"/>
      <c r="T730" s="249"/>
      <c r="AT730" s="250" t="s">
        <v>189</v>
      </c>
      <c r="AU730" s="250" t="s">
        <v>88</v>
      </c>
      <c r="AV730" s="14" t="s">
        <v>187</v>
      </c>
      <c r="AW730" s="14" t="s">
        <v>35</v>
      </c>
      <c r="AX730" s="14" t="s">
        <v>86</v>
      </c>
      <c r="AY730" s="250" t="s">
        <v>181</v>
      </c>
    </row>
    <row r="731" spans="1:65" s="2" customFormat="1" ht="22.8">
      <c r="A731" s="33"/>
      <c r="B731" s="34"/>
      <c r="C731" s="203" t="s">
        <v>962</v>
      </c>
      <c r="D731" s="203" t="s">
        <v>183</v>
      </c>
      <c r="E731" s="204" t="s">
        <v>963</v>
      </c>
      <c r="F731" s="205" t="s">
        <v>964</v>
      </c>
      <c r="G731" s="206" t="s">
        <v>186</v>
      </c>
      <c r="H731" s="207">
        <v>108.643</v>
      </c>
      <c r="I731" s="208"/>
      <c r="J731" s="209">
        <f>ROUND(I731*H731,2)</f>
        <v>0</v>
      </c>
      <c r="K731" s="210"/>
      <c r="L731" s="38"/>
      <c r="M731" s="211" t="s">
        <v>1</v>
      </c>
      <c r="N731" s="212" t="s">
        <v>43</v>
      </c>
      <c r="O731" s="70"/>
      <c r="P731" s="213">
        <f>O731*H731</f>
        <v>0</v>
      </c>
      <c r="Q731" s="213">
        <v>0.00628</v>
      </c>
      <c r="R731" s="213">
        <f>Q731*H731</f>
        <v>0.68227804</v>
      </c>
      <c r="S731" s="213">
        <v>0</v>
      </c>
      <c r="T731" s="214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215" t="s">
        <v>187</v>
      </c>
      <c r="AT731" s="215" t="s">
        <v>183</v>
      </c>
      <c r="AU731" s="215" t="s">
        <v>88</v>
      </c>
      <c r="AY731" s="16" t="s">
        <v>181</v>
      </c>
      <c r="BE731" s="216">
        <f>IF(N731="základní",J731,0)</f>
        <v>0</v>
      </c>
      <c r="BF731" s="216">
        <f>IF(N731="snížená",J731,0)</f>
        <v>0</v>
      </c>
      <c r="BG731" s="216">
        <f>IF(N731="zákl. přenesená",J731,0)</f>
        <v>0</v>
      </c>
      <c r="BH731" s="216">
        <f>IF(N731="sníž. přenesená",J731,0)</f>
        <v>0</v>
      </c>
      <c r="BI731" s="216">
        <f>IF(N731="nulová",J731,0)</f>
        <v>0</v>
      </c>
      <c r="BJ731" s="16" t="s">
        <v>86</v>
      </c>
      <c r="BK731" s="216">
        <f>ROUND(I731*H731,2)</f>
        <v>0</v>
      </c>
      <c r="BL731" s="16" t="s">
        <v>187</v>
      </c>
      <c r="BM731" s="215" t="s">
        <v>965</v>
      </c>
    </row>
    <row r="732" spans="2:51" s="13" customFormat="1" ht="12">
      <c r="B732" s="217"/>
      <c r="C732" s="218"/>
      <c r="D732" s="219" t="s">
        <v>189</v>
      </c>
      <c r="E732" s="220" t="s">
        <v>1</v>
      </c>
      <c r="F732" s="221" t="s">
        <v>966</v>
      </c>
      <c r="G732" s="218"/>
      <c r="H732" s="222">
        <v>26.483</v>
      </c>
      <c r="I732" s="223"/>
      <c r="J732" s="218"/>
      <c r="K732" s="218"/>
      <c r="L732" s="224"/>
      <c r="M732" s="225"/>
      <c r="N732" s="226"/>
      <c r="O732" s="226"/>
      <c r="P732" s="226"/>
      <c r="Q732" s="226"/>
      <c r="R732" s="226"/>
      <c r="S732" s="226"/>
      <c r="T732" s="227"/>
      <c r="AT732" s="228" t="s">
        <v>189</v>
      </c>
      <c r="AU732" s="228" t="s">
        <v>88</v>
      </c>
      <c r="AV732" s="13" t="s">
        <v>88</v>
      </c>
      <c r="AW732" s="13" t="s">
        <v>35</v>
      </c>
      <c r="AX732" s="13" t="s">
        <v>78</v>
      </c>
      <c r="AY732" s="228" t="s">
        <v>181</v>
      </c>
    </row>
    <row r="733" spans="2:51" s="13" customFormat="1" ht="12">
      <c r="B733" s="217"/>
      <c r="C733" s="218"/>
      <c r="D733" s="219" t="s">
        <v>189</v>
      </c>
      <c r="E733" s="220" t="s">
        <v>1</v>
      </c>
      <c r="F733" s="221" t="s">
        <v>967</v>
      </c>
      <c r="G733" s="218"/>
      <c r="H733" s="222">
        <v>6.7</v>
      </c>
      <c r="I733" s="223"/>
      <c r="J733" s="218"/>
      <c r="K733" s="218"/>
      <c r="L733" s="224"/>
      <c r="M733" s="225"/>
      <c r="N733" s="226"/>
      <c r="O733" s="226"/>
      <c r="P733" s="226"/>
      <c r="Q733" s="226"/>
      <c r="R733" s="226"/>
      <c r="S733" s="226"/>
      <c r="T733" s="227"/>
      <c r="AT733" s="228" t="s">
        <v>189</v>
      </c>
      <c r="AU733" s="228" t="s">
        <v>88</v>
      </c>
      <c r="AV733" s="13" t="s">
        <v>88</v>
      </c>
      <c r="AW733" s="13" t="s">
        <v>35</v>
      </c>
      <c r="AX733" s="13" t="s">
        <v>78</v>
      </c>
      <c r="AY733" s="228" t="s">
        <v>181</v>
      </c>
    </row>
    <row r="734" spans="2:51" s="13" customFormat="1" ht="12">
      <c r="B734" s="217"/>
      <c r="C734" s="218"/>
      <c r="D734" s="219" t="s">
        <v>189</v>
      </c>
      <c r="E734" s="220" t="s">
        <v>1</v>
      </c>
      <c r="F734" s="221" t="s">
        <v>968</v>
      </c>
      <c r="G734" s="218"/>
      <c r="H734" s="222">
        <v>57.78</v>
      </c>
      <c r="I734" s="223"/>
      <c r="J734" s="218"/>
      <c r="K734" s="218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189</v>
      </c>
      <c r="AU734" s="228" t="s">
        <v>88</v>
      </c>
      <c r="AV734" s="13" t="s">
        <v>88</v>
      </c>
      <c r="AW734" s="13" t="s">
        <v>35</v>
      </c>
      <c r="AX734" s="13" t="s">
        <v>78</v>
      </c>
      <c r="AY734" s="228" t="s">
        <v>181</v>
      </c>
    </row>
    <row r="735" spans="2:51" s="13" customFormat="1" ht="12">
      <c r="B735" s="217"/>
      <c r="C735" s="218"/>
      <c r="D735" s="219" t="s">
        <v>189</v>
      </c>
      <c r="E735" s="220" t="s">
        <v>1</v>
      </c>
      <c r="F735" s="221" t="s">
        <v>969</v>
      </c>
      <c r="G735" s="218"/>
      <c r="H735" s="222">
        <v>15.48</v>
      </c>
      <c r="I735" s="223"/>
      <c r="J735" s="218"/>
      <c r="K735" s="218"/>
      <c r="L735" s="224"/>
      <c r="M735" s="225"/>
      <c r="N735" s="226"/>
      <c r="O735" s="226"/>
      <c r="P735" s="226"/>
      <c r="Q735" s="226"/>
      <c r="R735" s="226"/>
      <c r="S735" s="226"/>
      <c r="T735" s="227"/>
      <c r="AT735" s="228" t="s">
        <v>189</v>
      </c>
      <c r="AU735" s="228" t="s">
        <v>88</v>
      </c>
      <c r="AV735" s="13" t="s">
        <v>88</v>
      </c>
      <c r="AW735" s="13" t="s">
        <v>35</v>
      </c>
      <c r="AX735" s="13" t="s">
        <v>78</v>
      </c>
      <c r="AY735" s="228" t="s">
        <v>181</v>
      </c>
    </row>
    <row r="736" spans="2:51" s="13" customFormat="1" ht="12">
      <c r="B736" s="217"/>
      <c r="C736" s="218"/>
      <c r="D736" s="219" t="s">
        <v>189</v>
      </c>
      <c r="E736" s="220" t="s">
        <v>1</v>
      </c>
      <c r="F736" s="221" t="s">
        <v>970</v>
      </c>
      <c r="G736" s="218"/>
      <c r="H736" s="222">
        <v>2.2</v>
      </c>
      <c r="I736" s="223"/>
      <c r="J736" s="218"/>
      <c r="K736" s="218"/>
      <c r="L736" s="224"/>
      <c r="M736" s="225"/>
      <c r="N736" s="226"/>
      <c r="O736" s="226"/>
      <c r="P736" s="226"/>
      <c r="Q736" s="226"/>
      <c r="R736" s="226"/>
      <c r="S736" s="226"/>
      <c r="T736" s="227"/>
      <c r="AT736" s="228" t="s">
        <v>189</v>
      </c>
      <c r="AU736" s="228" t="s">
        <v>88</v>
      </c>
      <c r="AV736" s="13" t="s">
        <v>88</v>
      </c>
      <c r="AW736" s="13" t="s">
        <v>35</v>
      </c>
      <c r="AX736" s="13" t="s">
        <v>78</v>
      </c>
      <c r="AY736" s="228" t="s">
        <v>181</v>
      </c>
    </row>
    <row r="737" spans="2:51" s="14" customFormat="1" ht="12">
      <c r="B737" s="240"/>
      <c r="C737" s="241"/>
      <c r="D737" s="219" t="s">
        <v>189</v>
      </c>
      <c r="E737" s="242" t="s">
        <v>1</v>
      </c>
      <c r="F737" s="243" t="s">
        <v>257</v>
      </c>
      <c r="G737" s="241"/>
      <c r="H737" s="244">
        <v>108.643</v>
      </c>
      <c r="I737" s="245"/>
      <c r="J737" s="241"/>
      <c r="K737" s="241"/>
      <c r="L737" s="246"/>
      <c r="M737" s="247"/>
      <c r="N737" s="248"/>
      <c r="O737" s="248"/>
      <c r="P737" s="248"/>
      <c r="Q737" s="248"/>
      <c r="R737" s="248"/>
      <c r="S737" s="248"/>
      <c r="T737" s="249"/>
      <c r="AT737" s="250" t="s">
        <v>189</v>
      </c>
      <c r="AU737" s="250" t="s">
        <v>88</v>
      </c>
      <c r="AV737" s="14" t="s">
        <v>187</v>
      </c>
      <c r="AW737" s="14" t="s">
        <v>35</v>
      </c>
      <c r="AX737" s="14" t="s">
        <v>86</v>
      </c>
      <c r="AY737" s="250" t="s">
        <v>181</v>
      </c>
    </row>
    <row r="738" spans="1:65" s="2" customFormat="1" ht="22.8">
      <c r="A738" s="33"/>
      <c r="B738" s="34"/>
      <c r="C738" s="203" t="s">
        <v>971</v>
      </c>
      <c r="D738" s="203" t="s">
        <v>183</v>
      </c>
      <c r="E738" s="204" t="s">
        <v>972</v>
      </c>
      <c r="F738" s="205" t="s">
        <v>973</v>
      </c>
      <c r="G738" s="206" t="s">
        <v>186</v>
      </c>
      <c r="H738" s="207">
        <v>52.405</v>
      </c>
      <c r="I738" s="208"/>
      <c r="J738" s="209">
        <f>ROUND(I738*H738,2)</f>
        <v>0</v>
      </c>
      <c r="K738" s="210"/>
      <c r="L738" s="38"/>
      <c r="M738" s="211" t="s">
        <v>1</v>
      </c>
      <c r="N738" s="212" t="s">
        <v>43</v>
      </c>
      <c r="O738" s="70"/>
      <c r="P738" s="213">
        <f>O738*H738</f>
        <v>0</v>
      </c>
      <c r="Q738" s="213">
        <v>0.00486</v>
      </c>
      <c r="R738" s="213">
        <f>Q738*H738</f>
        <v>0.2546883</v>
      </c>
      <c r="S738" s="213">
        <v>0</v>
      </c>
      <c r="T738" s="214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215" t="s">
        <v>187</v>
      </c>
      <c r="AT738" s="215" t="s">
        <v>183</v>
      </c>
      <c r="AU738" s="215" t="s">
        <v>88</v>
      </c>
      <c r="AY738" s="16" t="s">
        <v>181</v>
      </c>
      <c r="BE738" s="216">
        <f>IF(N738="základní",J738,0)</f>
        <v>0</v>
      </c>
      <c r="BF738" s="216">
        <f>IF(N738="snížená",J738,0)</f>
        <v>0</v>
      </c>
      <c r="BG738" s="216">
        <f>IF(N738="zákl. přenesená",J738,0)</f>
        <v>0</v>
      </c>
      <c r="BH738" s="216">
        <f>IF(N738="sníž. přenesená",J738,0)</f>
        <v>0</v>
      </c>
      <c r="BI738" s="216">
        <f>IF(N738="nulová",J738,0)</f>
        <v>0</v>
      </c>
      <c r="BJ738" s="16" t="s">
        <v>86</v>
      </c>
      <c r="BK738" s="216">
        <f>ROUND(I738*H738,2)</f>
        <v>0</v>
      </c>
      <c r="BL738" s="16" t="s">
        <v>187</v>
      </c>
      <c r="BM738" s="215" t="s">
        <v>974</v>
      </c>
    </row>
    <row r="739" spans="2:51" s="13" customFormat="1" ht="12">
      <c r="B739" s="217"/>
      <c r="C739" s="218"/>
      <c r="D739" s="219" t="s">
        <v>189</v>
      </c>
      <c r="E739" s="220" t="s">
        <v>1</v>
      </c>
      <c r="F739" s="221" t="s">
        <v>975</v>
      </c>
      <c r="G739" s="218"/>
      <c r="H739" s="222">
        <v>31.45</v>
      </c>
      <c r="I739" s="223"/>
      <c r="J739" s="218"/>
      <c r="K739" s="218"/>
      <c r="L739" s="224"/>
      <c r="M739" s="225"/>
      <c r="N739" s="226"/>
      <c r="O739" s="226"/>
      <c r="P739" s="226"/>
      <c r="Q739" s="226"/>
      <c r="R739" s="226"/>
      <c r="S739" s="226"/>
      <c r="T739" s="227"/>
      <c r="AT739" s="228" t="s">
        <v>189</v>
      </c>
      <c r="AU739" s="228" t="s">
        <v>88</v>
      </c>
      <c r="AV739" s="13" t="s">
        <v>88</v>
      </c>
      <c r="AW739" s="13" t="s">
        <v>35</v>
      </c>
      <c r="AX739" s="13" t="s">
        <v>78</v>
      </c>
      <c r="AY739" s="228" t="s">
        <v>181</v>
      </c>
    </row>
    <row r="740" spans="2:51" s="13" customFormat="1" ht="12">
      <c r="B740" s="217"/>
      <c r="C740" s="218"/>
      <c r="D740" s="219" t="s">
        <v>189</v>
      </c>
      <c r="E740" s="220" t="s">
        <v>1</v>
      </c>
      <c r="F740" s="221" t="s">
        <v>976</v>
      </c>
      <c r="G740" s="218"/>
      <c r="H740" s="222">
        <v>6.29</v>
      </c>
      <c r="I740" s="223"/>
      <c r="J740" s="218"/>
      <c r="K740" s="218"/>
      <c r="L740" s="224"/>
      <c r="M740" s="225"/>
      <c r="N740" s="226"/>
      <c r="O740" s="226"/>
      <c r="P740" s="226"/>
      <c r="Q740" s="226"/>
      <c r="R740" s="226"/>
      <c r="S740" s="226"/>
      <c r="T740" s="227"/>
      <c r="AT740" s="228" t="s">
        <v>189</v>
      </c>
      <c r="AU740" s="228" t="s">
        <v>88</v>
      </c>
      <c r="AV740" s="13" t="s">
        <v>88</v>
      </c>
      <c r="AW740" s="13" t="s">
        <v>35</v>
      </c>
      <c r="AX740" s="13" t="s">
        <v>78</v>
      </c>
      <c r="AY740" s="228" t="s">
        <v>181</v>
      </c>
    </row>
    <row r="741" spans="2:51" s="13" customFormat="1" ht="12">
      <c r="B741" s="217"/>
      <c r="C741" s="218"/>
      <c r="D741" s="219" t="s">
        <v>189</v>
      </c>
      <c r="E741" s="220" t="s">
        <v>1</v>
      </c>
      <c r="F741" s="221" t="s">
        <v>977</v>
      </c>
      <c r="G741" s="218"/>
      <c r="H741" s="222">
        <v>14.665</v>
      </c>
      <c r="I741" s="223"/>
      <c r="J741" s="218"/>
      <c r="K741" s="218"/>
      <c r="L741" s="224"/>
      <c r="M741" s="225"/>
      <c r="N741" s="226"/>
      <c r="O741" s="226"/>
      <c r="P741" s="226"/>
      <c r="Q741" s="226"/>
      <c r="R741" s="226"/>
      <c r="S741" s="226"/>
      <c r="T741" s="227"/>
      <c r="AT741" s="228" t="s">
        <v>189</v>
      </c>
      <c r="AU741" s="228" t="s">
        <v>88</v>
      </c>
      <c r="AV741" s="13" t="s">
        <v>88</v>
      </c>
      <c r="AW741" s="13" t="s">
        <v>35</v>
      </c>
      <c r="AX741" s="13" t="s">
        <v>78</v>
      </c>
      <c r="AY741" s="228" t="s">
        <v>181</v>
      </c>
    </row>
    <row r="742" spans="2:51" s="14" customFormat="1" ht="12">
      <c r="B742" s="240"/>
      <c r="C742" s="241"/>
      <c r="D742" s="219" t="s">
        <v>189</v>
      </c>
      <c r="E742" s="242" t="s">
        <v>1</v>
      </c>
      <c r="F742" s="243" t="s">
        <v>257</v>
      </c>
      <c r="G742" s="241"/>
      <c r="H742" s="244">
        <v>52.405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AT742" s="250" t="s">
        <v>189</v>
      </c>
      <c r="AU742" s="250" t="s">
        <v>88</v>
      </c>
      <c r="AV742" s="14" t="s">
        <v>187</v>
      </c>
      <c r="AW742" s="14" t="s">
        <v>35</v>
      </c>
      <c r="AX742" s="14" t="s">
        <v>86</v>
      </c>
      <c r="AY742" s="250" t="s">
        <v>181</v>
      </c>
    </row>
    <row r="743" spans="1:65" s="2" customFormat="1" ht="11.4">
      <c r="A743" s="33"/>
      <c r="B743" s="34"/>
      <c r="C743" s="229" t="s">
        <v>978</v>
      </c>
      <c r="D743" s="229" t="s">
        <v>237</v>
      </c>
      <c r="E743" s="230" t="s">
        <v>979</v>
      </c>
      <c r="F743" s="231" t="s">
        <v>980</v>
      </c>
      <c r="G743" s="232" t="s">
        <v>186</v>
      </c>
      <c r="H743" s="233">
        <v>55.025</v>
      </c>
      <c r="I743" s="234"/>
      <c r="J743" s="235">
        <f>ROUND(I743*H743,2)</f>
        <v>0</v>
      </c>
      <c r="K743" s="236"/>
      <c r="L743" s="237"/>
      <c r="M743" s="238" t="s">
        <v>1</v>
      </c>
      <c r="N743" s="239" t="s">
        <v>43</v>
      </c>
      <c r="O743" s="70"/>
      <c r="P743" s="213">
        <f>O743*H743</f>
        <v>0</v>
      </c>
      <c r="Q743" s="213">
        <v>0</v>
      </c>
      <c r="R743" s="213">
        <f>Q743*H743</f>
        <v>0</v>
      </c>
      <c r="S743" s="213">
        <v>0</v>
      </c>
      <c r="T743" s="214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215" t="s">
        <v>218</v>
      </c>
      <c r="AT743" s="215" t="s">
        <v>237</v>
      </c>
      <c r="AU743" s="215" t="s">
        <v>88</v>
      </c>
      <c r="AY743" s="16" t="s">
        <v>181</v>
      </c>
      <c r="BE743" s="216">
        <f>IF(N743="základní",J743,0)</f>
        <v>0</v>
      </c>
      <c r="BF743" s="216">
        <f>IF(N743="snížená",J743,0)</f>
        <v>0</v>
      </c>
      <c r="BG743" s="216">
        <f>IF(N743="zákl. přenesená",J743,0)</f>
        <v>0</v>
      </c>
      <c r="BH743" s="216">
        <f>IF(N743="sníž. přenesená",J743,0)</f>
        <v>0</v>
      </c>
      <c r="BI743" s="216">
        <f>IF(N743="nulová",J743,0)</f>
        <v>0</v>
      </c>
      <c r="BJ743" s="16" t="s">
        <v>86</v>
      </c>
      <c r="BK743" s="216">
        <f>ROUND(I743*H743,2)</f>
        <v>0</v>
      </c>
      <c r="BL743" s="16" t="s">
        <v>187</v>
      </c>
      <c r="BM743" s="215" t="s">
        <v>981</v>
      </c>
    </row>
    <row r="744" spans="2:51" s="13" customFormat="1" ht="12">
      <c r="B744" s="217"/>
      <c r="C744" s="218"/>
      <c r="D744" s="219" t="s">
        <v>189</v>
      </c>
      <c r="E744" s="220" t="s">
        <v>1</v>
      </c>
      <c r="F744" s="221" t="s">
        <v>982</v>
      </c>
      <c r="G744" s="218"/>
      <c r="H744" s="222">
        <v>55.025</v>
      </c>
      <c r="I744" s="223"/>
      <c r="J744" s="218"/>
      <c r="K744" s="218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189</v>
      </c>
      <c r="AU744" s="228" t="s">
        <v>88</v>
      </c>
      <c r="AV744" s="13" t="s">
        <v>88</v>
      </c>
      <c r="AW744" s="13" t="s">
        <v>35</v>
      </c>
      <c r="AX744" s="13" t="s">
        <v>86</v>
      </c>
      <c r="AY744" s="228" t="s">
        <v>181</v>
      </c>
    </row>
    <row r="745" spans="1:65" s="2" customFormat="1" ht="22.8">
      <c r="A745" s="33"/>
      <c r="B745" s="34"/>
      <c r="C745" s="203" t="s">
        <v>983</v>
      </c>
      <c r="D745" s="203" t="s">
        <v>183</v>
      </c>
      <c r="E745" s="204" t="s">
        <v>984</v>
      </c>
      <c r="F745" s="205" t="s">
        <v>985</v>
      </c>
      <c r="G745" s="206" t="s">
        <v>357</v>
      </c>
      <c r="H745" s="207">
        <v>168.22</v>
      </c>
      <c r="I745" s="208"/>
      <c r="J745" s="209">
        <f>ROUND(I745*H745,2)</f>
        <v>0</v>
      </c>
      <c r="K745" s="210"/>
      <c r="L745" s="38"/>
      <c r="M745" s="211" t="s">
        <v>1</v>
      </c>
      <c r="N745" s="212" t="s">
        <v>43</v>
      </c>
      <c r="O745" s="70"/>
      <c r="P745" s="213">
        <f>O745*H745</f>
        <v>0</v>
      </c>
      <c r="Q745" s="213">
        <v>0.0015</v>
      </c>
      <c r="R745" s="213">
        <f>Q745*H745</f>
        <v>0.25233</v>
      </c>
      <c r="S745" s="213">
        <v>0</v>
      </c>
      <c r="T745" s="214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215" t="s">
        <v>187</v>
      </c>
      <c r="AT745" s="215" t="s">
        <v>183</v>
      </c>
      <c r="AU745" s="215" t="s">
        <v>88</v>
      </c>
      <c r="AY745" s="16" t="s">
        <v>181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16" t="s">
        <v>86</v>
      </c>
      <c r="BK745" s="216">
        <f>ROUND(I745*H745,2)</f>
        <v>0</v>
      </c>
      <c r="BL745" s="16" t="s">
        <v>187</v>
      </c>
      <c r="BM745" s="215" t="s">
        <v>986</v>
      </c>
    </row>
    <row r="746" spans="2:51" s="13" customFormat="1" ht="12">
      <c r="B746" s="217"/>
      <c r="C746" s="218"/>
      <c r="D746" s="219" t="s">
        <v>189</v>
      </c>
      <c r="E746" s="220" t="s">
        <v>1</v>
      </c>
      <c r="F746" s="221" t="s">
        <v>987</v>
      </c>
      <c r="G746" s="218"/>
      <c r="H746" s="222">
        <v>168.22</v>
      </c>
      <c r="I746" s="223"/>
      <c r="J746" s="218"/>
      <c r="K746" s="218"/>
      <c r="L746" s="224"/>
      <c r="M746" s="225"/>
      <c r="N746" s="226"/>
      <c r="O746" s="226"/>
      <c r="P746" s="226"/>
      <c r="Q746" s="226"/>
      <c r="R746" s="226"/>
      <c r="S746" s="226"/>
      <c r="T746" s="227"/>
      <c r="AT746" s="228" t="s">
        <v>189</v>
      </c>
      <c r="AU746" s="228" t="s">
        <v>88</v>
      </c>
      <c r="AV746" s="13" t="s">
        <v>88</v>
      </c>
      <c r="AW746" s="13" t="s">
        <v>35</v>
      </c>
      <c r="AX746" s="13" t="s">
        <v>86</v>
      </c>
      <c r="AY746" s="228" t="s">
        <v>181</v>
      </c>
    </row>
    <row r="747" spans="1:65" s="2" customFormat="1" ht="22.8">
      <c r="A747" s="33"/>
      <c r="B747" s="34"/>
      <c r="C747" s="203" t="s">
        <v>988</v>
      </c>
      <c r="D747" s="203" t="s">
        <v>183</v>
      </c>
      <c r="E747" s="204" t="s">
        <v>989</v>
      </c>
      <c r="F747" s="205" t="s">
        <v>990</v>
      </c>
      <c r="G747" s="206" t="s">
        <v>357</v>
      </c>
      <c r="H747" s="207">
        <v>38.675</v>
      </c>
      <c r="I747" s="208"/>
      <c r="J747" s="209">
        <f>ROUND(I747*H747,2)</f>
        <v>0</v>
      </c>
      <c r="K747" s="210"/>
      <c r="L747" s="38"/>
      <c r="M747" s="211" t="s">
        <v>1</v>
      </c>
      <c r="N747" s="212" t="s">
        <v>43</v>
      </c>
      <c r="O747" s="70"/>
      <c r="P747" s="213">
        <f>O747*H747</f>
        <v>0</v>
      </c>
      <c r="Q747" s="213">
        <v>0.02065</v>
      </c>
      <c r="R747" s="213">
        <f>Q747*H747</f>
        <v>0.79863875</v>
      </c>
      <c r="S747" s="213">
        <v>0</v>
      </c>
      <c r="T747" s="214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215" t="s">
        <v>187</v>
      </c>
      <c r="AT747" s="215" t="s">
        <v>183</v>
      </c>
      <c r="AU747" s="215" t="s">
        <v>88</v>
      </c>
      <c r="AY747" s="16" t="s">
        <v>181</v>
      </c>
      <c r="BE747" s="216">
        <f>IF(N747="základní",J747,0)</f>
        <v>0</v>
      </c>
      <c r="BF747" s="216">
        <f>IF(N747="snížená",J747,0)</f>
        <v>0</v>
      </c>
      <c r="BG747" s="216">
        <f>IF(N747="zákl. přenesená",J747,0)</f>
        <v>0</v>
      </c>
      <c r="BH747" s="216">
        <f>IF(N747="sníž. přenesená",J747,0)</f>
        <v>0</v>
      </c>
      <c r="BI747" s="216">
        <f>IF(N747="nulová",J747,0)</f>
        <v>0</v>
      </c>
      <c r="BJ747" s="16" t="s">
        <v>86</v>
      </c>
      <c r="BK747" s="216">
        <f>ROUND(I747*H747,2)</f>
        <v>0</v>
      </c>
      <c r="BL747" s="16" t="s">
        <v>187</v>
      </c>
      <c r="BM747" s="215" t="s">
        <v>991</v>
      </c>
    </row>
    <row r="748" spans="2:51" s="13" customFormat="1" ht="30.6">
      <c r="B748" s="217"/>
      <c r="C748" s="218"/>
      <c r="D748" s="219" t="s">
        <v>189</v>
      </c>
      <c r="E748" s="220" t="s">
        <v>1</v>
      </c>
      <c r="F748" s="221" t="s">
        <v>992</v>
      </c>
      <c r="G748" s="218"/>
      <c r="H748" s="222">
        <v>38.675</v>
      </c>
      <c r="I748" s="223"/>
      <c r="J748" s="218"/>
      <c r="K748" s="218"/>
      <c r="L748" s="224"/>
      <c r="M748" s="225"/>
      <c r="N748" s="226"/>
      <c r="O748" s="226"/>
      <c r="P748" s="226"/>
      <c r="Q748" s="226"/>
      <c r="R748" s="226"/>
      <c r="S748" s="226"/>
      <c r="T748" s="227"/>
      <c r="AT748" s="228" t="s">
        <v>189</v>
      </c>
      <c r="AU748" s="228" t="s">
        <v>88</v>
      </c>
      <c r="AV748" s="13" t="s">
        <v>88</v>
      </c>
      <c r="AW748" s="13" t="s">
        <v>35</v>
      </c>
      <c r="AX748" s="13" t="s">
        <v>86</v>
      </c>
      <c r="AY748" s="228" t="s">
        <v>181</v>
      </c>
    </row>
    <row r="749" spans="1:65" s="2" customFormat="1" ht="22.8">
      <c r="A749" s="33"/>
      <c r="B749" s="34"/>
      <c r="C749" s="203" t="s">
        <v>993</v>
      </c>
      <c r="D749" s="203" t="s">
        <v>183</v>
      </c>
      <c r="E749" s="204" t="s">
        <v>994</v>
      </c>
      <c r="F749" s="205" t="s">
        <v>995</v>
      </c>
      <c r="G749" s="206" t="s">
        <v>197</v>
      </c>
      <c r="H749" s="207">
        <v>1</v>
      </c>
      <c r="I749" s="208"/>
      <c r="J749" s="209">
        <f>ROUND(I749*H749,2)</f>
        <v>0</v>
      </c>
      <c r="K749" s="210"/>
      <c r="L749" s="38"/>
      <c r="M749" s="211" t="s">
        <v>1</v>
      </c>
      <c r="N749" s="212" t="s">
        <v>43</v>
      </c>
      <c r="O749" s="70"/>
      <c r="P749" s="213">
        <f>O749*H749</f>
        <v>0</v>
      </c>
      <c r="Q749" s="213">
        <v>0.04854</v>
      </c>
      <c r="R749" s="213">
        <f>Q749*H749</f>
        <v>0.04854</v>
      </c>
      <c r="S749" s="213">
        <v>0</v>
      </c>
      <c r="T749" s="214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215" t="s">
        <v>187</v>
      </c>
      <c r="AT749" s="215" t="s">
        <v>183</v>
      </c>
      <c r="AU749" s="215" t="s">
        <v>88</v>
      </c>
      <c r="AY749" s="16" t="s">
        <v>181</v>
      </c>
      <c r="BE749" s="216">
        <f>IF(N749="základní",J749,0)</f>
        <v>0</v>
      </c>
      <c r="BF749" s="216">
        <f>IF(N749="snížená",J749,0)</f>
        <v>0</v>
      </c>
      <c r="BG749" s="216">
        <f>IF(N749="zákl. přenesená",J749,0)</f>
        <v>0</v>
      </c>
      <c r="BH749" s="216">
        <f>IF(N749="sníž. přenesená",J749,0)</f>
        <v>0</v>
      </c>
      <c r="BI749" s="216">
        <f>IF(N749="nulová",J749,0)</f>
        <v>0</v>
      </c>
      <c r="BJ749" s="16" t="s">
        <v>86</v>
      </c>
      <c r="BK749" s="216">
        <f>ROUND(I749*H749,2)</f>
        <v>0</v>
      </c>
      <c r="BL749" s="16" t="s">
        <v>187</v>
      </c>
      <c r="BM749" s="215" t="s">
        <v>996</v>
      </c>
    </row>
    <row r="750" spans="2:51" s="13" customFormat="1" ht="12">
      <c r="B750" s="217"/>
      <c r="C750" s="218"/>
      <c r="D750" s="219" t="s">
        <v>189</v>
      </c>
      <c r="E750" s="220" t="s">
        <v>1</v>
      </c>
      <c r="F750" s="221" t="s">
        <v>86</v>
      </c>
      <c r="G750" s="218"/>
      <c r="H750" s="222">
        <v>1</v>
      </c>
      <c r="I750" s="223"/>
      <c r="J750" s="218"/>
      <c r="K750" s="218"/>
      <c r="L750" s="224"/>
      <c r="M750" s="225"/>
      <c r="N750" s="226"/>
      <c r="O750" s="226"/>
      <c r="P750" s="226"/>
      <c r="Q750" s="226"/>
      <c r="R750" s="226"/>
      <c r="S750" s="226"/>
      <c r="T750" s="227"/>
      <c r="AT750" s="228" t="s">
        <v>189</v>
      </c>
      <c r="AU750" s="228" t="s">
        <v>88</v>
      </c>
      <c r="AV750" s="13" t="s">
        <v>88</v>
      </c>
      <c r="AW750" s="13" t="s">
        <v>35</v>
      </c>
      <c r="AX750" s="13" t="s">
        <v>86</v>
      </c>
      <c r="AY750" s="228" t="s">
        <v>181</v>
      </c>
    </row>
    <row r="751" spans="1:65" s="2" customFormat="1" ht="22.8">
      <c r="A751" s="33"/>
      <c r="B751" s="34"/>
      <c r="C751" s="229" t="s">
        <v>997</v>
      </c>
      <c r="D751" s="229" t="s">
        <v>237</v>
      </c>
      <c r="E751" s="230" t="s">
        <v>998</v>
      </c>
      <c r="F751" s="231" t="s">
        <v>999</v>
      </c>
      <c r="G751" s="232" t="s">
        <v>197</v>
      </c>
      <c r="H751" s="233">
        <v>1</v>
      </c>
      <c r="I751" s="234"/>
      <c r="J751" s="235">
        <f>ROUND(I751*H751,2)</f>
        <v>0</v>
      </c>
      <c r="K751" s="236"/>
      <c r="L751" s="237"/>
      <c r="M751" s="238" t="s">
        <v>1</v>
      </c>
      <c r="N751" s="239" t="s">
        <v>43</v>
      </c>
      <c r="O751" s="70"/>
      <c r="P751" s="213">
        <f>O751*H751</f>
        <v>0</v>
      </c>
      <c r="Q751" s="213">
        <v>0.026</v>
      </c>
      <c r="R751" s="213">
        <f>Q751*H751</f>
        <v>0.026</v>
      </c>
      <c r="S751" s="213">
        <v>0</v>
      </c>
      <c r="T751" s="214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215" t="s">
        <v>218</v>
      </c>
      <c r="AT751" s="215" t="s">
        <v>237</v>
      </c>
      <c r="AU751" s="215" t="s">
        <v>88</v>
      </c>
      <c r="AY751" s="16" t="s">
        <v>181</v>
      </c>
      <c r="BE751" s="216">
        <f>IF(N751="základní",J751,0)</f>
        <v>0</v>
      </c>
      <c r="BF751" s="216">
        <f>IF(N751="snížená",J751,0)</f>
        <v>0</v>
      </c>
      <c r="BG751" s="216">
        <f>IF(N751="zákl. přenesená",J751,0)</f>
        <v>0</v>
      </c>
      <c r="BH751" s="216">
        <f>IF(N751="sníž. přenesená",J751,0)</f>
        <v>0</v>
      </c>
      <c r="BI751" s="216">
        <f>IF(N751="nulová",J751,0)</f>
        <v>0</v>
      </c>
      <c r="BJ751" s="16" t="s">
        <v>86</v>
      </c>
      <c r="BK751" s="216">
        <f>ROUND(I751*H751,2)</f>
        <v>0</v>
      </c>
      <c r="BL751" s="16" t="s">
        <v>187</v>
      </c>
      <c r="BM751" s="215" t="s">
        <v>1000</v>
      </c>
    </row>
    <row r="752" spans="1:65" s="2" customFormat="1" ht="22.8">
      <c r="A752" s="33"/>
      <c r="B752" s="34"/>
      <c r="C752" s="203" t="s">
        <v>1001</v>
      </c>
      <c r="D752" s="203" t="s">
        <v>183</v>
      </c>
      <c r="E752" s="204" t="s">
        <v>1002</v>
      </c>
      <c r="F752" s="205" t="s">
        <v>1003</v>
      </c>
      <c r="G752" s="206" t="s">
        <v>245</v>
      </c>
      <c r="H752" s="207">
        <v>1</v>
      </c>
      <c r="I752" s="208"/>
      <c r="J752" s="209">
        <f>ROUND(I752*H752,2)</f>
        <v>0</v>
      </c>
      <c r="K752" s="210"/>
      <c r="L752" s="38"/>
      <c r="M752" s="211" t="s">
        <v>1</v>
      </c>
      <c r="N752" s="212" t="s">
        <v>43</v>
      </c>
      <c r="O752" s="70"/>
      <c r="P752" s="213">
        <f>O752*H752</f>
        <v>0</v>
      </c>
      <c r="Q752" s="213">
        <v>0</v>
      </c>
      <c r="R752" s="213">
        <f>Q752*H752</f>
        <v>0</v>
      </c>
      <c r="S752" s="213">
        <v>0</v>
      </c>
      <c r="T752" s="214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215" t="s">
        <v>187</v>
      </c>
      <c r="AT752" s="215" t="s">
        <v>183</v>
      </c>
      <c r="AU752" s="215" t="s">
        <v>88</v>
      </c>
      <c r="AY752" s="16" t="s">
        <v>181</v>
      </c>
      <c r="BE752" s="216">
        <f>IF(N752="základní",J752,0)</f>
        <v>0</v>
      </c>
      <c r="BF752" s="216">
        <f>IF(N752="snížená",J752,0)</f>
        <v>0</v>
      </c>
      <c r="BG752" s="216">
        <f>IF(N752="zákl. přenesená",J752,0)</f>
        <v>0</v>
      </c>
      <c r="BH752" s="216">
        <f>IF(N752="sníž. přenesená",J752,0)</f>
        <v>0</v>
      </c>
      <c r="BI752" s="216">
        <f>IF(N752="nulová",J752,0)</f>
        <v>0</v>
      </c>
      <c r="BJ752" s="16" t="s">
        <v>86</v>
      </c>
      <c r="BK752" s="216">
        <f>ROUND(I752*H752,2)</f>
        <v>0</v>
      </c>
      <c r="BL752" s="16" t="s">
        <v>187</v>
      </c>
      <c r="BM752" s="215" t="s">
        <v>1004</v>
      </c>
    </row>
    <row r="753" spans="2:63" s="12" customFormat="1" ht="13.2">
      <c r="B753" s="187"/>
      <c r="C753" s="188"/>
      <c r="D753" s="189" t="s">
        <v>77</v>
      </c>
      <c r="E753" s="201" t="s">
        <v>218</v>
      </c>
      <c r="F753" s="201" t="s">
        <v>242</v>
      </c>
      <c r="G753" s="188"/>
      <c r="H753" s="188"/>
      <c r="I753" s="191"/>
      <c r="J753" s="202">
        <f>BK753</f>
        <v>0</v>
      </c>
      <c r="K753" s="188"/>
      <c r="L753" s="193"/>
      <c r="M753" s="194"/>
      <c r="N753" s="195"/>
      <c r="O753" s="195"/>
      <c r="P753" s="196">
        <f>SUM(P754:P767)</f>
        <v>0</v>
      </c>
      <c r="Q753" s="195"/>
      <c r="R753" s="196">
        <f>SUM(R754:R767)</f>
        <v>0.0993794</v>
      </c>
      <c r="S753" s="195"/>
      <c r="T753" s="197">
        <f>SUM(T754:T767)</f>
        <v>0</v>
      </c>
      <c r="AR753" s="198" t="s">
        <v>86</v>
      </c>
      <c r="AT753" s="199" t="s">
        <v>77</v>
      </c>
      <c r="AU753" s="199" t="s">
        <v>86</v>
      </c>
      <c r="AY753" s="198" t="s">
        <v>181</v>
      </c>
      <c r="BK753" s="200">
        <f>SUM(BK754:BK767)</f>
        <v>0</v>
      </c>
    </row>
    <row r="754" spans="1:65" s="2" customFormat="1" ht="22.8">
      <c r="A754" s="33"/>
      <c r="B754" s="34"/>
      <c r="C754" s="203" t="s">
        <v>1005</v>
      </c>
      <c r="D754" s="203" t="s">
        <v>183</v>
      </c>
      <c r="E754" s="204" t="s">
        <v>1006</v>
      </c>
      <c r="F754" s="205" t="s">
        <v>1007</v>
      </c>
      <c r="G754" s="206" t="s">
        <v>357</v>
      </c>
      <c r="H754" s="207">
        <v>19</v>
      </c>
      <c r="I754" s="208"/>
      <c r="J754" s="209">
        <f>ROUND(I754*H754,2)</f>
        <v>0</v>
      </c>
      <c r="K754" s="210"/>
      <c r="L754" s="38"/>
      <c r="M754" s="211" t="s">
        <v>1</v>
      </c>
      <c r="N754" s="212" t="s">
        <v>43</v>
      </c>
      <c r="O754" s="70"/>
      <c r="P754" s="213">
        <f>O754*H754</f>
        <v>0</v>
      </c>
      <c r="Q754" s="213">
        <v>1E-05</v>
      </c>
      <c r="R754" s="213">
        <f>Q754*H754</f>
        <v>0.00019</v>
      </c>
      <c r="S754" s="213">
        <v>0</v>
      </c>
      <c r="T754" s="214">
        <f>S754*H754</f>
        <v>0</v>
      </c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R754" s="215" t="s">
        <v>187</v>
      </c>
      <c r="AT754" s="215" t="s">
        <v>183</v>
      </c>
      <c r="AU754" s="215" t="s">
        <v>88</v>
      </c>
      <c r="AY754" s="16" t="s">
        <v>181</v>
      </c>
      <c r="BE754" s="216">
        <f>IF(N754="základní",J754,0)</f>
        <v>0</v>
      </c>
      <c r="BF754" s="216">
        <f>IF(N754="snížená",J754,0)</f>
        <v>0</v>
      </c>
      <c r="BG754" s="216">
        <f>IF(N754="zákl. přenesená",J754,0)</f>
        <v>0</v>
      </c>
      <c r="BH754" s="216">
        <f>IF(N754="sníž. přenesená",J754,0)</f>
        <v>0</v>
      </c>
      <c r="BI754" s="216">
        <f>IF(N754="nulová",J754,0)</f>
        <v>0</v>
      </c>
      <c r="BJ754" s="16" t="s">
        <v>86</v>
      </c>
      <c r="BK754" s="216">
        <f>ROUND(I754*H754,2)</f>
        <v>0</v>
      </c>
      <c r="BL754" s="16" t="s">
        <v>187</v>
      </c>
      <c r="BM754" s="215" t="s">
        <v>1008</v>
      </c>
    </row>
    <row r="755" spans="2:51" s="13" customFormat="1" ht="12">
      <c r="B755" s="217"/>
      <c r="C755" s="218"/>
      <c r="D755" s="219" t="s">
        <v>189</v>
      </c>
      <c r="E755" s="220" t="s">
        <v>1</v>
      </c>
      <c r="F755" s="221" t="s">
        <v>139</v>
      </c>
      <c r="G755" s="218"/>
      <c r="H755" s="222">
        <v>19</v>
      </c>
      <c r="I755" s="223"/>
      <c r="J755" s="218"/>
      <c r="K755" s="218"/>
      <c r="L755" s="224"/>
      <c r="M755" s="225"/>
      <c r="N755" s="226"/>
      <c r="O755" s="226"/>
      <c r="P755" s="226"/>
      <c r="Q755" s="226"/>
      <c r="R755" s="226"/>
      <c r="S755" s="226"/>
      <c r="T755" s="227"/>
      <c r="AT755" s="228" t="s">
        <v>189</v>
      </c>
      <c r="AU755" s="228" t="s">
        <v>88</v>
      </c>
      <c r="AV755" s="13" t="s">
        <v>88</v>
      </c>
      <c r="AW755" s="13" t="s">
        <v>35</v>
      </c>
      <c r="AX755" s="13" t="s">
        <v>86</v>
      </c>
      <c r="AY755" s="228" t="s">
        <v>181</v>
      </c>
    </row>
    <row r="756" spans="1:65" s="2" customFormat="1" ht="22.8">
      <c r="A756" s="33"/>
      <c r="B756" s="34"/>
      <c r="C756" s="229" t="s">
        <v>1009</v>
      </c>
      <c r="D756" s="229" t="s">
        <v>237</v>
      </c>
      <c r="E756" s="230" t="s">
        <v>1010</v>
      </c>
      <c r="F756" s="231" t="s">
        <v>1011</v>
      </c>
      <c r="G756" s="232" t="s">
        <v>357</v>
      </c>
      <c r="H756" s="233">
        <v>19.285</v>
      </c>
      <c r="I756" s="234"/>
      <c r="J756" s="235">
        <f>ROUND(I756*H756,2)</f>
        <v>0</v>
      </c>
      <c r="K756" s="236"/>
      <c r="L756" s="237"/>
      <c r="M756" s="238" t="s">
        <v>1</v>
      </c>
      <c r="N756" s="239" t="s">
        <v>43</v>
      </c>
      <c r="O756" s="70"/>
      <c r="P756" s="213">
        <f>O756*H756</f>
        <v>0</v>
      </c>
      <c r="Q756" s="213">
        <v>0.0014</v>
      </c>
      <c r="R756" s="213">
        <f>Q756*H756</f>
        <v>0.026999</v>
      </c>
      <c r="S756" s="213">
        <v>0</v>
      </c>
      <c r="T756" s="214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215" t="s">
        <v>218</v>
      </c>
      <c r="AT756" s="215" t="s">
        <v>237</v>
      </c>
      <c r="AU756" s="215" t="s">
        <v>88</v>
      </c>
      <c r="AY756" s="16" t="s">
        <v>181</v>
      </c>
      <c r="BE756" s="216">
        <f>IF(N756="základní",J756,0)</f>
        <v>0</v>
      </c>
      <c r="BF756" s="216">
        <f>IF(N756="snížená",J756,0)</f>
        <v>0</v>
      </c>
      <c r="BG756" s="216">
        <f>IF(N756="zákl. přenesená",J756,0)</f>
        <v>0</v>
      </c>
      <c r="BH756" s="216">
        <f>IF(N756="sníž. přenesená",J756,0)</f>
        <v>0</v>
      </c>
      <c r="BI756" s="216">
        <f>IF(N756="nulová",J756,0)</f>
        <v>0</v>
      </c>
      <c r="BJ756" s="16" t="s">
        <v>86</v>
      </c>
      <c r="BK756" s="216">
        <f>ROUND(I756*H756,2)</f>
        <v>0</v>
      </c>
      <c r="BL756" s="16" t="s">
        <v>187</v>
      </c>
      <c r="BM756" s="215" t="s">
        <v>1012</v>
      </c>
    </row>
    <row r="757" spans="2:51" s="13" customFormat="1" ht="12">
      <c r="B757" s="217"/>
      <c r="C757" s="218"/>
      <c r="D757" s="219" t="s">
        <v>189</v>
      </c>
      <c r="E757" s="218"/>
      <c r="F757" s="221" t="s">
        <v>1013</v>
      </c>
      <c r="G757" s="218"/>
      <c r="H757" s="222">
        <v>19.285</v>
      </c>
      <c r="I757" s="223"/>
      <c r="J757" s="218"/>
      <c r="K757" s="218"/>
      <c r="L757" s="224"/>
      <c r="M757" s="225"/>
      <c r="N757" s="226"/>
      <c r="O757" s="226"/>
      <c r="P757" s="226"/>
      <c r="Q757" s="226"/>
      <c r="R757" s="226"/>
      <c r="S757" s="226"/>
      <c r="T757" s="227"/>
      <c r="AT757" s="228" t="s">
        <v>189</v>
      </c>
      <c r="AU757" s="228" t="s">
        <v>88</v>
      </c>
      <c r="AV757" s="13" t="s">
        <v>88</v>
      </c>
      <c r="AW757" s="13" t="s">
        <v>4</v>
      </c>
      <c r="AX757" s="13" t="s">
        <v>86</v>
      </c>
      <c r="AY757" s="228" t="s">
        <v>181</v>
      </c>
    </row>
    <row r="758" spans="1:65" s="2" customFormat="1" ht="22.8">
      <c r="A758" s="33"/>
      <c r="B758" s="34"/>
      <c r="C758" s="203" t="s">
        <v>1014</v>
      </c>
      <c r="D758" s="203" t="s">
        <v>183</v>
      </c>
      <c r="E758" s="204" t="s">
        <v>1015</v>
      </c>
      <c r="F758" s="205" t="s">
        <v>1016</v>
      </c>
      <c r="G758" s="206" t="s">
        <v>357</v>
      </c>
      <c r="H758" s="207">
        <v>9.6</v>
      </c>
      <c r="I758" s="208"/>
      <c r="J758" s="209">
        <f>ROUND(I758*H758,2)</f>
        <v>0</v>
      </c>
      <c r="K758" s="210"/>
      <c r="L758" s="38"/>
      <c r="M758" s="211" t="s">
        <v>1</v>
      </c>
      <c r="N758" s="212" t="s">
        <v>43</v>
      </c>
      <c r="O758" s="70"/>
      <c r="P758" s="213">
        <f>O758*H758</f>
        <v>0</v>
      </c>
      <c r="Q758" s="213">
        <v>1E-05</v>
      </c>
      <c r="R758" s="213">
        <f>Q758*H758</f>
        <v>9.6E-05</v>
      </c>
      <c r="S758" s="213">
        <v>0</v>
      </c>
      <c r="T758" s="214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215" t="s">
        <v>187</v>
      </c>
      <c r="AT758" s="215" t="s">
        <v>183</v>
      </c>
      <c r="AU758" s="215" t="s">
        <v>88</v>
      </c>
      <c r="AY758" s="16" t="s">
        <v>181</v>
      </c>
      <c r="BE758" s="216">
        <f>IF(N758="základní",J758,0)</f>
        <v>0</v>
      </c>
      <c r="BF758" s="216">
        <f>IF(N758="snížená",J758,0)</f>
        <v>0</v>
      </c>
      <c r="BG758" s="216">
        <f>IF(N758="zákl. přenesená",J758,0)</f>
        <v>0</v>
      </c>
      <c r="BH758" s="216">
        <f>IF(N758="sníž. přenesená",J758,0)</f>
        <v>0</v>
      </c>
      <c r="BI758" s="216">
        <f>IF(N758="nulová",J758,0)</f>
        <v>0</v>
      </c>
      <c r="BJ758" s="16" t="s">
        <v>86</v>
      </c>
      <c r="BK758" s="216">
        <f>ROUND(I758*H758,2)</f>
        <v>0</v>
      </c>
      <c r="BL758" s="16" t="s">
        <v>187</v>
      </c>
      <c r="BM758" s="215" t="s">
        <v>1017</v>
      </c>
    </row>
    <row r="759" spans="2:51" s="13" customFormat="1" ht="12">
      <c r="B759" s="217"/>
      <c r="C759" s="218"/>
      <c r="D759" s="219" t="s">
        <v>189</v>
      </c>
      <c r="E759" s="220" t="s">
        <v>1</v>
      </c>
      <c r="F759" s="221" t="s">
        <v>1018</v>
      </c>
      <c r="G759" s="218"/>
      <c r="H759" s="222">
        <v>4.8</v>
      </c>
      <c r="I759" s="223"/>
      <c r="J759" s="218"/>
      <c r="K759" s="218"/>
      <c r="L759" s="224"/>
      <c r="M759" s="225"/>
      <c r="N759" s="226"/>
      <c r="O759" s="226"/>
      <c r="P759" s="226"/>
      <c r="Q759" s="226"/>
      <c r="R759" s="226"/>
      <c r="S759" s="226"/>
      <c r="T759" s="227"/>
      <c r="AT759" s="228" t="s">
        <v>189</v>
      </c>
      <c r="AU759" s="228" t="s">
        <v>88</v>
      </c>
      <c r="AV759" s="13" t="s">
        <v>88</v>
      </c>
      <c r="AW759" s="13" t="s">
        <v>35</v>
      </c>
      <c r="AX759" s="13" t="s">
        <v>78</v>
      </c>
      <c r="AY759" s="228" t="s">
        <v>181</v>
      </c>
    </row>
    <row r="760" spans="2:51" s="13" customFormat="1" ht="12">
      <c r="B760" s="217"/>
      <c r="C760" s="218"/>
      <c r="D760" s="219" t="s">
        <v>189</v>
      </c>
      <c r="E760" s="220" t="s">
        <v>1</v>
      </c>
      <c r="F760" s="221" t="s">
        <v>1019</v>
      </c>
      <c r="G760" s="218"/>
      <c r="H760" s="222">
        <v>4.8</v>
      </c>
      <c r="I760" s="223"/>
      <c r="J760" s="218"/>
      <c r="K760" s="218"/>
      <c r="L760" s="224"/>
      <c r="M760" s="225"/>
      <c r="N760" s="226"/>
      <c r="O760" s="226"/>
      <c r="P760" s="226"/>
      <c r="Q760" s="226"/>
      <c r="R760" s="226"/>
      <c r="S760" s="226"/>
      <c r="T760" s="227"/>
      <c r="AT760" s="228" t="s">
        <v>189</v>
      </c>
      <c r="AU760" s="228" t="s">
        <v>88</v>
      </c>
      <c r="AV760" s="13" t="s">
        <v>88</v>
      </c>
      <c r="AW760" s="13" t="s">
        <v>35</v>
      </c>
      <c r="AX760" s="13" t="s">
        <v>78</v>
      </c>
      <c r="AY760" s="228" t="s">
        <v>181</v>
      </c>
    </row>
    <row r="761" spans="2:51" s="14" customFormat="1" ht="12">
      <c r="B761" s="240"/>
      <c r="C761" s="241"/>
      <c r="D761" s="219" t="s">
        <v>189</v>
      </c>
      <c r="E761" s="242" t="s">
        <v>1</v>
      </c>
      <c r="F761" s="243" t="s">
        <v>257</v>
      </c>
      <c r="G761" s="241"/>
      <c r="H761" s="244">
        <v>9.6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AT761" s="250" t="s">
        <v>189</v>
      </c>
      <c r="AU761" s="250" t="s">
        <v>88</v>
      </c>
      <c r="AV761" s="14" t="s">
        <v>187</v>
      </c>
      <c r="AW761" s="14" t="s">
        <v>35</v>
      </c>
      <c r="AX761" s="14" t="s">
        <v>86</v>
      </c>
      <c r="AY761" s="250" t="s">
        <v>181</v>
      </c>
    </row>
    <row r="762" spans="1:65" s="2" customFormat="1" ht="22.8">
      <c r="A762" s="33"/>
      <c r="B762" s="34"/>
      <c r="C762" s="229" t="s">
        <v>1020</v>
      </c>
      <c r="D762" s="229" t="s">
        <v>237</v>
      </c>
      <c r="E762" s="230" t="s">
        <v>1021</v>
      </c>
      <c r="F762" s="231" t="s">
        <v>1022</v>
      </c>
      <c r="G762" s="232" t="s">
        <v>357</v>
      </c>
      <c r="H762" s="233">
        <v>9.744</v>
      </c>
      <c r="I762" s="234"/>
      <c r="J762" s="235">
        <f>ROUND(I762*H762,2)</f>
        <v>0</v>
      </c>
      <c r="K762" s="236"/>
      <c r="L762" s="237"/>
      <c r="M762" s="238" t="s">
        <v>1</v>
      </c>
      <c r="N762" s="239" t="s">
        <v>43</v>
      </c>
      <c r="O762" s="70"/>
      <c r="P762" s="213">
        <f>O762*H762</f>
        <v>0</v>
      </c>
      <c r="Q762" s="213">
        <v>0.0051</v>
      </c>
      <c r="R762" s="213">
        <f>Q762*H762</f>
        <v>0.0496944</v>
      </c>
      <c r="S762" s="213">
        <v>0</v>
      </c>
      <c r="T762" s="214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215" t="s">
        <v>218</v>
      </c>
      <c r="AT762" s="215" t="s">
        <v>237</v>
      </c>
      <c r="AU762" s="215" t="s">
        <v>88</v>
      </c>
      <c r="AY762" s="16" t="s">
        <v>181</v>
      </c>
      <c r="BE762" s="216">
        <f>IF(N762="základní",J762,0)</f>
        <v>0</v>
      </c>
      <c r="BF762" s="216">
        <f>IF(N762="snížená",J762,0)</f>
        <v>0</v>
      </c>
      <c r="BG762" s="216">
        <f>IF(N762="zákl. přenesená",J762,0)</f>
        <v>0</v>
      </c>
      <c r="BH762" s="216">
        <f>IF(N762="sníž. přenesená",J762,0)</f>
        <v>0</v>
      </c>
      <c r="BI762" s="216">
        <f>IF(N762="nulová",J762,0)</f>
        <v>0</v>
      </c>
      <c r="BJ762" s="16" t="s">
        <v>86</v>
      </c>
      <c r="BK762" s="216">
        <f>ROUND(I762*H762,2)</f>
        <v>0</v>
      </c>
      <c r="BL762" s="16" t="s">
        <v>187</v>
      </c>
      <c r="BM762" s="215" t="s">
        <v>1023</v>
      </c>
    </row>
    <row r="763" spans="2:51" s="13" customFormat="1" ht="12">
      <c r="B763" s="217"/>
      <c r="C763" s="218"/>
      <c r="D763" s="219" t="s">
        <v>189</v>
      </c>
      <c r="E763" s="218"/>
      <c r="F763" s="221" t="s">
        <v>1024</v>
      </c>
      <c r="G763" s="218"/>
      <c r="H763" s="222">
        <v>9.744</v>
      </c>
      <c r="I763" s="223"/>
      <c r="J763" s="218"/>
      <c r="K763" s="218"/>
      <c r="L763" s="224"/>
      <c r="M763" s="225"/>
      <c r="N763" s="226"/>
      <c r="O763" s="226"/>
      <c r="P763" s="226"/>
      <c r="Q763" s="226"/>
      <c r="R763" s="226"/>
      <c r="S763" s="226"/>
      <c r="T763" s="227"/>
      <c r="AT763" s="228" t="s">
        <v>189</v>
      </c>
      <c r="AU763" s="228" t="s">
        <v>88</v>
      </c>
      <c r="AV763" s="13" t="s">
        <v>88</v>
      </c>
      <c r="AW763" s="13" t="s">
        <v>4</v>
      </c>
      <c r="AX763" s="13" t="s">
        <v>86</v>
      </c>
      <c r="AY763" s="228" t="s">
        <v>181</v>
      </c>
    </row>
    <row r="764" spans="1:65" s="2" customFormat="1" ht="11.4">
      <c r="A764" s="33"/>
      <c r="B764" s="34"/>
      <c r="C764" s="203" t="s">
        <v>1025</v>
      </c>
      <c r="D764" s="203" t="s">
        <v>183</v>
      </c>
      <c r="E764" s="204" t="s">
        <v>1026</v>
      </c>
      <c r="F764" s="205" t="s">
        <v>1027</v>
      </c>
      <c r="G764" s="206" t="s">
        <v>197</v>
      </c>
      <c r="H764" s="207">
        <v>19</v>
      </c>
      <c r="I764" s="208"/>
      <c r="J764" s="209">
        <f>ROUND(I764*H764,2)</f>
        <v>0</v>
      </c>
      <c r="K764" s="210"/>
      <c r="L764" s="38"/>
      <c r="M764" s="211" t="s">
        <v>1</v>
      </c>
      <c r="N764" s="212" t="s">
        <v>43</v>
      </c>
      <c r="O764" s="70"/>
      <c r="P764" s="213">
        <f>O764*H764</f>
        <v>0</v>
      </c>
      <c r="Q764" s="213">
        <v>0.0004</v>
      </c>
      <c r="R764" s="213">
        <f>Q764*H764</f>
        <v>0.0076</v>
      </c>
      <c r="S764" s="213">
        <v>0</v>
      </c>
      <c r="T764" s="214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215" t="s">
        <v>187</v>
      </c>
      <c r="AT764" s="215" t="s">
        <v>183</v>
      </c>
      <c r="AU764" s="215" t="s">
        <v>88</v>
      </c>
      <c r="AY764" s="16" t="s">
        <v>181</v>
      </c>
      <c r="BE764" s="216">
        <f>IF(N764="základní",J764,0)</f>
        <v>0</v>
      </c>
      <c r="BF764" s="216">
        <f>IF(N764="snížená",J764,0)</f>
        <v>0</v>
      </c>
      <c r="BG764" s="216">
        <f>IF(N764="zákl. přenesená",J764,0)</f>
        <v>0</v>
      </c>
      <c r="BH764" s="216">
        <f>IF(N764="sníž. přenesená",J764,0)</f>
        <v>0</v>
      </c>
      <c r="BI764" s="216">
        <f>IF(N764="nulová",J764,0)</f>
        <v>0</v>
      </c>
      <c r="BJ764" s="16" t="s">
        <v>86</v>
      </c>
      <c r="BK764" s="216">
        <f>ROUND(I764*H764,2)</f>
        <v>0</v>
      </c>
      <c r="BL764" s="16" t="s">
        <v>187</v>
      </c>
      <c r="BM764" s="215" t="s">
        <v>1028</v>
      </c>
    </row>
    <row r="765" spans="2:51" s="13" customFormat="1" ht="12">
      <c r="B765" s="217"/>
      <c r="C765" s="218"/>
      <c r="D765" s="219" t="s">
        <v>189</v>
      </c>
      <c r="E765" s="220" t="s">
        <v>1</v>
      </c>
      <c r="F765" s="221" t="s">
        <v>139</v>
      </c>
      <c r="G765" s="218"/>
      <c r="H765" s="222">
        <v>19</v>
      </c>
      <c r="I765" s="223"/>
      <c r="J765" s="218"/>
      <c r="K765" s="218"/>
      <c r="L765" s="224"/>
      <c r="M765" s="225"/>
      <c r="N765" s="226"/>
      <c r="O765" s="226"/>
      <c r="P765" s="226"/>
      <c r="Q765" s="226"/>
      <c r="R765" s="226"/>
      <c r="S765" s="226"/>
      <c r="T765" s="227"/>
      <c r="AT765" s="228" t="s">
        <v>189</v>
      </c>
      <c r="AU765" s="228" t="s">
        <v>88</v>
      </c>
      <c r="AV765" s="13" t="s">
        <v>88</v>
      </c>
      <c r="AW765" s="13" t="s">
        <v>35</v>
      </c>
      <c r="AX765" s="13" t="s">
        <v>86</v>
      </c>
      <c r="AY765" s="228" t="s">
        <v>181</v>
      </c>
    </row>
    <row r="766" spans="1:65" s="2" customFormat="1" ht="11.4">
      <c r="A766" s="33"/>
      <c r="B766" s="34"/>
      <c r="C766" s="203" t="s">
        <v>1029</v>
      </c>
      <c r="D766" s="203" t="s">
        <v>183</v>
      </c>
      <c r="E766" s="204" t="s">
        <v>1030</v>
      </c>
      <c r="F766" s="205" t="s">
        <v>1031</v>
      </c>
      <c r="G766" s="206" t="s">
        <v>197</v>
      </c>
      <c r="H766" s="207">
        <v>20</v>
      </c>
      <c r="I766" s="208"/>
      <c r="J766" s="209">
        <f>ROUND(I766*H766,2)</f>
        <v>0</v>
      </c>
      <c r="K766" s="210"/>
      <c r="L766" s="38"/>
      <c r="M766" s="211" t="s">
        <v>1</v>
      </c>
      <c r="N766" s="212" t="s">
        <v>43</v>
      </c>
      <c r="O766" s="70"/>
      <c r="P766" s="213">
        <f>O766*H766</f>
        <v>0</v>
      </c>
      <c r="Q766" s="213">
        <v>0.00074</v>
      </c>
      <c r="R766" s="213">
        <f>Q766*H766</f>
        <v>0.0148</v>
      </c>
      <c r="S766" s="213">
        <v>0</v>
      </c>
      <c r="T766" s="214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215" t="s">
        <v>187</v>
      </c>
      <c r="AT766" s="215" t="s">
        <v>183</v>
      </c>
      <c r="AU766" s="215" t="s">
        <v>88</v>
      </c>
      <c r="AY766" s="16" t="s">
        <v>181</v>
      </c>
      <c r="BE766" s="216">
        <f>IF(N766="základní",J766,0)</f>
        <v>0</v>
      </c>
      <c r="BF766" s="216">
        <f>IF(N766="snížená",J766,0)</f>
        <v>0</v>
      </c>
      <c r="BG766" s="216">
        <f>IF(N766="zákl. přenesená",J766,0)</f>
        <v>0</v>
      </c>
      <c r="BH766" s="216">
        <f>IF(N766="sníž. přenesená",J766,0)</f>
        <v>0</v>
      </c>
      <c r="BI766" s="216">
        <f>IF(N766="nulová",J766,0)</f>
        <v>0</v>
      </c>
      <c r="BJ766" s="16" t="s">
        <v>86</v>
      </c>
      <c r="BK766" s="216">
        <f>ROUND(I766*H766,2)</f>
        <v>0</v>
      </c>
      <c r="BL766" s="16" t="s">
        <v>187</v>
      </c>
      <c r="BM766" s="215" t="s">
        <v>1032</v>
      </c>
    </row>
    <row r="767" spans="2:51" s="13" customFormat="1" ht="12">
      <c r="B767" s="217"/>
      <c r="C767" s="218"/>
      <c r="D767" s="219" t="s">
        <v>189</v>
      </c>
      <c r="E767" s="220" t="s">
        <v>1</v>
      </c>
      <c r="F767" s="221" t="s">
        <v>1033</v>
      </c>
      <c r="G767" s="218"/>
      <c r="H767" s="222">
        <v>20</v>
      </c>
      <c r="I767" s="223"/>
      <c r="J767" s="218"/>
      <c r="K767" s="218"/>
      <c r="L767" s="224"/>
      <c r="M767" s="225"/>
      <c r="N767" s="226"/>
      <c r="O767" s="226"/>
      <c r="P767" s="226"/>
      <c r="Q767" s="226"/>
      <c r="R767" s="226"/>
      <c r="S767" s="226"/>
      <c r="T767" s="227"/>
      <c r="AT767" s="228" t="s">
        <v>189</v>
      </c>
      <c r="AU767" s="228" t="s">
        <v>88</v>
      </c>
      <c r="AV767" s="13" t="s">
        <v>88</v>
      </c>
      <c r="AW767" s="13" t="s">
        <v>35</v>
      </c>
      <c r="AX767" s="13" t="s">
        <v>86</v>
      </c>
      <c r="AY767" s="228" t="s">
        <v>181</v>
      </c>
    </row>
    <row r="768" spans="2:63" s="12" customFormat="1" ht="13.2">
      <c r="B768" s="187"/>
      <c r="C768" s="188"/>
      <c r="D768" s="189" t="s">
        <v>77</v>
      </c>
      <c r="E768" s="201" t="s">
        <v>223</v>
      </c>
      <c r="F768" s="201" t="s">
        <v>250</v>
      </c>
      <c r="G768" s="188"/>
      <c r="H768" s="188"/>
      <c r="I768" s="191"/>
      <c r="J768" s="202">
        <f>BK768</f>
        <v>0</v>
      </c>
      <c r="K768" s="188"/>
      <c r="L768" s="193"/>
      <c r="M768" s="194"/>
      <c r="N768" s="195"/>
      <c r="O768" s="195"/>
      <c r="P768" s="196">
        <f>SUM(P769:P787)</f>
        <v>0</v>
      </c>
      <c r="Q768" s="195"/>
      <c r="R768" s="196">
        <f>SUM(R769:R787)</f>
        <v>0.200298</v>
      </c>
      <c r="S768" s="195"/>
      <c r="T768" s="197">
        <f>SUM(T769:T787)</f>
        <v>0</v>
      </c>
      <c r="AR768" s="198" t="s">
        <v>86</v>
      </c>
      <c r="AT768" s="199" t="s">
        <v>77</v>
      </c>
      <c r="AU768" s="199" t="s">
        <v>86</v>
      </c>
      <c r="AY768" s="198" t="s">
        <v>181</v>
      </c>
      <c r="BK768" s="200">
        <f>SUM(BK769:BK787)</f>
        <v>0</v>
      </c>
    </row>
    <row r="769" spans="1:65" s="2" customFormat="1" ht="22.8">
      <c r="A769" s="33"/>
      <c r="B769" s="34"/>
      <c r="C769" s="203" t="s">
        <v>1034</v>
      </c>
      <c r="D769" s="203" t="s">
        <v>183</v>
      </c>
      <c r="E769" s="204" t="s">
        <v>1035</v>
      </c>
      <c r="F769" s="205" t="s">
        <v>1036</v>
      </c>
      <c r="G769" s="206" t="s">
        <v>186</v>
      </c>
      <c r="H769" s="207">
        <v>580.15</v>
      </c>
      <c r="I769" s="208"/>
      <c r="J769" s="209">
        <f>ROUND(I769*H769,2)</f>
        <v>0</v>
      </c>
      <c r="K769" s="210"/>
      <c r="L769" s="38"/>
      <c r="M769" s="211" t="s">
        <v>1</v>
      </c>
      <c r="N769" s="212" t="s">
        <v>43</v>
      </c>
      <c r="O769" s="70"/>
      <c r="P769" s="213">
        <f>O769*H769</f>
        <v>0</v>
      </c>
      <c r="Q769" s="213">
        <v>0</v>
      </c>
      <c r="R769" s="213">
        <f>Q769*H769</f>
        <v>0</v>
      </c>
      <c r="S769" s="213">
        <v>0</v>
      </c>
      <c r="T769" s="214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215" t="s">
        <v>187</v>
      </c>
      <c r="AT769" s="215" t="s">
        <v>183</v>
      </c>
      <c r="AU769" s="215" t="s">
        <v>88</v>
      </c>
      <c r="AY769" s="16" t="s">
        <v>181</v>
      </c>
      <c r="BE769" s="216">
        <f>IF(N769="základní",J769,0)</f>
        <v>0</v>
      </c>
      <c r="BF769" s="216">
        <f>IF(N769="snížená",J769,0)</f>
        <v>0</v>
      </c>
      <c r="BG769" s="216">
        <f>IF(N769="zákl. přenesená",J769,0)</f>
        <v>0</v>
      </c>
      <c r="BH769" s="216">
        <f>IF(N769="sníž. přenesená",J769,0)</f>
        <v>0</v>
      </c>
      <c r="BI769" s="216">
        <f>IF(N769="nulová",J769,0)</f>
        <v>0</v>
      </c>
      <c r="BJ769" s="16" t="s">
        <v>86</v>
      </c>
      <c r="BK769" s="216">
        <f>ROUND(I769*H769,2)</f>
        <v>0</v>
      </c>
      <c r="BL769" s="16" t="s">
        <v>187</v>
      </c>
      <c r="BM769" s="215" t="s">
        <v>1037</v>
      </c>
    </row>
    <row r="770" spans="2:51" s="13" customFormat="1" ht="12">
      <c r="B770" s="217"/>
      <c r="C770" s="218"/>
      <c r="D770" s="219" t="s">
        <v>189</v>
      </c>
      <c r="E770" s="220" t="s">
        <v>1</v>
      </c>
      <c r="F770" s="221" t="s">
        <v>1038</v>
      </c>
      <c r="G770" s="218"/>
      <c r="H770" s="222">
        <v>216.675</v>
      </c>
      <c r="I770" s="223"/>
      <c r="J770" s="218"/>
      <c r="K770" s="218"/>
      <c r="L770" s="224"/>
      <c r="M770" s="225"/>
      <c r="N770" s="226"/>
      <c r="O770" s="226"/>
      <c r="P770" s="226"/>
      <c r="Q770" s="226"/>
      <c r="R770" s="226"/>
      <c r="S770" s="226"/>
      <c r="T770" s="227"/>
      <c r="AT770" s="228" t="s">
        <v>189</v>
      </c>
      <c r="AU770" s="228" t="s">
        <v>88</v>
      </c>
      <c r="AV770" s="13" t="s">
        <v>88</v>
      </c>
      <c r="AW770" s="13" t="s">
        <v>35</v>
      </c>
      <c r="AX770" s="13" t="s">
        <v>78</v>
      </c>
      <c r="AY770" s="228" t="s">
        <v>181</v>
      </c>
    </row>
    <row r="771" spans="2:51" s="13" customFormat="1" ht="12">
      <c r="B771" s="217"/>
      <c r="C771" s="218"/>
      <c r="D771" s="219" t="s">
        <v>189</v>
      </c>
      <c r="E771" s="220" t="s">
        <v>1</v>
      </c>
      <c r="F771" s="221" t="s">
        <v>1039</v>
      </c>
      <c r="G771" s="218"/>
      <c r="H771" s="222">
        <v>15.3</v>
      </c>
      <c r="I771" s="223"/>
      <c r="J771" s="218"/>
      <c r="K771" s="218"/>
      <c r="L771" s="224"/>
      <c r="M771" s="225"/>
      <c r="N771" s="226"/>
      <c r="O771" s="226"/>
      <c r="P771" s="226"/>
      <c r="Q771" s="226"/>
      <c r="R771" s="226"/>
      <c r="S771" s="226"/>
      <c r="T771" s="227"/>
      <c r="AT771" s="228" t="s">
        <v>189</v>
      </c>
      <c r="AU771" s="228" t="s">
        <v>88</v>
      </c>
      <c r="AV771" s="13" t="s">
        <v>88</v>
      </c>
      <c r="AW771" s="13" t="s">
        <v>35</v>
      </c>
      <c r="AX771" s="13" t="s">
        <v>78</v>
      </c>
      <c r="AY771" s="228" t="s">
        <v>181</v>
      </c>
    </row>
    <row r="772" spans="2:51" s="13" customFormat="1" ht="12">
      <c r="B772" s="217"/>
      <c r="C772" s="218"/>
      <c r="D772" s="219" t="s">
        <v>189</v>
      </c>
      <c r="E772" s="220" t="s">
        <v>1</v>
      </c>
      <c r="F772" s="221" t="s">
        <v>1040</v>
      </c>
      <c r="G772" s="218"/>
      <c r="H772" s="222">
        <v>67</v>
      </c>
      <c r="I772" s="223"/>
      <c r="J772" s="218"/>
      <c r="K772" s="218"/>
      <c r="L772" s="224"/>
      <c r="M772" s="225"/>
      <c r="N772" s="226"/>
      <c r="O772" s="226"/>
      <c r="P772" s="226"/>
      <c r="Q772" s="226"/>
      <c r="R772" s="226"/>
      <c r="S772" s="226"/>
      <c r="T772" s="227"/>
      <c r="AT772" s="228" t="s">
        <v>189</v>
      </c>
      <c r="AU772" s="228" t="s">
        <v>88</v>
      </c>
      <c r="AV772" s="13" t="s">
        <v>88</v>
      </c>
      <c r="AW772" s="13" t="s">
        <v>35</v>
      </c>
      <c r="AX772" s="13" t="s">
        <v>78</v>
      </c>
      <c r="AY772" s="228" t="s">
        <v>181</v>
      </c>
    </row>
    <row r="773" spans="2:51" s="13" customFormat="1" ht="12">
      <c r="B773" s="217"/>
      <c r="C773" s="218"/>
      <c r="D773" s="219" t="s">
        <v>189</v>
      </c>
      <c r="E773" s="220" t="s">
        <v>1</v>
      </c>
      <c r="F773" s="221" t="s">
        <v>1041</v>
      </c>
      <c r="G773" s="218"/>
      <c r="H773" s="222">
        <v>64.5</v>
      </c>
      <c r="I773" s="223"/>
      <c r="J773" s="218"/>
      <c r="K773" s="218"/>
      <c r="L773" s="224"/>
      <c r="M773" s="225"/>
      <c r="N773" s="226"/>
      <c r="O773" s="226"/>
      <c r="P773" s="226"/>
      <c r="Q773" s="226"/>
      <c r="R773" s="226"/>
      <c r="S773" s="226"/>
      <c r="T773" s="227"/>
      <c r="AT773" s="228" t="s">
        <v>189</v>
      </c>
      <c r="AU773" s="228" t="s">
        <v>88</v>
      </c>
      <c r="AV773" s="13" t="s">
        <v>88</v>
      </c>
      <c r="AW773" s="13" t="s">
        <v>35</v>
      </c>
      <c r="AX773" s="13" t="s">
        <v>78</v>
      </c>
      <c r="AY773" s="228" t="s">
        <v>181</v>
      </c>
    </row>
    <row r="774" spans="2:51" s="13" customFormat="1" ht="12">
      <c r="B774" s="217"/>
      <c r="C774" s="218"/>
      <c r="D774" s="219" t="s">
        <v>189</v>
      </c>
      <c r="E774" s="220" t="s">
        <v>1</v>
      </c>
      <c r="F774" s="221" t="s">
        <v>1038</v>
      </c>
      <c r="G774" s="218"/>
      <c r="H774" s="222">
        <v>216.675</v>
      </c>
      <c r="I774" s="223"/>
      <c r="J774" s="218"/>
      <c r="K774" s="218"/>
      <c r="L774" s="224"/>
      <c r="M774" s="225"/>
      <c r="N774" s="226"/>
      <c r="O774" s="226"/>
      <c r="P774" s="226"/>
      <c r="Q774" s="226"/>
      <c r="R774" s="226"/>
      <c r="S774" s="226"/>
      <c r="T774" s="227"/>
      <c r="AT774" s="228" t="s">
        <v>189</v>
      </c>
      <c r="AU774" s="228" t="s">
        <v>88</v>
      </c>
      <c r="AV774" s="13" t="s">
        <v>88</v>
      </c>
      <c r="AW774" s="13" t="s">
        <v>35</v>
      </c>
      <c r="AX774" s="13" t="s">
        <v>78</v>
      </c>
      <c r="AY774" s="228" t="s">
        <v>181</v>
      </c>
    </row>
    <row r="775" spans="2:51" s="14" customFormat="1" ht="12">
      <c r="B775" s="240"/>
      <c r="C775" s="241"/>
      <c r="D775" s="219" t="s">
        <v>189</v>
      </c>
      <c r="E775" s="242" t="s">
        <v>1</v>
      </c>
      <c r="F775" s="243" t="s">
        <v>257</v>
      </c>
      <c r="G775" s="241"/>
      <c r="H775" s="244">
        <v>580.1500000000001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AT775" s="250" t="s">
        <v>189</v>
      </c>
      <c r="AU775" s="250" t="s">
        <v>88</v>
      </c>
      <c r="AV775" s="14" t="s">
        <v>187</v>
      </c>
      <c r="AW775" s="14" t="s">
        <v>35</v>
      </c>
      <c r="AX775" s="14" t="s">
        <v>86</v>
      </c>
      <c r="AY775" s="250" t="s">
        <v>181</v>
      </c>
    </row>
    <row r="776" spans="1:65" s="2" customFormat="1" ht="22.8">
      <c r="A776" s="33"/>
      <c r="B776" s="34"/>
      <c r="C776" s="203" t="s">
        <v>1042</v>
      </c>
      <c r="D776" s="203" t="s">
        <v>183</v>
      </c>
      <c r="E776" s="204" t="s">
        <v>1043</v>
      </c>
      <c r="F776" s="205" t="s">
        <v>1044</v>
      </c>
      <c r="G776" s="206" t="s">
        <v>186</v>
      </c>
      <c r="H776" s="207">
        <v>69618</v>
      </c>
      <c r="I776" s="208"/>
      <c r="J776" s="209">
        <f>ROUND(I776*H776,2)</f>
        <v>0</v>
      </c>
      <c r="K776" s="210"/>
      <c r="L776" s="38"/>
      <c r="M776" s="211" t="s">
        <v>1</v>
      </c>
      <c r="N776" s="212" t="s">
        <v>43</v>
      </c>
      <c r="O776" s="70"/>
      <c r="P776" s="213">
        <f>O776*H776</f>
        <v>0</v>
      </c>
      <c r="Q776" s="213">
        <v>0</v>
      </c>
      <c r="R776" s="213">
        <f>Q776*H776</f>
        <v>0</v>
      </c>
      <c r="S776" s="213">
        <v>0</v>
      </c>
      <c r="T776" s="214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215" t="s">
        <v>187</v>
      </c>
      <c r="AT776" s="215" t="s">
        <v>183</v>
      </c>
      <c r="AU776" s="215" t="s">
        <v>88</v>
      </c>
      <c r="AY776" s="16" t="s">
        <v>181</v>
      </c>
      <c r="BE776" s="216">
        <f>IF(N776="základní",J776,0)</f>
        <v>0</v>
      </c>
      <c r="BF776" s="216">
        <f>IF(N776="snížená",J776,0)</f>
        <v>0</v>
      </c>
      <c r="BG776" s="216">
        <f>IF(N776="zákl. přenesená",J776,0)</f>
        <v>0</v>
      </c>
      <c r="BH776" s="216">
        <f>IF(N776="sníž. přenesená",J776,0)</f>
        <v>0</v>
      </c>
      <c r="BI776" s="216">
        <f>IF(N776="nulová",J776,0)</f>
        <v>0</v>
      </c>
      <c r="BJ776" s="16" t="s">
        <v>86</v>
      </c>
      <c r="BK776" s="216">
        <f>ROUND(I776*H776,2)</f>
        <v>0</v>
      </c>
      <c r="BL776" s="16" t="s">
        <v>187</v>
      </c>
      <c r="BM776" s="215" t="s">
        <v>1045</v>
      </c>
    </row>
    <row r="777" spans="2:51" s="13" customFormat="1" ht="12">
      <c r="B777" s="217"/>
      <c r="C777" s="218"/>
      <c r="D777" s="219" t="s">
        <v>189</v>
      </c>
      <c r="E777" s="220" t="s">
        <v>1</v>
      </c>
      <c r="F777" s="221" t="s">
        <v>1046</v>
      </c>
      <c r="G777" s="218"/>
      <c r="H777" s="222">
        <v>69618</v>
      </c>
      <c r="I777" s="223"/>
      <c r="J777" s="218"/>
      <c r="K777" s="218"/>
      <c r="L777" s="224"/>
      <c r="M777" s="225"/>
      <c r="N777" s="226"/>
      <c r="O777" s="226"/>
      <c r="P777" s="226"/>
      <c r="Q777" s="226"/>
      <c r="R777" s="226"/>
      <c r="S777" s="226"/>
      <c r="T777" s="227"/>
      <c r="AT777" s="228" t="s">
        <v>189</v>
      </c>
      <c r="AU777" s="228" t="s">
        <v>88</v>
      </c>
      <c r="AV777" s="13" t="s">
        <v>88</v>
      </c>
      <c r="AW777" s="13" t="s">
        <v>35</v>
      </c>
      <c r="AX777" s="13" t="s">
        <v>86</v>
      </c>
      <c r="AY777" s="228" t="s">
        <v>181</v>
      </c>
    </row>
    <row r="778" spans="1:65" s="2" customFormat="1" ht="22.8">
      <c r="A778" s="33"/>
      <c r="B778" s="34"/>
      <c r="C778" s="203" t="s">
        <v>1047</v>
      </c>
      <c r="D778" s="203" t="s">
        <v>183</v>
      </c>
      <c r="E778" s="204" t="s">
        <v>1048</v>
      </c>
      <c r="F778" s="205" t="s">
        <v>1049</v>
      </c>
      <c r="G778" s="206" t="s">
        <v>186</v>
      </c>
      <c r="H778" s="207">
        <v>580.15</v>
      </c>
      <c r="I778" s="208"/>
      <c r="J778" s="209">
        <f>ROUND(I778*H778,2)</f>
        <v>0</v>
      </c>
      <c r="K778" s="210"/>
      <c r="L778" s="38"/>
      <c r="M778" s="211" t="s">
        <v>1</v>
      </c>
      <c r="N778" s="212" t="s">
        <v>43</v>
      </c>
      <c r="O778" s="70"/>
      <c r="P778" s="213">
        <f>O778*H778</f>
        <v>0</v>
      </c>
      <c r="Q778" s="213">
        <v>0</v>
      </c>
      <c r="R778" s="213">
        <f>Q778*H778</f>
        <v>0</v>
      </c>
      <c r="S778" s="213">
        <v>0</v>
      </c>
      <c r="T778" s="214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215" t="s">
        <v>187</v>
      </c>
      <c r="AT778" s="215" t="s">
        <v>183</v>
      </c>
      <c r="AU778" s="215" t="s">
        <v>88</v>
      </c>
      <c r="AY778" s="16" t="s">
        <v>181</v>
      </c>
      <c r="BE778" s="216">
        <f>IF(N778="základní",J778,0)</f>
        <v>0</v>
      </c>
      <c r="BF778" s="216">
        <f>IF(N778="snížená",J778,0)</f>
        <v>0</v>
      </c>
      <c r="BG778" s="216">
        <f>IF(N778="zákl. přenesená",J778,0)</f>
        <v>0</v>
      </c>
      <c r="BH778" s="216">
        <f>IF(N778="sníž. přenesená",J778,0)</f>
        <v>0</v>
      </c>
      <c r="BI778" s="216">
        <f>IF(N778="nulová",J778,0)</f>
        <v>0</v>
      </c>
      <c r="BJ778" s="16" t="s">
        <v>86</v>
      </c>
      <c r="BK778" s="216">
        <f>ROUND(I778*H778,2)</f>
        <v>0</v>
      </c>
      <c r="BL778" s="16" t="s">
        <v>187</v>
      </c>
      <c r="BM778" s="215" t="s">
        <v>1050</v>
      </c>
    </row>
    <row r="779" spans="2:51" s="13" customFormat="1" ht="12">
      <c r="B779" s="217"/>
      <c r="C779" s="218"/>
      <c r="D779" s="219" t="s">
        <v>189</v>
      </c>
      <c r="E779" s="220" t="s">
        <v>1</v>
      </c>
      <c r="F779" s="221" t="s">
        <v>1038</v>
      </c>
      <c r="G779" s="218"/>
      <c r="H779" s="222">
        <v>216.675</v>
      </c>
      <c r="I779" s="223"/>
      <c r="J779" s="218"/>
      <c r="K779" s="218"/>
      <c r="L779" s="224"/>
      <c r="M779" s="225"/>
      <c r="N779" s="226"/>
      <c r="O779" s="226"/>
      <c r="P779" s="226"/>
      <c r="Q779" s="226"/>
      <c r="R779" s="226"/>
      <c r="S779" s="226"/>
      <c r="T779" s="227"/>
      <c r="AT779" s="228" t="s">
        <v>189</v>
      </c>
      <c r="AU779" s="228" t="s">
        <v>88</v>
      </c>
      <c r="AV779" s="13" t="s">
        <v>88</v>
      </c>
      <c r="AW779" s="13" t="s">
        <v>35</v>
      </c>
      <c r="AX779" s="13" t="s">
        <v>78</v>
      </c>
      <c r="AY779" s="228" t="s">
        <v>181</v>
      </c>
    </row>
    <row r="780" spans="2:51" s="13" customFormat="1" ht="12">
      <c r="B780" s="217"/>
      <c r="C780" s="218"/>
      <c r="D780" s="219" t="s">
        <v>189</v>
      </c>
      <c r="E780" s="220" t="s">
        <v>1</v>
      </c>
      <c r="F780" s="221" t="s">
        <v>1039</v>
      </c>
      <c r="G780" s="218"/>
      <c r="H780" s="222">
        <v>15.3</v>
      </c>
      <c r="I780" s="223"/>
      <c r="J780" s="218"/>
      <c r="K780" s="218"/>
      <c r="L780" s="224"/>
      <c r="M780" s="225"/>
      <c r="N780" s="226"/>
      <c r="O780" s="226"/>
      <c r="P780" s="226"/>
      <c r="Q780" s="226"/>
      <c r="R780" s="226"/>
      <c r="S780" s="226"/>
      <c r="T780" s="227"/>
      <c r="AT780" s="228" t="s">
        <v>189</v>
      </c>
      <c r="AU780" s="228" t="s">
        <v>88</v>
      </c>
      <c r="AV780" s="13" t="s">
        <v>88</v>
      </c>
      <c r="AW780" s="13" t="s">
        <v>35</v>
      </c>
      <c r="AX780" s="13" t="s">
        <v>78</v>
      </c>
      <c r="AY780" s="228" t="s">
        <v>181</v>
      </c>
    </row>
    <row r="781" spans="2:51" s="13" customFormat="1" ht="12">
      <c r="B781" s="217"/>
      <c r="C781" s="218"/>
      <c r="D781" s="219" t="s">
        <v>189</v>
      </c>
      <c r="E781" s="220" t="s">
        <v>1</v>
      </c>
      <c r="F781" s="221" t="s">
        <v>1040</v>
      </c>
      <c r="G781" s="218"/>
      <c r="H781" s="222">
        <v>67</v>
      </c>
      <c r="I781" s="223"/>
      <c r="J781" s="218"/>
      <c r="K781" s="218"/>
      <c r="L781" s="224"/>
      <c r="M781" s="225"/>
      <c r="N781" s="226"/>
      <c r="O781" s="226"/>
      <c r="P781" s="226"/>
      <c r="Q781" s="226"/>
      <c r="R781" s="226"/>
      <c r="S781" s="226"/>
      <c r="T781" s="227"/>
      <c r="AT781" s="228" t="s">
        <v>189</v>
      </c>
      <c r="AU781" s="228" t="s">
        <v>88</v>
      </c>
      <c r="AV781" s="13" t="s">
        <v>88</v>
      </c>
      <c r="AW781" s="13" t="s">
        <v>35</v>
      </c>
      <c r="AX781" s="13" t="s">
        <v>78</v>
      </c>
      <c r="AY781" s="228" t="s">
        <v>181</v>
      </c>
    </row>
    <row r="782" spans="2:51" s="13" customFormat="1" ht="12">
      <c r="B782" s="217"/>
      <c r="C782" s="218"/>
      <c r="D782" s="219" t="s">
        <v>189</v>
      </c>
      <c r="E782" s="220" t="s">
        <v>1</v>
      </c>
      <c r="F782" s="221" t="s">
        <v>1041</v>
      </c>
      <c r="G782" s="218"/>
      <c r="H782" s="222">
        <v>64.5</v>
      </c>
      <c r="I782" s="223"/>
      <c r="J782" s="218"/>
      <c r="K782" s="218"/>
      <c r="L782" s="224"/>
      <c r="M782" s="225"/>
      <c r="N782" s="226"/>
      <c r="O782" s="226"/>
      <c r="P782" s="226"/>
      <c r="Q782" s="226"/>
      <c r="R782" s="226"/>
      <c r="S782" s="226"/>
      <c r="T782" s="227"/>
      <c r="AT782" s="228" t="s">
        <v>189</v>
      </c>
      <c r="AU782" s="228" t="s">
        <v>88</v>
      </c>
      <c r="AV782" s="13" t="s">
        <v>88</v>
      </c>
      <c r="AW782" s="13" t="s">
        <v>35</v>
      </c>
      <c r="AX782" s="13" t="s">
        <v>78</v>
      </c>
      <c r="AY782" s="228" t="s">
        <v>181</v>
      </c>
    </row>
    <row r="783" spans="2:51" s="13" customFormat="1" ht="12">
      <c r="B783" s="217"/>
      <c r="C783" s="218"/>
      <c r="D783" s="219" t="s">
        <v>189</v>
      </c>
      <c r="E783" s="220" t="s">
        <v>1</v>
      </c>
      <c r="F783" s="221" t="s">
        <v>1038</v>
      </c>
      <c r="G783" s="218"/>
      <c r="H783" s="222">
        <v>216.675</v>
      </c>
      <c r="I783" s="223"/>
      <c r="J783" s="218"/>
      <c r="K783" s="218"/>
      <c r="L783" s="224"/>
      <c r="M783" s="225"/>
      <c r="N783" s="226"/>
      <c r="O783" s="226"/>
      <c r="P783" s="226"/>
      <c r="Q783" s="226"/>
      <c r="R783" s="226"/>
      <c r="S783" s="226"/>
      <c r="T783" s="227"/>
      <c r="AT783" s="228" t="s">
        <v>189</v>
      </c>
      <c r="AU783" s="228" t="s">
        <v>88</v>
      </c>
      <c r="AV783" s="13" t="s">
        <v>88</v>
      </c>
      <c r="AW783" s="13" t="s">
        <v>35</v>
      </c>
      <c r="AX783" s="13" t="s">
        <v>78</v>
      </c>
      <c r="AY783" s="228" t="s">
        <v>181</v>
      </c>
    </row>
    <row r="784" spans="2:51" s="14" customFormat="1" ht="12">
      <c r="B784" s="240"/>
      <c r="C784" s="241"/>
      <c r="D784" s="219" t="s">
        <v>189</v>
      </c>
      <c r="E784" s="242" t="s">
        <v>1</v>
      </c>
      <c r="F784" s="243" t="s">
        <v>257</v>
      </c>
      <c r="G784" s="241"/>
      <c r="H784" s="244">
        <v>580.1500000000001</v>
      </c>
      <c r="I784" s="245"/>
      <c r="J784" s="241"/>
      <c r="K784" s="241"/>
      <c r="L784" s="246"/>
      <c r="M784" s="247"/>
      <c r="N784" s="248"/>
      <c r="O784" s="248"/>
      <c r="P784" s="248"/>
      <c r="Q784" s="248"/>
      <c r="R784" s="248"/>
      <c r="S784" s="248"/>
      <c r="T784" s="249"/>
      <c r="AT784" s="250" t="s">
        <v>189</v>
      </c>
      <c r="AU784" s="250" t="s">
        <v>88</v>
      </c>
      <c r="AV784" s="14" t="s">
        <v>187</v>
      </c>
      <c r="AW784" s="14" t="s">
        <v>35</v>
      </c>
      <c r="AX784" s="14" t="s">
        <v>86</v>
      </c>
      <c r="AY784" s="250" t="s">
        <v>181</v>
      </c>
    </row>
    <row r="785" spans="1:65" s="2" customFormat="1" ht="34.2">
      <c r="A785" s="33"/>
      <c r="B785" s="34"/>
      <c r="C785" s="203" t="s">
        <v>1051</v>
      </c>
      <c r="D785" s="203" t="s">
        <v>183</v>
      </c>
      <c r="E785" s="204" t="s">
        <v>1052</v>
      </c>
      <c r="F785" s="205" t="s">
        <v>1053</v>
      </c>
      <c r="G785" s="206" t="s">
        <v>186</v>
      </c>
      <c r="H785" s="207">
        <v>605.8</v>
      </c>
      <c r="I785" s="208"/>
      <c r="J785" s="209">
        <f>ROUND(I785*H785,2)</f>
        <v>0</v>
      </c>
      <c r="K785" s="210"/>
      <c r="L785" s="38"/>
      <c r="M785" s="211" t="s">
        <v>1</v>
      </c>
      <c r="N785" s="212" t="s">
        <v>43</v>
      </c>
      <c r="O785" s="70"/>
      <c r="P785" s="213">
        <f>O785*H785</f>
        <v>0</v>
      </c>
      <c r="Q785" s="213">
        <v>0.00021</v>
      </c>
      <c r="R785" s="213">
        <f>Q785*H785</f>
        <v>0.127218</v>
      </c>
      <c r="S785" s="213">
        <v>0</v>
      </c>
      <c r="T785" s="214">
        <f>S785*H785</f>
        <v>0</v>
      </c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R785" s="215" t="s">
        <v>187</v>
      </c>
      <c r="AT785" s="215" t="s">
        <v>183</v>
      </c>
      <c r="AU785" s="215" t="s">
        <v>88</v>
      </c>
      <c r="AY785" s="16" t="s">
        <v>181</v>
      </c>
      <c r="BE785" s="216">
        <f>IF(N785="základní",J785,0)</f>
        <v>0</v>
      </c>
      <c r="BF785" s="216">
        <f>IF(N785="snížená",J785,0)</f>
        <v>0</v>
      </c>
      <c r="BG785" s="216">
        <f>IF(N785="zákl. přenesená",J785,0)</f>
        <v>0</v>
      </c>
      <c r="BH785" s="216">
        <f>IF(N785="sníž. přenesená",J785,0)</f>
        <v>0</v>
      </c>
      <c r="BI785" s="216">
        <f>IF(N785="nulová",J785,0)</f>
        <v>0</v>
      </c>
      <c r="BJ785" s="16" t="s">
        <v>86</v>
      </c>
      <c r="BK785" s="216">
        <f>ROUND(I785*H785,2)</f>
        <v>0</v>
      </c>
      <c r="BL785" s="16" t="s">
        <v>187</v>
      </c>
      <c r="BM785" s="215" t="s">
        <v>1054</v>
      </c>
    </row>
    <row r="786" spans="1:65" s="2" customFormat="1" ht="11.4">
      <c r="A786" s="33"/>
      <c r="B786" s="34"/>
      <c r="C786" s="203" t="s">
        <v>1055</v>
      </c>
      <c r="D786" s="203" t="s">
        <v>183</v>
      </c>
      <c r="E786" s="204" t="s">
        <v>1056</v>
      </c>
      <c r="F786" s="205" t="s">
        <v>1057</v>
      </c>
      <c r="G786" s="206" t="s">
        <v>197</v>
      </c>
      <c r="H786" s="207">
        <v>6</v>
      </c>
      <c r="I786" s="208"/>
      <c r="J786" s="209">
        <f>ROUND(I786*H786,2)</f>
        <v>0</v>
      </c>
      <c r="K786" s="210"/>
      <c r="L786" s="38"/>
      <c r="M786" s="211" t="s">
        <v>1</v>
      </c>
      <c r="N786" s="212" t="s">
        <v>43</v>
      </c>
      <c r="O786" s="70"/>
      <c r="P786" s="213">
        <f>O786*H786</f>
        <v>0</v>
      </c>
      <c r="Q786" s="213">
        <v>0.00018</v>
      </c>
      <c r="R786" s="213">
        <f>Q786*H786</f>
        <v>0.00108</v>
      </c>
      <c r="S786" s="213">
        <v>0</v>
      </c>
      <c r="T786" s="214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215" t="s">
        <v>187</v>
      </c>
      <c r="AT786" s="215" t="s">
        <v>183</v>
      </c>
      <c r="AU786" s="215" t="s">
        <v>88</v>
      </c>
      <c r="AY786" s="16" t="s">
        <v>181</v>
      </c>
      <c r="BE786" s="216">
        <f>IF(N786="základní",J786,0)</f>
        <v>0</v>
      </c>
      <c r="BF786" s="216">
        <f>IF(N786="snížená",J786,0)</f>
        <v>0</v>
      </c>
      <c r="BG786" s="216">
        <f>IF(N786="zákl. přenesená",J786,0)</f>
        <v>0</v>
      </c>
      <c r="BH786" s="216">
        <f>IF(N786="sníž. přenesená",J786,0)</f>
        <v>0</v>
      </c>
      <c r="BI786" s="216">
        <f>IF(N786="nulová",J786,0)</f>
        <v>0</v>
      </c>
      <c r="BJ786" s="16" t="s">
        <v>86</v>
      </c>
      <c r="BK786" s="216">
        <f>ROUND(I786*H786,2)</f>
        <v>0</v>
      </c>
      <c r="BL786" s="16" t="s">
        <v>187</v>
      </c>
      <c r="BM786" s="215" t="s">
        <v>1058</v>
      </c>
    </row>
    <row r="787" spans="1:65" s="2" customFormat="1" ht="11.4">
      <c r="A787" s="33"/>
      <c r="B787" s="34"/>
      <c r="C787" s="229" t="s">
        <v>1059</v>
      </c>
      <c r="D787" s="229" t="s">
        <v>237</v>
      </c>
      <c r="E787" s="230" t="s">
        <v>1060</v>
      </c>
      <c r="F787" s="231" t="s">
        <v>1061</v>
      </c>
      <c r="G787" s="232" t="s">
        <v>197</v>
      </c>
      <c r="H787" s="233">
        <v>6</v>
      </c>
      <c r="I787" s="234"/>
      <c r="J787" s="235">
        <f>ROUND(I787*H787,2)</f>
        <v>0</v>
      </c>
      <c r="K787" s="236"/>
      <c r="L787" s="237"/>
      <c r="M787" s="238" t="s">
        <v>1</v>
      </c>
      <c r="N787" s="239" t="s">
        <v>43</v>
      </c>
      <c r="O787" s="70"/>
      <c r="P787" s="213">
        <f>O787*H787</f>
        <v>0</v>
      </c>
      <c r="Q787" s="213">
        <v>0.012</v>
      </c>
      <c r="R787" s="213">
        <f>Q787*H787</f>
        <v>0.07200000000000001</v>
      </c>
      <c r="S787" s="213">
        <v>0</v>
      </c>
      <c r="T787" s="214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215" t="s">
        <v>218</v>
      </c>
      <c r="AT787" s="215" t="s">
        <v>237</v>
      </c>
      <c r="AU787" s="215" t="s">
        <v>88</v>
      </c>
      <c r="AY787" s="16" t="s">
        <v>181</v>
      </c>
      <c r="BE787" s="216">
        <f>IF(N787="základní",J787,0)</f>
        <v>0</v>
      </c>
      <c r="BF787" s="216">
        <f>IF(N787="snížená",J787,0)</f>
        <v>0</v>
      </c>
      <c r="BG787" s="216">
        <f>IF(N787="zákl. přenesená",J787,0)</f>
        <v>0</v>
      </c>
      <c r="BH787" s="216">
        <f>IF(N787="sníž. přenesená",J787,0)</f>
        <v>0</v>
      </c>
      <c r="BI787" s="216">
        <f>IF(N787="nulová",J787,0)</f>
        <v>0</v>
      </c>
      <c r="BJ787" s="16" t="s">
        <v>86</v>
      </c>
      <c r="BK787" s="216">
        <f>ROUND(I787*H787,2)</f>
        <v>0</v>
      </c>
      <c r="BL787" s="16" t="s">
        <v>187</v>
      </c>
      <c r="BM787" s="215" t="s">
        <v>1062</v>
      </c>
    </row>
    <row r="788" spans="2:63" s="12" customFormat="1" ht="13.2">
      <c r="B788" s="187"/>
      <c r="C788" s="188"/>
      <c r="D788" s="189" t="s">
        <v>77</v>
      </c>
      <c r="E788" s="201" t="s">
        <v>1063</v>
      </c>
      <c r="F788" s="201" t="s">
        <v>1064</v>
      </c>
      <c r="G788" s="188"/>
      <c r="H788" s="188"/>
      <c r="I788" s="191"/>
      <c r="J788" s="202">
        <f>BK788</f>
        <v>0</v>
      </c>
      <c r="K788" s="188"/>
      <c r="L788" s="193"/>
      <c r="M788" s="194"/>
      <c r="N788" s="195"/>
      <c r="O788" s="195"/>
      <c r="P788" s="196">
        <f>P789</f>
        <v>0</v>
      </c>
      <c r="Q788" s="195"/>
      <c r="R788" s="196">
        <f>R789</f>
        <v>0</v>
      </c>
      <c r="S788" s="195"/>
      <c r="T788" s="197">
        <f>T789</f>
        <v>0</v>
      </c>
      <c r="AR788" s="198" t="s">
        <v>86</v>
      </c>
      <c r="AT788" s="199" t="s">
        <v>77</v>
      </c>
      <c r="AU788" s="199" t="s">
        <v>86</v>
      </c>
      <c r="AY788" s="198" t="s">
        <v>181</v>
      </c>
      <c r="BK788" s="200">
        <f>BK789</f>
        <v>0</v>
      </c>
    </row>
    <row r="789" spans="1:65" s="2" customFormat="1" ht="11.4">
      <c r="A789" s="33"/>
      <c r="B789" s="34"/>
      <c r="C789" s="203" t="s">
        <v>1065</v>
      </c>
      <c r="D789" s="203" t="s">
        <v>183</v>
      </c>
      <c r="E789" s="204" t="s">
        <v>1066</v>
      </c>
      <c r="F789" s="205" t="s">
        <v>1067</v>
      </c>
      <c r="G789" s="206" t="s">
        <v>226</v>
      </c>
      <c r="H789" s="207">
        <v>1725.927</v>
      </c>
      <c r="I789" s="208"/>
      <c r="J789" s="209">
        <f>ROUND(I789*H789,2)</f>
        <v>0</v>
      </c>
      <c r="K789" s="210"/>
      <c r="L789" s="38"/>
      <c r="M789" s="211" t="s">
        <v>1</v>
      </c>
      <c r="N789" s="212" t="s">
        <v>43</v>
      </c>
      <c r="O789" s="70"/>
      <c r="P789" s="213">
        <f>O789*H789</f>
        <v>0</v>
      </c>
      <c r="Q789" s="213">
        <v>0</v>
      </c>
      <c r="R789" s="213">
        <f>Q789*H789</f>
        <v>0</v>
      </c>
      <c r="S789" s="213">
        <v>0</v>
      </c>
      <c r="T789" s="214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215" t="s">
        <v>187</v>
      </c>
      <c r="AT789" s="215" t="s">
        <v>183</v>
      </c>
      <c r="AU789" s="215" t="s">
        <v>88</v>
      </c>
      <c r="AY789" s="16" t="s">
        <v>181</v>
      </c>
      <c r="BE789" s="216">
        <f>IF(N789="základní",J789,0)</f>
        <v>0</v>
      </c>
      <c r="BF789" s="216">
        <f>IF(N789="snížená",J789,0)</f>
        <v>0</v>
      </c>
      <c r="BG789" s="216">
        <f>IF(N789="zákl. přenesená",J789,0)</f>
        <v>0</v>
      </c>
      <c r="BH789" s="216">
        <f>IF(N789="sníž. přenesená",J789,0)</f>
        <v>0</v>
      </c>
      <c r="BI789" s="216">
        <f>IF(N789="nulová",J789,0)</f>
        <v>0</v>
      </c>
      <c r="BJ789" s="16" t="s">
        <v>86</v>
      </c>
      <c r="BK789" s="216">
        <f>ROUND(I789*H789,2)</f>
        <v>0</v>
      </c>
      <c r="BL789" s="16" t="s">
        <v>187</v>
      </c>
      <c r="BM789" s="215" t="s">
        <v>1068</v>
      </c>
    </row>
    <row r="790" spans="2:63" s="12" customFormat="1" ht="15">
      <c r="B790" s="187"/>
      <c r="C790" s="188"/>
      <c r="D790" s="189" t="s">
        <v>77</v>
      </c>
      <c r="E790" s="190" t="s">
        <v>322</v>
      </c>
      <c r="F790" s="190" t="s">
        <v>323</v>
      </c>
      <c r="G790" s="188"/>
      <c r="H790" s="188"/>
      <c r="I790" s="191"/>
      <c r="J790" s="192">
        <f>BK790</f>
        <v>0</v>
      </c>
      <c r="K790" s="188"/>
      <c r="L790" s="193"/>
      <c r="M790" s="194"/>
      <c r="N790" s="195"/>
      <c r="O790" s="195"/>
      <c r="P790" s="196">
        <f>P791+P843+P861+P915+P925+P976+P988+P1027+P1074+P1084+P1098+P1110+P1126+P1131</f>
        <v>0</v>
      </c>
      <c r="Q790" s="195"/>
      <c r="R790" s="196">
        <f>R791+R843+R861+R915+R925+R976+R988+R1027+R1074+R1084+R1098+R1110+R1126+R1131</f>
        <v>71.87115622</v>
      </c>
      <c r="S790" s="195"/>
      <c r="T790" s="197">
        <f>T791+T843+T861+T915+T925+T976+T988+T1027+T1074+T1084+T1098+T1110+T1126+T1131</f>
        <v>0</v>
      </c>
      <c r="AR790" s="198" t="s">
        <v>88</v>
      </c>
      <c r="AT790" s="199" t="s">
        <v>77</v>
      </c>
      <c r="AU790" s="199" t="s">
        <v>78</v>
      </c>
      <c r="AY790" s="198" t="s">
        <v>181</v>
      </c>
      <c r="BK790" s="200">
        <f>BK791+BK843+BK861+BK915+BK925+BK976+BK988+BK1027+BK1074+BK1084+BK1098+BK1110+BK1126+BK1131</f>
        <v>0</v>
      </c>
    </row>
    <row r="791" spans="2:63" s="12" customFormat="1" ht="13.2">
      <c r="B791" s="187"/>
      <c r="C791" s="188"/>
      <c r="D791" s="189" t="s">
        <v>77</v>
      </c>
      <c r="E791" s="201" t="s">
        <v>324</v>
      </c>
      <c r="F791" s="201" t="s">
        <v>325</v>
      </c>
      <c r="G791" s="188"/>
      <c r="H791" s="188"/>
      <c r="I791" s="191"/>
      <c r="J791" s="202">
        <f>BK791</f>
        <v>0</v>
      </c>
      <c r="K791" s="188"/>
      <c r="L791" s="193"/>
      <c r="M791" s="194"/>
      <c r="N791" s="195"/>
      <c r="O791" s="195"/>
      <c r="P791" s="196">
        <f>SUM(P792:P842)</f>
        <v>0</v>
      </c>
      <c r="Q791" s="195"/>
      <c r="R791" s="196">
        <f>SUM(R792:R842)</f>
        <v>6.422803599999999</v>
      </c>
      <c r="S791" s="195"/>
      <c r="T791" s="197">
        <f>SUM(T792:T842)</f>
        <v>0</v>
      </c>
      <c r="AR791" s="198" t="s">
        <v>88</v>
      </c>
      <c r="AT791" s="199" t="s">
        <v>77</v>
      </c>
      <c r="AU791" s="199" t="s">
        <v>86</v>
      </c>
      <c r="AY791" s="198" t="s">
        <v>181</v>
      </c>
      <c r="BK791" s="200">
        <f>SUM(BK792:BK842)</f>
        <v>0</v>
      </c>
    </row>
    <row r="792" spans="1:65" s="2" customFormat="1" ht="22.8">
      <c r="A792" s="33"/>
      <c r="B792" s="34"/>
      <c r="C792" s="203" t="s">
        <v>1069</v>
      </c>
      <c r="D792" s="203" t="s">
        <v>183</v>
      </c>
      <c r="E792" s="204" t="s">
        <v>1070</v>
      </c>
      <c r="F792" s="205" t="s">
        <v>1071</v>
      </c>
      <c r="G792" s="206" t="s">
        <v>186</v>
      </c>
      <c r="H792" s="207">
        <v>723.655</v>
      </c>
      <c r="I792" s="208"/>
      <c r="J792" s="209">
        <f>ROUND(I792*H792,2)</f>
        <v>0</v>
      </c>
      <c r="K792" s="210"/>
      <c r="L792" s="38"/>
      <c r="M792" s="211" t="s">
        <v>1</v>
      </c>
      <c r="N792" s="212" t="s">
        <v>43</v>
      </c>
      <c r="O792" s="70"/>
      <c r="P792" s="213">
        <f>O792*H792</f>
        <v>0</v>
      </c>
      <c r="Q792" s="213">
        <v>0</v>
      </c>
      <c r="R792" s="213">
        <f>Q792*H792</f>
        <v>0</v>
      </c>
      <c r="S792" s="213">
        <v>0</v>
      </c>
      <c r="T792" s="214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215" t="s">
        <v>130</v>
      </c>
      <c r="AT792" s="215" t="s">
        <v>183</v>
      </c>
      <c r="AU792" s="215" t="s">
        <v>88</v>
      </c>
      <c r="AY792" s="16" t="s">
        <v>181</v>
      </c>
      <c r="BE792" s="216">
        <f>IF(N792="základní",J792,0)</f>
        <v>0</v>
      </c>
      <c r="BF792" s="216">
        <f>IF(N792="snížená",J792,0)</f>
        <v>0</v>
      </c>
      <c r="BG792" s="216">
        <f>IF(N792="zákl. přenesená",J792,0)</f>
        <v>0</v>
      </c>
      <c r="BH792" s="216">
        <f>IF(N792="sníž. přenesená",J792,0)</f>
        <v>0</v>
      </c>
      <c r="BI792" s="216">
        <f>IF(N792="nulová",J792,0)</f>
        <v>0</v>
      </c>
      <c r="BJ792" s="16" t="s">
        <v>86</v>
      </c>
      <c r="BK792" s="216">
        <f>ROUND(I792*H792,2)</f>
        <v>0</v>
      </c>
      <c r="BL792" s="16" t="s">
        <v>130</v>
      </c>
      <c r="BM792" s="215" t="s">
        <v>1072</v>
      </c>
    </row>
    <row r="793" spans="2:51" s="13" customFormat="1" ht="12">
      <c r="B793" s="217"/>
      <c r="C793" s="218"/>
      <c r="D793" s="219" t="s">
        <v>189</v>
      </c>
      <c r="E793" s="220" t="s">
        <v>1</v>
      </c>
      <c r="F793" s="221" t="s">
        <v>1073</v>
      </c>
      <c r="G793" s="218"/>
      <c r="H793" s="222">
        <v>566.798</v>
      </c>
      <c r="I793" s="223"/>
      <c r="J793" s="218"/>
      <c r="K793" s="218"/>
      <c r="L793" s="224"/>
      <c r="M793" s="225"/>
      <c r="N793" s="226"/>
      <c r="O793" s="226"/>
      <c r="P793" s="226"/>
      <c r="Q793" s="226"/>
      <c r="R793" s="226"/>
      <c r="S793" s="226"/>
      <c r="T793" s="227"/>
      <c r="AT793" s="228" t="s">
        <v>189</v>
      </c>
      <c r="AU793" s="228" t="s">
        <v>88</v>
      </c>
      <c r="AV793" s="13" t="s">
        <v>88</v>
      </c>
      <c r="AW793" s="13" t="s">
        <v>35</v>
      </c>
      <c r="AX793" s="13" t="s">
        <v>78</v>
      </c>
      <c r="AY793" s="228" t="s">
        <v>181</v>
      </c>
    </row>
    <row r="794" spans="2:51" s="13" customFormat="1" ht="12">
      <c r="B794" s="217"/>
      <c r="C794" s="218"/>
      <c r="D794" s="219" t="s">
        <v>189</v>
      </c>
      <c r="E794" s="220" t="s">
        <v>1</v>
      </c>
      <c r="F794" s="221" t="s">
        <v>1074</v>
      </c>
      <c r="G794" s="218"/>
      <c r="H794" s="222">
        <v>57.105</v>
      </c>
      <c r="I794" s="223"/>
      <c r="J794" s="218"/>
      <c r="K794" s="218"/>
      <c r="L794" s="224"/>
      <c r="M794" s="225"/>
      <c r="N794" s="226"/>
      <c r="O794" s="226"/>
      <c r="P794" s="226"/>
      <c r="Q794" s="226"/>
      <c r="R794" s="226"/>
      <c r="S794" s="226"/>
      <c r="T794" s="227"/>
      <c r="AT794" s="228" t="s">
        <v>189</v>
      </c>
      <c r="AU794" s="228" t="s">
        <v>88</v>
      </c>
      <c r="AV794" s="13" t="s">
        <v>88</v>
      </c>
      <c r="AW794" s="13" t="s">
        <v>35</v>
      </c>
      <c r="AX794" s="13" t="s">
        <v>78</v>
      </c>
      <c r="AY794" s="228" t="s">
        <v>181</v>
      </c>
    </row>
    <row r="795" spans="2:51" s="13" customFormat="1" ht="12">
      <c r="B795" s="217"/>
      <c r="C795" s="218"/>
      <c r="D795" s="219" t="s">
        <v>189</v>
      </c>
      <c r="E795" s="220" t="s">
        <v>1</v>
      </c>
      <c r="F795" s="221" t="s">
        <v>1075</v>
      </c>
      <c r="G795" s="218"/>
      <c r="H795" s="222">
        <v>104.04</v>
      </c>
      <c r="I795" s="223"/>
      <c r="J795" s="218"/>
      <c r="K795" s="218"/>
      <c r="L795" s="224"/>
      <c r="M795" s="225"/>
      <c r="N795" s="226"/>
      <c r="O795" s="226"/>
      <c r="P795" s="226"/>
      <c r="Q795" s="226"/>
      <c r="R795" s="226"/>
      <c r="S795" s="226"/>
      <c r="T795" s="227"/>
      <c r="AT795" s="228" t="s">
        <v>189</v>
      </c>
      <c r="AU795" s="228" t="s">
        <v>88</v>
      </c>
      <c r="AV795" s="13" t="s">
        <v>88</v>
      </c>
      <c r="AW795" s="13" t="s">
        <v>35</v>
      </c>
      <c r="AX795" s="13" t="s">
        <v>78</v>
      </c>
      <c r="AY795" s="228" t="s">
        <v>181</v>
      </c>
    </row>
    <row r="796" spans="2:51" s="13" customFormat="1" ht="12">
      <c r="B796" s="217"/>
      <c r="C796" s="218"/>
      <c r="D796" s="219" t="s">
        <v>189</v>
      </c>
      <c r="E796" s="220" t="s">
        <v>1</v>
      </c>
      <c r="F796" s="221" t="s">
        <v>1076</v>
      </c>
      <c r="G796" s="218"/>
      <c r="H796" s="222">
        <v>23.35</v>
      </c>
      <c r="I796" s="223"/>
      <c r="J796" s="218"/>
      <c r="K796" s="218"/>
      <c r="L796" s="224"/>
      <c r="M796" s="225"/>
      <c r="N796" s="226"/>
      <c r="O796" s="226"/>
      <c r="P796" s="226"/>
      <c r="Q796" s="226"/>
      <c r="R796" s="226"/>
      <c r="S796" s="226"/>
      <c r="T796" s="227"/>
      <c r="AT796" s="228" t="s">
        <v>189</v>
      </c>
      <c r="AU796" s="228" t="s">
        <v>88</v>
      </c>
      <c r="AV796" s="13" t="s">
        <v>88</v>
      </c>
      <c r="AW796" s="13" t="s">
        <v>35</v>
      </c>
      <c r="AX796" s="13" t="s">
        <v>78</v>
      </c>
      <c r="AY796" s="228" t="s">
        <v>181</v>
      </c>
    </row>
    <row r="797" spans="2:51" s="13" customFormat="1" ht="12">
      <c r="B797" s="217"/>
      <c r="C797" s="218"/>
      <c r="D797" s="219" t="s">
        <v>189</v>
      </c>
      <c r="E797" s="220" t="s">
        <v>1</v>
      </c>
      <c r="F797" s="221" t="s">
        <v>1077</v>
      </c>
      <c r="G797" s="218"/>
      <c r="H797" s="222">
        <v>-27.638</v>
      </c>
      <c r="I797" s="223"/>
      <c r="J797" s="218"/>
      <c r="K797" s="218"/>
      <c r="L797" s="224"/>
      <c r="M797" s="225"/>
      <c r="N797" s="226"/>
      <c r="O797" s="226"/>
      <c r="P797" s="226"/>
      <c r="Q797" s="226"/>
      <c r="R797" s="226"/>
      <c r="S797" s="226"/>
      <c r="T797" s="227"/>
      <c r="AT797" s="228" t="s">
        <v>189</v>
      </c>
      <c r="AU797" s="228" t="s">
        <v>88</v>
      </c>
      <c r="AV797" s="13" t="s">
        <v>88</v>
      </c>
      <c r="AW797" s="13" t="s">
        <v>35</v>
      </c>
      <c r="AX797" s="13" t="s">
        <v>78</v>
      </c>
      <c r="AY797" s="228" t="s">
        <v>181</v>
      </c>
    </row>
    <row r="798" spans="2:51" s="14" customFormat="1" ht="12">
      <c r="B798" s="240"/>
      <c r="C798" s="241"/>
      <c r="D798" s="219" t="s">
        <v>189</v>
      </c>
      <c r="E798" s="242" t="s">
        <v>1</v>
      </c>
      <c r="F798" s="243" t="s">
        <v>257</v>
      </c>
      <c r="G798" s="241"/>
      <c r="H798" s="244">
        <v>723.655</v>
      </c>
      <c r="I798" s="245"/>
      <c r="J798" s="241"/>
      <c r="K798" s="241"/>
      <c r="L798" s="246"/>
      <c r="M798" s="247"/>
      <c r="N798" s="248"/>
      <c r="O798" s="248"/>
      <c r="P798" s="248"/>
      <c r="Q798" s="248"/>
      <c r="R798" s="248"/>
      <c r="S798" s="248"/>
      <c r="T798" s="249"/>
      <c r="AT798" s="250" t="s">
        <v>189</v>
      </c>
      <c r="AU798" s="250" t="s">
        <v>88</v>
      </c>
      <c r="AV798" s="14" t="s">
        <v>187</v>
      </c>
      <c r="AW798" s="14" t="s">
        <v>35</v>
      </c>
      <c r="AX798" s="14" t="s">
        <v>86</v>
      </c>
      <c r="AY798" s="250" t="s">
        <v>181</v>
      </c>
    </row>
    <row r="799" spans="1:65" s="2" customFormat="1" ht="11.4">
      <c r="A799" s="33"/>
      <c r="B799" s="34"/>
      <c r="C799" s="229" t="s">
        <v>1078</v>
      </c>
      <c r="D799" s="229" t="s">
        <v>237</v>
      </c>
      <c r="E799" s="230" t="s">
        <v>1079</v>
      </c>
      <c r="F799" s="231" t="s">
        <v>1080</v>
      </c>
      <c r="G799" s="232" t="s">
        <v>226</v>
      </c>
      <c r="H799" s="233">
        <v>0.217</v>
      </c>
      <c r="I799" s="234"/>
      <c r="J799" s="235">
        <f>ROUND(I799*H799,2)</f>
        <v>0</v>
      </c>
      <c r="K799" s="236"/>
      <c r="L799" s="237"/>
      <c r="M799" s="238" t="s">
        <v>1</v>
      </c>
      <c r="N799" s="239" t="s">
        <v>43</v>
      </c>
      <c r="O799" s="70"/>
      <c r="P799" s="213">
        <f>O799*H799</f>
        <v>0</v>
      </c>
      <c r="Q799" s="213">
        <v>1</v>
      </c>
      <c r="R799" s="213">
        <f>Q799*H799</f>
        <v>0.217</v>
      </c>
      <c r="S799" s="213">
        <v>0</v>
      </c>
      <c r="T799" s="214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215" t="s">
        <v>333</v>
      </c>
      <c r="AT799" s="215" t="s">
        <v>237</v>
      </c>
      <c r="AU799" s="215" t="s">
        <v>88</v>
      </c>
      <c r="AY799" s="16" t="s">
        <v>181</v>
      </c>
      <c r="BE799" s="216">
        <f>IF(N799="základní",J799,0)</f>
        <v>0</v>
      </c>
      <c r="BF799" s="216">
        <f>IF(N799="snížená",J799,0)</f>
        <v>0</v>
      </c>
      <c r="BG799" s="216">
        <f>IF(N799="zákl. přenesená",J799,0)</f>
        <v>0</v>
      </c>
      <c r="BH799" s="216">
        <f>IF(N799="sníž. přenesená",J799,0)</f>
        <v>0</v>
      </c>
      <c r="BI799" s="216">
        <f>IF(N799="nulová",J799,0)</f>
        <v>0</v>
      </c>
      <c r="BJ799" s="16" t="s">
        <v>86</v>
      </c>
      <c r="BK799" s="216">
        <f>ROUND(I799*H799,2)</f>
        <v>0</v>
      </c>
      <c r="BL799" s="16" t="s">
        <v>130</v>
      </c>
      <c r="BM799" s="215" t="s">
        <v>1081</v>
      </c>
    </row>
    <row r="800" spans="2:51" s="13" customFormat="1" ht="12">
      <c r="B800" s="217"/>
      <c r="C800" s="218"/>
      <c r="D800" s="219" t="s">
        <v>189</v>
      </c>
      <c r="E800" s="218"/>
      <c r="F800" s="221" t="s">
        <v>1082</v>
      </c>
      <c r="G800" s="218"/>
      <c r="H800" s="222">
        <v>0.217</v>
      </c>
      <c r="I800" s="223"/>
      <c r="J800" s="218"/>
      <c r="K800" s="218"/>
      <c r="L800" s="224"/>
      <c r="M800" s="225"/>
      <c r="N800" s="226"/>
      <c r="O800" s="226"/>
      <c r="P800" s="226"/>
      <c r="Q800" s="226"/>
      <c r="R800" s="226"/>
      <c r="S800" s="226"/>
      <c r="T800" s="227"/>
      <c r="AT800" s="228" t="s">
        <v>189</v>
      </c>
      <c r="AU800" s="228" t="s">
        <v>88</v>
      </c>
      <c r="AV800" s="13" t="s">
        <v>88</v>
      </c>
      <c r="AW800" s="13" t="s">
        <v>4</v>
      </c>
      <c r="AX800" s="13" t="s">
        <v>86</v>
      </c>
      <c r="AY800" s="228" t="s">
        <v>181</v>
      </c>
    </row>
    <row r="801" spans="1:65" s="2" customFormat="1" ht="22.8">
      <c r="A801" s="33"/>
      <c r="B801" s="34"/>
      <c r="C801" s="203" t="s">
        <v>1083</v>
      </c>
      <c r="D801" s="203" t="s">
        <v>183</v>
      </c>
      <c r="E801" s="204" t="s">
        <v>1084</v>
      </c>
      <c r="F801" s="205" t="s">
        <v>1085</v>
      </c>
      <c r="G801" s="206" t="s">
        <v>186</v>
      </c>
      <c r="H801" s="207">
        <v>233.857</v>
      </c>
      <c r="I801" s="208"/>
      <c r="J801" s="209">
        <f>ROUND(I801*H801,2)</f>
        <v>0</v>
      </c>
      <c r="K801" s="210"/>
      <c r="L801" s="38"/>
      <c r="M801" s="211" t="s">
        <v>1</v>
      </c>
      <c r="N801" s="212" t="s">
        <v>43</v>
      </c>
      <c r="O801" s="70"/>
      <c r="P801" s="213">
        <f>O801*H801</f>
        <v>0</v>
      </c>
      <c r="Q801" s="213">
        <v>0</v>
      </c>
      <c r="R801" s="213">
        <f>Q801*H801</f>
        <v>0</v>
      </c>
      <c r="S801" s="213">
        <v>0</v>
      </c>
      <c r="T801" s="214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215" t="s">
        <v>130</v>
      </c>
      <c r="AT801" s="215" t="s">
        <v>183</v>
      </c>
      <c r="AU801" s="215" t="s">
        <v>88</v>
      </c>
      <c r="AY801" s="16" t="s">
        <v>181</v>
      </c>
      <c r="BE801" s="216">
        <f>IF(N801="základní",J801,0)</f>
        <v>0</v>
      </c>
      <c r="BF801" s="216">
        <f>IF(N801="snížená",J801,0)</f>
        <v>0</v>
      </c>
      <c r="BG801" s="216">
        <f>IF(N801="zákl. přenesená",J801,0)</f>
        <v>0</v>
      </c>
      <c r="BH801" s="216">
        <f>IF(N801="sníž. přenesená",J801,0)</f>
        <v>0</v>
      </c>
      <c r="BI801" s="216">
        <f>IF(N801="nulová",J801,0)</f>
        <v>0</v>
      </c>
      <c r="BJ801" s="16" t="s">
        <v>86</v>
      </c>
      <c r="BK801" s="216">
        <f>ROUND(I801*H801,2)</f>
        <v>0</v>
      </c>
      <c r="BL801" s="16" t="s">
        <v>130</v>
      </c>
      <c r="BM801" s="215" t="s">
        <v>1086</v>
      </c>
    </row>
    <row r="802" spans="2:51" s="13" customFormat="1" ht="12">
      <c r="B802" s="217"/>
      <c r="C802" s="218"/>
      <c r="D802" s="219" t="s">
        <v>189</v>
      </c>
      <c r="E802" s="220" t="s">
        <v>1</v>
      </c>
      <c r="F802" s="221" t="s">
        <v>1087</v>
      </c>
      <c r="G802" s="218"/>
      <c r="H802" s="222">
        <v>12.529</v>
      </c>
      <c r="I802" s="223"/>
      <c r="J802" s="218"/>
      <c r="K802" s="218"/>
      <c r="L802" s="224"/>
      <c r="M802" s="225"/>
      <c r="N802" s="226"/>
      <c r="O802" s="226"/>
      <c r="P802" s="226"/>
      <c r="Q802" s="226"/>
      <c r="R802" s="226"/>
      <c r="S802" s="226"/>
      <c r="T802" s="227"/>
      <c r="AT802" s="228" t="s">
        <v>189</v>
      </c>
      <c r="AU802" s="228" t="s">
        <v>88</v>
      </c>
      <c r="AV802" s="13" t="s">
        <v>88</v>
      </c>
      <c r="AW802" s="13" t="s">
        <v>35</v>
      </c>
      <c r="AX802" s="13" t="s">
        <v>78</v>
      </c>
      <c r="AY802" s="228" t="s">
        <v>181</v>
      </c>
    </row>
    <row r="803" spans="2:51" s="13" customFormat="1" ht="12">
      <c r="B803" s="217"/>
      <c r="C803" s="218"/>
      <c r="D803" s="219" t="s">
        <v>189</v>
      </c>
      <c r="E803" s="220" t="s">
        <v>1</v>
      </c>
      <c r="F803" s="221" t="s">
        <v>1088</v>
      </c>
      <c r="G803" s="218"/>
      <c r="H803" s="222">
        <v>6.375</v>
      </c>
      <c r="I803" s="223"/>
      <c r="J803" s="218"/>
      <c r="K803" s="218"/>
      <c r="L803" s="224"/>
      <c r="M803" s="225"/>
      <c r="N803" s="226"/>
      <c r="O803" s="226"/>
      <c r="P803" s="226"/>
      <c r="Q803" s="226"/>
      <c r="R803" s="226"/>
      <c r="S803" s="226"/>
      <c r="T803" s="227"/>
      <c r="AT803" s="228" t="s">
        <v>189</v>
      </c>
      <c r="AU803" s="228" t="s">
        <v>88</v>
      </c>
      <c r="AV803" s="13" t="s">
        <v>88</v>
      </c>
      <c r="AW803" s="13" t="s">
        <v>35</v>
      </c>
      <c r="AX803" s="13" t="s">
        <v>78</v>
      </c>
      <c r="AY803" s="228" t="s">
        <v>181</v>
      </c>
    </row>
    <row r="804" spans="2:51" s="13" customFormat="1" ht="12">
      <c r="B804" s="217"/>
      <c r="C804" s="218"/>
      <c r="D804" s="219" t="s">
        <v>189</v>
      </c>
      <c r="E804" s="220" t="s">
        <v>1</v>
      </c>
      <c r="F804" s="221" t="s">
        <v>1089</v>
      </c>
      <c r="G804" s="218"/>
      <c r="H804" s="222">
        <v>62.388</v>
      </c>
      <c r="I804" s="223"/>
      <c r="J804" s="218"/>
      <c r="K804" s="218"/>
      <c r="L804" s="224"/>
      <c r="M804" s="225"/>
      <c r="N804" s="226"/>
      <c r="O804" s="226"/>
      <c r="P804" s="226"/>
      <c r="Q804" s="226"/>
      <c r="R804" s="226"/>
      <c r="S804" s="226"/>
      <c r="T804" s="227"/>
      <c r="AT804" s="228" t="s">
        <v>189</v>
      </c>
      <c r="AU804" s="228" t="s">
        <v>88</v>
      </c>
      <c r="AV804" s="13" t="s">
        <v>88</v>
      </c>
      <c r="AW804" s="13" t="s">
        <v>35</v>
      </c>
      <c r="AX804" s="13" t="s">
        <v>78</v>
      </c>
      <c r="AY804" s="228" t="s">
        <v>181</v>
      </c>
    </row>
    <row r="805" spans="2:51" s="13" customFormat="1" ht="12">
      <c r="B805" s="217"/>
      <c r="C805" s="218"/>
      <c r="D805" s="219" t="s">
        <v>189</v>
      </c>
      <c r="E805" s="220" t="s">
        <v>1</v>
      </c>
      <c r="F805" s="221" t="s">
        <v>1090</v>
      </c>
      <c r="G805" s="218"/>
      <c r="H805" s="222">
        <v>2.188</v>
      </c>
      <c r="I805" s="223"/>
      <c r="J805" s="218"/>
      <c r="K805" s="218"/>
      <c r="L805" s="224"/>
      <c r="M805" s="225"/>
      <c r="N805" s="226"/>
      <c r="O805" s="226"/>
      <c r="P805" s="226"/>
      <c r="Q805" s="226"/>
      <c r="R805" s="226"/>
      <c r="S805" s="226"/>
      <c r="T805" s="227"/>
      <c r="AT805" s="228" t="s">
        <v>189</v>
      </c>
      <c r="AU805" s="228" t="s">
        <v>88</v>
      </c>
      <c r="AV805" s="13" t="s">
        <v>88</v>
      </c>
      <c r="AW805" s="13" t="s">
        <v>35</v>
      </c>
      <c r="AX805" s="13" t="s">
        <v>78</v>
      </c>
      <c r="AY805" s="228" t="s">
        <v>181</v>
      </c>
    </row>
    <row r="806" spans="2:51" s="13" customFormat="1" ht="12">
      <c r="B806" s="217"/>
      <c r="C806" s="218"/>
      <c r="D806" s="219" t="s">
        <v>189</v>
      </c>
      <c r="E806" s="220" t="s">
        <v>1</v>
      </c>
      <c r="F806" s="221" t="s">
        <v>1091</v>
      </c>
      <c r="G806" s="218"/>
      <c r="H806" s="222">
        <v>3.063</v>
      </c>
      <c r="I806" s="223"/>
      <c r="J806" s="218"/>
      <c r="K806" s="218"/>
      <c r="L806" s="224"/>
      <c r="M806" s="225"/>
      <c r="N806" s="226"/>
      <c r="O806" s="226"/>
      <c r="P806" s="226"/>
      <c r="Q806" s="226"/>
      <c r="R806" s="226"/>
      <c r="S806" s="226"/>
      <c r="T806" s="227"/>
      <c r="AT806" s="228" t="s">
        <v>189</v>
      </c>
      <c r="AU806" s="228" t="s">
        <v>88</v>
      </c>
      <c r="AV806" s="13" t="s">
        <v>88</v>
      </c>
      <c r="AW806" s="13" t="s">
        <v>35</v>
      </c>
      <c r="AX806" s="13" t="s">
        <v>78</v>
      </c>
      <c r="AY806" s="228" t="s">
        <v>181</v>
      </c>
    </row>
    <row r="807" spans="2:51" s="13" customFormat="1" ht="12">
      <c r="B807" s="217"/>
      <c r="C807" s="218"/>
      <c r="D807" s="219" t="s">
        <v>189</v>
      </c>
      <c r="E807" s="220" t="s">
        <v>1</v>
      </c>
      <c r="F807" s="221" t="s">
        <v>1092</v>
      </c>
      <c r="G807" s="218"/>
      <c r="H807" s="222">
        <v>7.788</v>
      </c>
      <c r="I807" s="223"/>
      <c r="J807" s="218"/>
      <c r="K807" s="218"/>
      <c r="L807" s="224"/>
      <c r="M807" s="225"/>
      <c r="N807" s="226"/>
      <c r="O807" s="226"/>
      <c r="P807" s="226"/>
      <c r="Q807" s="226"/>
      <c r="R807" s="226"/>
      <c r="S807" s="226"/>
      <c r="T807" s="227"/>
      <c r="AT807" s="228" t="s">
        <v>189</v>
      </c>
      <c r="AU807" s="228" t="s">
        <v>88</v>
      </c>
      <c r="AV807" s="13" t="s">
        <v>88</v>
      </c>
      <c r="AW807" s="13" t="s">
        <v>35</v>
      </c>
      <c r="AX807" s="13" t="s">
        <v>78</v>
      </c>
      <c r="AY807" s="228" t="s">
        <v>181</v>
      </c>
    </row>
    <row r="808" spans="2:51" s="13" customFormat="1" ht="12">
      <c r="B808" s="217"/>
      <c r="C808" s="218"/>
      <c r="D808" s="219" t="s">
        <v>189</v>
      </c>
      <c r="E808" s="220" t="s">
        <v>1</v>
      </c>
      <c r="F808" s="221" t="s">
        <v>1093</v>
      </c>
      <c r="G808" s="218"/>
      <c r="H808" s="222">
        <v>14.088</v>
      </c>
      <c r="I808" s="223"/>
      <c r="J808" s="218"/>
      <c r="K808" s="218"/>
      <c r="L808" s="224"/>
      <c r="M808" s="225"/>
      <c r="N808" s="226"/>
      <c r="O808" s="226"/>
      <c r="P808" s="226"/>
      <c r="Q808" s="226"/>
      <c r="R808" s="226"/>
      <c r="S808" s="226"/>
      <c r="T808" s="227"/>
      <c r="AT808" s="228" t="s">
        <v>189</v>
      </c>
      <c r="AU808" s="228" t="s">
        <v>88</v>
      </c>
      <c r="AV808" s="13" t="s">
        <v>88</v>
      </c>
      <c r="AW808" s="13" t="s">
        <v>35</v>
      </c>
      <c r="AX808" s="13" t="s">
        <v>78</v>
      </c>
      <c r="AY808" s="228" t="s">
        <v>181</v>
      </c>
    </row>
    <row r="809" spans="2:51" s="13" customFormat="1" ht="12">
      <c r="B809" s="217"/>
      <c r="C809" s="218"/>
      <c r="D809" s="219" t="s">
        <v>189</v>
      </c>
      <c r="E809" s="220" t="s">
        <v>1</v>
      </c>
      <c r="F809" s="221" t="s">
        <v>1094</v>
      </c>
      <c r="G809" s="218"/>
      <c r="H809" s="222">
        <v>33.25</v>
      </c>
      <c r="I809" s="223"/>
      <c r="J809" s="218"/>
      <c r="K809" s="218"/>
      <c r="L809" s="224"/>
      <c r="M809" s="225"/>
      <c r="N809" s="226"/>
      <c r="O809" s="226"/>
      <c r="P809" s="226"/>
      <c r="Q809" s="226"/>
      <c r="R809" s="226"/>
      <c r="S809" s="226"/>
      <c r="T809" s="227"/>
      <c r="AT809" s="228" t="s">
        <v>189</v>
      </c>
      <c r="AU809" s="228" t="s">
        <v>88</v>
      </c>
      <c r="AV809" s="13" t="s">
        <v>88</v>
      </c>
      <c r="AW809" s="13" t="s">
        <v>35</v>
      </c>
      <c r="AX809" s="13" t="s">
        <v>78</v>
      </c>
      <c r="AY809" s="228" t="s">
        <v>181</v>
      </c>
    </row>
    <row r="810" spans="2:51" s="13" customFormat="1" ht="12">
      <c r="B810" s="217"/>
      <c r="C810" s="218"/>
      <c r="D810" s="219" t="s">
        <v>189</v>
      </c>
      <c r="E810" s="220" t="s">
        <v>1</v>
      </c>
      <c r="F810" s="221" t="s">
        <v>1095</v>
      </c>
      <c r="G810" s="218"/>
      <c r="H810" s="222">
        <v>32</v>
      </c>
      <c r="I810" s="223"/>
      <c r="J810" s="218"/>
      <c r="K810" s="218"/>
      <c r="L810" s="224"/>
      <c r="M810" s="225"/>
      <c r="N810" s="226"/>
      <c r="O810" s="226"/>
      <c r="P810" s="226"/>
      <c r="Q810" s="226"/>
      <c r="R810" s="226"/>
      <c r="S810" s="226"/>
      <c r="T810" s="227"/>
      <c r="AT810" s="228" t="s">
        <v>189</v>
      </c>
      <c r="AU810" s="228" t="s">
        <v>88</v>
      </c>
      <c r="AV810" s="13" t="s">
        <v>88</v>
      </c>
      <c r="AW810" s="13" t="s">
        <v>35</v>
      </c>
      <c r="AX810" s="13" t="s">
        <v>78</v>
      </c>
      <c r="AY810" s="228" t="s">
        <v>181</v>
      </c>
    </row>
    <row r="811" spans="2:51" s="13" customFormat="1" ht="12">
      <c r="B811" s="217"/>
      <c r="C811" s="218"/>
      <c r="D811" s="219" t="s">
        <v>189</v>
      </c>
      <c r="E811" s="220" t="s">
        <v>1</v>
      </c>
      <c r="F811" s="221" t="s">
        <v>1096</v>
      </c>
      <c r="G811" s="218"/>
      <c r="H811" s="222">
        <v>60.188</v>
      </c>
      <c r="I811" s="223"/>
      <c r="J811" s="218"/>
      <c r="K811" s="218"/>
      <c r="L811" s="224"/>
      <c r="M811" s="225"/>
      <c r="N811" s="226"/>
      <c r="O811" s="226"/>
      <c r="P811" s="226"/>
      <c r="Q811" s="226"/>
      <c r="R811" s="226"/>
      <c r="S811" s="226"/>
      <c r="T811" s="227"/>
      <c r="AT811" s="228" t="s">
        <v>189</v>
      </c>
      <c r="AU811" s="228" t="s">
        <v>88</v>
      </c>
      <c r="AV811" s="13" t="s">
        <v>88</v>
      </c>
      <c r="AW811" s="13" t="s">
        <v>35</v>
      </c>
      <c r="AX811" s="13" t="s">
        <v>78</v>
      </c>
      <c r="AY811" s="228" t="s">
        <v>181</v>
      </c>
    </row>
    <row r="812" spans="2:51" s="14" customFormat="1" ht="12">
      <c r="B812" s="240"/>
      <c r="C812" s="241"/>
      <c r="D812" s="219" t="s">
        <v>189</v>
      </c>
      <c r="E812" s="242" t="s">
        <v>1</v>
      </c>
      <c r="F812" s="243" t="s">
        <v>257</v>
      </c>
      <c r="G812" s="241"/>
      <c r="H812" s="244">
        <v>233.85699999999997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AT812" s="250" t="s">
        <v>189</v>
      </c>
      <c r="AU812" s="250" t="s">
        <v>88</v>
      </c>
      <c r="AV812" s="14" t="s">
        <v>187</v>
      </c>
      <c r="AW812" s="14" t="s">
        <v>35</v>
      </c>
      <c r="AX812" s="14" t="s">
        <v>86</v>
      </c>
      <c r="AY812" s="250" t="s">
        <v>181</v>
      </c>
    </row>
    <row r="813" spans="1:65" s="2" customFormat="1" ht="11.4">
      <c r="A813" s="33"/>
      <c r="B813" s="34"/>
      <c r="C813" s="229" t="s">
        <v>190</v>
      </c>
      <c r="D813" s="229" t="s">
        <v>237</v>
      </c>
      <c r="E813" s="230" t="s">
        <v>1079</v>
      </c>
      <c r="F813" s="231" t="s">
        <v>1080</v>
      </c>
      <c r="G813" s="232" t="s">
        <v>226</v>
      </c>
      <c r="H813" s="233">
        <v>0.082</v>
      </c>
      <c r="I813" s="234"/>
      <c r="J813" s="235">
        <f>ROUND(I813*H813,2)</f>
        <v>0</v>
      </c>
      <c r="K813" s="236"/>
      <c r="L813" s="237"/>
      <c r="M813" s="238" t="s">
        <v>1</v>
      </c>
      <c r="N813" s="239" t="s">
        <v>43</v>
      </c>
      <c r="O813" s="70"/>
      <c r="P813" s="213">
        <f>O813*H813</f>
        <v>0</v>
      </c>
      <c r="Q813" s="213">
        <v>1</v>
      </c>
      <c r="R813" s="213">
        <f>Q813*H813</f>
        <v>0.082</v>
      </c>
      <c r="S813" s="213">
        <v>0</v>
      </c>
      <c r="T813" s="214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215" t="s">
        <v>333</v>
      </c>
      <c r="AT813" s="215" t="s">
        <v>237</v>
      </c>
      <c r="AU813" s="215" t="s">
        <v>88</v>
      </c>
      <c r="AY813" s="16" t="s">
        <v>181</v>
      </c>
      <c r="BE813" s="216">
        <f>IF(N813="základní",J813,0)</f>
        <v>0</v>
      </c>
      <c r="BF813" s="216">
        <f>IF(N813="snížená",J813,0)</f>
        <v>0</v>
      </c>
      <c r="BG813" s="216">
        <f>IF(N813="zákl. přenesená",J813,0)</f>
        <v>0</v>
      </c>
      <c r="BH813" s="216">
        <f>IF(N813="sníž. přenesená",J813,0)</f>
        <v>0</v>
      </c>
      <c r="BI813" s="216">
        <f>IF(N813="nulová",J813,0)</f>
        <v>0</v>
      </c>
      <c r="BJ813" s="16" t="s">
        <v>86</v>
      </c>
      <c r="BK813" s="216">
        <f>ROUND(I813*H813,2)</f>
        <v>0</v>
      </c>
      <c r="BL813" s="16" t="s">
        <v>130</v>
      </c>
      <c r="BM813" s="215" t="s">
        <v>1097</v>
      </c>
    </row>
    <row r="814" spans="2:51" s="13" customFormat="1" ht="12">
      <c r="B814" s="217"/>
      <c r="C814" s="218"/>
      <c r="D814" s="219" t="s">
        <v>189</v>
      </c>
      <c r="E814" s="218"/>
      <c r="F814" s="221" t="s">
        <v>1098</v>
      </c>
      <c r="G814" s="218"/>
      <c r="H814" s="222">
        <v>0.082</v>
      </c>
      <c r="I814" s="223"/>
      <c r="J814" s="218"/>
      <c r="K814" s="218"/>
      <c r="L814" s="224"/>
      <c r="M814" s="225"/>
      <c r="N814" s="226"/>
      <c r="O814" s="226"/>
      <c r="P814" s="226"/>
      <c r="Q814" s="226"/>
      <c r="R814" s="226"/>
      <c r="S814" s="226"/>
      <c r="T814" s="227"/>
      <c r="AT814" s="228" t="s">
        <v>189</v>
      </c>
      <c r="AU814" s="228" t="s">
        <v>88</v>
      </c>
      <c r="AV814" s="13" t="s">
        <v>88</v>
      </c>
      <c r="AW814" s="13" t="s">
        <v>4</v>
      </c>
      <c r="AX814" s="13" t="s">
        <v>86</v>
      </c>
      <c r="AY814" s="228" t="s">
        <v>181</v>
      </c>
    </row>
    <row r="815" spans="1:65" s="2" customFormat="1" ht="22.8">
      <c r="A815" s="33"/>
      <c r="B815" s="34"/>
      <c r="C815" s="203" t="s">
        <v>1099</v>
      </c>
      <c r="D815" s="203" t="s">
        <v>183</v>
      </c>
      <c r="E815" s="204" t="s">
        <v>1100</v>
      </c>
      <c r="F815" s="205" t="s">
        <v>1101</v>
      </c>
      <c r="G815" s="206" t="s">
        <v>186</v>
      </c>
      <c r="H815" s="207">
        <v>723.655</v>
      </c>
      <c r="I815" s="208"/>
      <c r="J815" s="209">
        <f>ROUND(I815*H815,2)</f>
        <v>0</v>
      </c>
      <c r="K815" s="210"/>
      <c r="L815" s="38"/>
      <c r="M815" s="211" t="s">
        <v>1</v>
      </c>
      <c r="N815" s="212" t="s">
        <v>43</v>
      </c>
      <c r="O815" s="70"/>
      <c r="P815" s="213">
        <f>O815*H815</f>
        <v>0</v>
      </c>
      <c r="Q815" s="213">
        <v>0.0004</v>
      </c>
      <c r="R815" s="213">
        <f>Q815*H815</f>
        <v>0.289462</v>
      </c>
      <c r="S815" s="213">
        <v>0</v>
      </c>
      <c r="T815" s="214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215" t="s">
        <v>130</v>
      </c>
      <c r="AT815" s="215" t="s">
        <v>183</v>
      </c>
      <c r="AU815" s="215" t="s">
        <v>88</v>
      </c>
      <c r="AY815" s="16" t="s">
        <v>181</v>
      </c>
      <c r="BE815" s="216">
        <f>IF(N815="základní",J815,0)</f>
        <v>0</v>
      </c>
      <c r="BF815" s="216">
        <f>IF(N815="snížená",J815,0)</f>
        <v>0</v>
      </c>
      <c r="BG815" s="216">
        <f>IF(N815="zákl. přenesená",J815,0)</f>
        <v>0</v>
      </c>
      <c r="BH815" s="216">
        <f>IF(N815="sníž. přenesená",J815,0)</f>
        <v>0</v>
      </c>
      <c r="BI815" s="216">
        <f>IF(N815="nulová",J815,0)</f>
        <v>0</v>
      </c>
      <c r="BJ815" s="16" t="s">
        <v>86</v>
      </c>
      <c r="BK815" s="216">
        <f>ROUND(I815*H815,2)</f>
        <v>0</v>
      </c>
      <c r="BL815" s="16" t="s">
        <v>130</v>
      </c>
      <c r="BM815" s="215" t="s">
        <v>1102</v>
      </c>
    </row>
    <row r="816" spans="2:51" s="13" customFormat="1" ht="12">
      <c r="B816" s="217"/>
      <c r="C816" s="218"/>
      <c r="D816" s="219" t="s">
        <v>189</v>
      </c>
      <c r="E816" s="220" t="s">
        <v>1</v>
      </c>
      <c r="F816" s="221" t="s">
        <v>1073</v>
      </c>
      <c r="G816" s="218"/>
      <c r="H816" s="222">
        <v>566.798</v>
      </c>
      <c r="I816" s="223"/>
      <c r="J816" s="218"/>
      <c r="K816" s="218"/>
      <c r="L816" s="224"/>
      <c r="M816" s="225"/>
      <c r="N816" s="226"/>
      <c r="O816" s="226"/>
      <c r="P816" s="226"/>
      <c r="Q816" s="226"/>
      <c r="R816" s="226"/>
      <c r="S816" s="226"/>
      <c r="T816" s="227"/>
      <c r="AT816" s="228" t="s">
        <v>189</v>
      </c>
      <c r="AU816" s="228" t="s">
        <v>88</v>
      </c>
      <c r="AV816" s="13" t="s">
        <v>88</v>
      </c>
      <c r="AW816" s="13" t="s">
        <v>35</v>
      </c>
      <c r="AX816" s="13" t="s">
        <v>78</v>
      </c>
      <c r="AY816" s="228" t="s">
        <v>181</v>
      </c>
    </row>
    <row r="817" spans="2:51" s="13" customFormat="1" ht="12">
      <c r="B817" s="217"/>
      <c r="C817" s="218"/>
      <c r="D817" s="219" t="s">
        <v>189</v>
      </c>
      <c r="E817" s="220" t="s">
        <v>1</v>
      </c>
      <c r="F817" s="221" t="s">
        <v>1074</v>
      </c>
      <c r="G817" s="218"/>
      <c r="H817" s="222">
        <v>57.105</v>
      </c>
      <c r="I817" s="223"/>
      <c r="J817" s="218"/>
      <c r="K817" s="218"/>
      <c r="L817" s="224"/>
      <c r="M817" s="225"/>
      <c r="N817" s="226"/>
      <c r="O817" s="226"/>
      <c r="P817" s="226"/>
      <c r="Q817" s="226"/>
      <c r="R817" s="226"/>
      <c r="S817" s="226"/>
      <c r="T817" s="227"/>
      <c r="AT817" s="228" t="s">
        <v>189</v>
      </c>
      <c r="AU817" s="228" t="s">
        <v>88</v>
      </c>
      <c r="AV817" s="13" t="s">
        <v>88</v>
      </c>
      <c r="AW817" s="13" t="s">
        <v>35</v>
      </c>
      <c r="AX817" s="13" t="s">
        <v>78</v>
      </c>
      <c r="AY817" s="228" t="s">
        <v>181</v>
      </c>
    </row>
    <row r="818" spans="2:51" s="13" customFormat="1" ht="12">
      <c r="B818" s="217"/>
      <c r="C818" s="218"/>
      <c r="D818" s="219" t="s">
        <v>189</v>
      </c>
      <c r="E818" s="220" t="s">
        <v>1</v>
      </c>
      <c r="F818" s="221" t="s">
        <v>1075</v>
      </c>
      <c r="G818" s="218"/>
      <c r="H818" s="222">
        <v>104.04</v>
      </c>
      <c r="I818" s="223"/>
      <c r="J818" s="218"/>
      <c r="K818" s="218"/>
      <c r="L818" s="224"/>
      <c r="M818" s="225"/>
      <c r="N818" s="226"/>
      <c r="O818" s="226"/>
      <c r="P818" s="226"/>
      <c r="Q818" s="226"/>
      <c r="R818" s="226"/>
      <c r="S818" s="226"/>
      <c r="T818" s="227"/>
      <c r="AT818" s="228" t="s">
        <v>189</v>
      </c>
      <c r="AU818" s="228" t="s">
        <v>88</v>
      </c>
      <c r="AV818" s="13" t="s">
        <v>88</v>
      </c>
      <c r="AW818" s="13" t="s">
        <v>35</v>
      </c>
      <c r="AX818" s="13" t="s">
        <v>78</v>
      </c>
      <c r="AY818" s="228" t="s">
        <v>181</v>
      </c>
    </row>
    <row r="819" spans="2:51" s="13" customFormat="1" ht="12">
      <c r="B819" s="217"/>
      <c r="C819" s="218"/>
      <c r="D819" s="219" t="s">
        <v>189</v>
      </c>
      <c r="E819" s="220" t="s">
        <v>1</v>
      </c>
      <c r="F819" s="221" t="s">
        <v>1076</v>
      </c>
      <c r="G819" s="218"/>
      <c r="H819" s="222">
        <v>23.35</v>
      </c>
      <c r="I819" s="223"/>
      <c r="J819" s="218"/>
      <c r="K819" s="218"/>
      <c r="L819" s="224"/>
      <c r="M819" s="225"/>
      <c r="N819" s="226"/>
      <c r="O819" s="226"/>
      <c r="P819" s="226"/>
      <c r="Q819" s="226"/>
      <c r="R819" s="226"/>
      <c r="S819" s="226"/>
      <c r="T819" s="227"/>
      <c r="AT819" s="228" t="s">
        <v>189</v>
      </c>
      <c r="AU819" s="228" t="s">
        <v>88</v>
      </c>
      <c r="AV819" s="13" t="s">
        <v>88</v>
      </c>
      <c r="AW819" s="13" t="s">
        <v>35</v>
      </c>
      <c r="AX819" s="13" t="s">
        <v>78</v>
      </c>
      <c r="AY819" s="228" t="s">
        <v>181</v>
      </c>
    </row>
    <row r="820" spans="2:51" s="13" customFormat="1" ht="12">
      <c r="B820" s="217"/>
      <c r="C820" s="218"/>
      <c r="D820" s="219" t="s">
        <v>189</v>
      </c>
      <c r="E820" s="220" t="s">
        <v>1</v>
      </c>
      <c r="F820" s="221" t="s">
        <v>1077</v>
      </c>
      <c r="G820" s="218"/>
      <c r="H820" s="222">
        <v>-27.638</v>
      </c>
      <c r="I820" s="223"/>
      <c r="J820" s="218"/>
      <c r="K820" s="218"/>
      <c r="L820" s="224"/>
      <c r="M820" s="225"/>
      <c r="N820" s="226"/>
      <c r="O820" s="226"/>
      <c r="P820" s="226"/>
      <c r="Q820" s="226"/>
      <c r="R820" s="226"/>
      <c r="S820" s="226"/>
      <c r="T820" s="227"/>
      <c r="AT820" s="228" t="s">
        <v>189</v>
      </c>
      <c r="AU820" s="228" t="s">
        <v>88</v>
      </c>
      <c r="AV820" s="13" t="s">
        <v>88</v>
      </c>
      <c r="AW820" s="13" t="s">
        <v>35</v>
      </c>
      <c r="AX820" s="13" t="s">
        <v>78</v>
      </c>
      <c r="AY820" s="228" t="s">
        <v>181</v>
      </c>
    </row>
    <row r="821" spans="2:51" s="14" customFormat="1" ht="12">
      <c r="B821" s="240"/>
      <c r="C821" s="241"/>
      <c r="D821" s="219" t="s">
        <v>189</v>
      </c>
      <c r="E821" s="242" t="s">
        <v>1</v>
      </c>
      <c r="F821" s="243" t="s">
        <v>257</v>
      </c>
      <c r="G821" s="241"/>
      <c r="H821" s="244">
        <v>723.655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AT821" s="250" t="s">
        <v>189</v>
      </c>
      <c r="AU821" s="250" t="s">
        <v>88</v>
      </c>
      <c r="AV821" s="14" t="s">
        <v>187</v>
      </c>
      <c r="AW821" s="14" t="s">
        <v>35</v>
      </c>
      <c r="AX821" s="14" t="s">
        <v>86</v>
      </c>
      <c r="AY821" s="250" t="s">
        <v>181</v>
      </c>
    </row>
    <row r="822" spans="1:65" s="2" customFormat="1" ht="34.2">
      <c r="A822" s="33"/>
      <c r="B822" s="34"/>
      <c r="C822" s="229" t="s">
        <v>1103</v>
      </c>
      <c r="D822" s="229" t="s">
        <v>237</v>
      </c>
      <c r="E822" s="230" t="s">
        <v>1104</v>
      </c>
      <c r="F822" s="231" t="s">
        <v>1105</v>
      </c>
      <c r="G822" s="232" t="s">
        <v>186</v>
      </c>
      <c r="H822" s="233">
        <v>832.203</v>
      </c>
      <c r="I822" s="234"/>
      <c r="J822" s="235">
        <f>ROUND(I822*H822,2)</f>
        <v>0</v>
      </c>
      <c r="K822" s="236"/>
      <c r="L822" s="237"/>
      <c r="M822" s="238" t="s">
        <v>1</v>
      </c>
      <c r="N822" s="239" t="s">
        <v>43</v>
      </c>
      <c r="O822" s="70"/>
      <c r="P822" s="213">
        <f>O822*H822</f>
        <v>0</v>
      </c>
      <c r="Q822" s="213">
        <v>0.0048</v>
      </c>
      <c r="R822" s="213">
        <f>Q822*H822</f>
        <v>3.9945743999999994</v>
      </c>
      <c r="S822" s="213">
        <v>0</v>
      </c>
      <c r="T822" s="214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215" t="s">
        <v>333</v>
      </c>
      <c r="AT822" s="215" t="s">
        <v>237</v>
      </c>
      <c r="AU822" s="215" t="s">
        <v>88</v>
      </c>
      <c r="AY822" s="16" t="s">
        <v>181</v>
      </c>
      <c r="BE822" s="216">
        <f>IF(N822="základní",J822,0)</f>
        <v>0</v>
      </c>
      <c r="BF822" s="216">
        <f>IF(N822="snížená",J822,0)</f>
        <v>0</v>
      </c>
      <c r="BG822" s="216">
        <f>IF(N822="zákl. přenesená",J822,0)</f>
        <v>0</v>
      </c>
      <c r="BH822" s="216">
        <f>IF(N822="sníž. přenesená",J822,0)</f>
        <v>0</v>
      </c>
      <c r="BI822" s="216">
        <f>IF(N822="nulová",J822,0)</f>
        <v>0</v>
      </c>
      <c r="BJ822" s="16" t="s">
        <v>86</v>
      </c>
      <c r="BK822" s="216">
        <f>ROUND(I822*H822,2)</f>
        <v>0</v>
      </c>
      <c r="BL822" s="16" t="s">
        <v>130</v>
      </c>
      <c r="BM822" s="215" t="s">
        <v>1106</v>
      </c>
    </row>
    <row r="823" spans="2:51" s="13" customFormat="1" ht="12">
      <c r="B823" s="217"/>
      <c r="C823" s="218"/>
      <c r="D823" s="219" t="s">
        <v>189</v>
      </c>
      <c r="E823" s="218"/>
      <c r="F823" s="221" t="s">
        <v>1107</v>
      </c>
      <c r="G823" s="218"/>
      <c r="H823" s="222">
        <v>832.203</v>
      </c>
      <c r="I823" s="223"/>
      <c r="J823" s="218"/>
      <c r="K823" s="218"/>
      <c r="L823" s="224"/>
      <c r="M823" s="225"/>
      <c r="N823" s="226"/>
      <c r="O823" s="226"/>
      <c r="P823" s="226"/>
      <c r="Q823" s="226"/>
      <c r="R823" s="226"/>
      <c r="S823" s="226"/>
      <c r="T823" s="227"/>
      <c r="AT823" s="228" t="s">
        <v>189</v>
      </c>
      <c r="AU823" s="228" t="s">
        <v>88</v>
      </c>
      <c r="AV823" s="13" t="s">
        <v>88</v>
      </c>
      <c r="AW823" s="13" t="s">
        <v>4</v>
      </c>
      <c r="AX823" s="13" t="s">
        <v>86</v>
      </c>
      <c r="AY823" s="228" t="s">
        <v>181</v>
      </c>
    </row>
    <row r="824" spans="1:65" s="2" customFormat="1" ht="22.8">
      <c r="A824" s="33"/>
      <c r="B824" s="34"/>
      <c r="C824" s="203" t="s">
        <v>1108</v>
      </c>
      <c r="D824" s="203" t="s">
        <v>183</v>
      </c>
      <c r="E824" s="204" t="s">
        <v>1109</v>
      </c>
      <c r="F824" s="205" t="s">
        <v>1110</v>
      </c>
      <c r="G824" s="206" t="s">
        <v>186</v>
      </c>
      <c r="H824" s="207">
        <v>233.857</v>
      </c>
      <c r="I824" s="208"/>
      <c r="J824" s="209">
        <f>ROUND(I824*H824,2)</f>
        <v>0</v>
      </c>
      <c r="K824" s="210"/>
      <c r="L824" s="38"/>
      <c r="M824" s="211" t="s">
        <v>1</v>
      </c>
      <c r="N824" s="212" t="s">
        <v>43</v>
      </c>
      <c r="O824" s="70"/>
      <c r="P824" s="213">
        <f>O824*H824</f>
        <v>0</v>
      </c>
      <c r="Q824" s="213">
        <v>0.0004</v>
      </c>
      <c r="R824" s="213">
        <f>Q824*H824</f>
        <v>0.09354280000000001</v>
      </c>
      <c r="S824" s="213">
        <v>0</v>
      </c>
      <c r="T824" s="214">
        <f>S824*H824</f>
        <v>0</v>
      </c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R824" s="215" t="s">
        <v>130</v>
      </c>
      <c r="AT824" s="215" t="s">
        <v>183</v>
      </c>
      <c r="AU824" s="215" t="s">
        <v>88</v>
      </c>
      <c r="AY824" s="16" t="s">
        <v>181</v>
      </c>
      <c r="BE824" s="216">
        <f>IF(N824="základní",J824,0)</f>
        <v>0</v>
      </c>
      <c r="BF824" s="216">
        <f>IF(N824="snížená",J824,0)</f>
        <v>0</v>
      </c>
      <c r="BG824" s="216">
        <f>IF(N824="zákl. přenesená",J824,0)</f>
        <v>0</v>
      </c>
      <c r="BH824" s="216">
        <f>IF(N824="sníž. přenesená",J824,0)</f>
        <v>0</v>
      </c>
      <c r="BI824" s="216">
        <f>IF(N824="nulová",J824,0)</f>
        <v>0</v>
      </c>
      <c r="BJ824" s="16" t="s">
        <v>86</v>
      </c>
      <c r="BK824" s="216">
        <f>ROUND(I824*H824,2)</f>
        <v>0</v>
      </c>
      <c r="BL824" s="16" t="s">
        <v>130</v>
      </c>
      <c r="BM824" s="215" t="s">
        <v>1111</v>
      </c>
    </row>
    <row r="825" spans="2:51" s="13" customFormat="1" ht="12">
      <c r="B825" s="217"/>
      <c r="C825" s="218"/>
      <c r="D825" s="219" t="s">
        <v>189</v>
      </c>
      <c r="E825" s="220" t="s">
        <v>1</v>
      </c>
      <c r="F825" s="221" t="s">
        <v>1087</v>
      </c>
      <c r="G825" s="218"/>
      <c r="H825" s="222">
        <v>12.529</v>
      </c>
      <c r="I825" s="223"/>
      <c r="J825" s="218"/>
      <c r="K825" s="218"/>
      <c r="L825" s="224"/>
      <c r="M825" s="225"/>
      <c r="N825" s="226"/>
      <c r="O825" s="226"/>
      <c r="P825" s="226"/>
      <c r="Q825" s="226"/>
      <c r="R825" s="226"/>
      <c r="S825" s="226"/>
      <c r="T825" s="227"/>
      <c r="AT825" s="228" t="s">
        <v>189</v>
      </c>
      <c r="AU825" s="228" t="s">
        <v>88</v>
      </c>
      <c r="AV825" s="13" t="s">
        <v>88</v>
      </c>
      <c r="AW825" s="13" t="s">
        <v>35</v>
      </c>
      <c r="AX825" s="13" t="s">
        <v>78</v>
      </c>
      <c r="AY825" s="228" t="s">
        <v>181</v>
      </c>
    </row>
    <row r="826" spans="2:51" s="13" customFormat="1" ht="12">
      <c r="B826" s="217"/>
      <c r="C826" s="218"/>
      <c r="D826" s="219" t="s">
        <v>189</v>
      </c>
      <c r="E826" s="220" t="s">
        <v>1</v>
      </c>
      <c r="F826" s="221" t="s">
        <v>1088</v>
      </c>
      <c r="G826" s="218"/>
      <c r="H826" s="222">
        <v>6.375</v>
      </c>
      <c r="I826" s="223"/>
      <c r="J826" s="218"/>
      <c r="K826" s="218"/>
      <c r="L826" s="224"/>
      <c r="M826" s="225"/>
      <c r="N826" s="226"/>
      <c r="O826" s="226"/>
      <c r="P826" s="226"/>
      <c r="Q826" s="226"/>
      <c r="R826" s="226"/>
      <c r="S826" s="226"/>
      <c r="T826" s="227"/>
      <c r="AT826" s="228" t="s">
        <v>189</v>
      </c>
      <c r="AU826" s="228" t="s">
        <v>88</v>
      </c>
      <c r="AV826" s="13" t="s">
        <v>88</v>
      </c>
      <c r="AW826" s="13" t="s">
        <v>35</v>
      </c>
      <c r="AX826" s="13" t="s">
        <v>78</v>
      </c>
      <c r="AY826" s="228" t="s">
        <v>181</v>
      </c>
    </row>
    <row r="827" spans="2:51" s="13" customFormat="1" ht="12">
      <c r="B827" s="217"/>
      <c r="C827" s="218"/>
      <c r="D827" s="219" t="s">
        <v>189</v>
      </c>
      <c r="E827" s="220" t="s">
        <v>1</v>
      </c>
      <c r="F827" s="221" t="s">
        <v>1089</v>
      </c>
      <c r="G827" s="218"/>
      <c r="H827" s="222">
        <v>62.388</v>
      </c>
      <c r="I827" s="223"/>
      <c r="J827" s="218"/>
      <c r="K827" s="218"/>
      <c r="L827" s="224"/>
      <c r="M827" s="225"/>
      <c r="N827" s="226"/>
      <c r="O827" s="226"/>
      <c r="P827" s="226"/>
      <c r="Q827" s="226"/>
      <c r="R827" s="226"/>
      <c r="S827" s="226"/>
      <c r="T827" s="227"/>
      <c r="AT827" s="228" t="s">
        <v>189</v>
      </c>
      <c r="AU827" s="228" t="s">
        <v>88</v>
      </c>
      <c r="AV827" s="13" t="s">
        <v>88</v>
      </c>
      <c r="AW827" s="13" t="s">
        <v>35</v>
      </c>
      <c r="AX827" s="13" t="s">
        <v>78</v>
      </c>
      <c r="AY827" s="228" t="s">
        <v>181</v>
      </c>
    </row>
    <row r="828" spans="2:51" s="13" customFormat="1" ht="12">
      <c r="B828" s="217"/>
      <c r="C828" s="218"/>
      <c r="D828" s="219" t="s">
        <v>189</v>
      </c>
      <c r="E828" s="220" t="s">
        <v>1</v>
      </c>
      <c r="F828" s="221" t="s">
        <v>1090</v>
      </c>
      <c r="G828" s="218"/>
      <c r="H828" s="222">
        <v>2.188</v>
      </c>
      <c r="I828" s="223"/>
      <c r="J828" s="218"/>
      <c r="K828" s="218"/>
      <c r="L828" s="224"/>
      <c r="M828" s="225"/>
      <c r="N828" s="226"/>
      <c r="O828" s="226"/>
      <c r="P828" s="226"/>
      <c r="Q828" s="226"/>
      <c r="R828" s="226"/>
      <c r="S828" s="226"/>
      <c r="T828" s="227"/>
      <c r="AT828" s="228" t="s">
        <v>189</v>
      </c>
      <c r="AU828" s="228" t="s">
        <v>88</v>
      </c>
      <c r="AV828" s="13" t="s">
        <v>88</v>
      </c>
      <c r="AW828" s="13" t="s">
        <v>35</v>
      </c>
      <c r="AX828" s="13" t="s">
        <v>78</v>
      </c>
      <c r="AY828" s="228" t="s">
        <v>181</v>
      </c>
    </row>
    <row r="829" spans="2:51" s="13" customFormat="1" ht="12">
      <c r="B829" s="217"/>
      <c r="C829" s="218"/>
      <c r="D829" s="219" t="s">
        <v>189</v>
      </c>
      <c r="E829" s="220" t="s">
        <v>1</v>
      </c>
      <c r="F829" s="221" t="s">
        <v>1091</v>
      </c>
      <c r="G829" s="218"/>
      <c r="H829" s="222">
        <v>3.063</v>
      </c>
      <c r="I829" s="223"/>
      <c r="J829" s="218"/>
      <c r="K829" s="218"/>
      <c r="L829" s="224"/>
      <c r="M829" s="225"/>
      <c r="N829" s="226"/>
      <c r="O829" s="226"/>
      <c r="P829" s="226"/>
      <c r="Q829" s="226"/>
      <c r="R829" s="226"/>
      <c r="S829" s="226"/>
      <c r="T829" s="227"/>
      <c r="AT829" s="228" t="s">
        <v>189</v>
      </c>
      <c r="AU829" s="228" t="s">
        <v>88</v>
      </c>
      <c r="AV829" s="13" t="s">
        <v>88</v>
      </c>
      <c r="AW829" s="13" t="s">
        <v>35</v>
      </c>
      <c r="AX829" s="13" t="s">
        <v>78</v>
      </c>
      <c r="AY829" s="228" t="s">
        <v>181</v>
      </c>
    </row>
    <row r="830" spans="2:51" s="13" customFormat="1" ht="12">
      <c r="B830" s="217"/>
      <c r="C830" s="218"/>
      <c r="D830" s="219" t="s">
        <v>189</v>
      </c>
      <c r="E830" s="220" t="s">
        <v>1</v>
      </c>
      <c r="F830" s="221" t="s">
        <v>1092</v>
      </c>
      <c r="G830" s="218"/>
      <c r="H830" s="222">
        <v>7.788</v>
      </c>
      <c r="I830" s="223"/>
      <c r="J830" s="218"/>
      <c r="K830" s="218"/>
      <c r="L830" s="224"/>
      <c r="M830" s="225"/>
      <c r="N830" s="226"/>
      <c r="O830" s="226"/>
      <c r="P830" s="226"/>
      <c r="Q830" s="226"/>
      <c r="R830" s="226"/>
      <c r="S830" s="226"/>
      <c r="T830" s="227"/>
      <c r="AT830" s="228" t="s">
        <v>189</v>
      </c>
      <c r="AU830" s="228" t="s">
        <v>88</v>
      </c>
      <c r="AV830" s="13" t="s">
        <v>88</v>
      </c>
      <c r="AW830" s="13" t="s">
        <v>35</v>
      </c>
      <c r="AX830" s="13" t="s">
        <v>78</v>
      </c>
      <c r="AY830" s="228" t="s">
        <v>181</v>
      </c>
    </row>
    <row r="831" spans="2:51" s="13" customFormat="1" ht="12">
      <c r="B831" s="217"/>
      <c r="C831" s="218"/>
      <c r="D831" s="219" t="s">
        <v>189</v>
      </c>
      <c r="E831" s="220" t="s">
        <v>1</v>
      </c>
      <c r="F831" s="221" t="s">
        <v>1093</v>
      </c>
      <c r="G831" s="218"/>
      <c r="H831" s="222">
        <v>14.088</v>
      </c>
      <c r="I831" s="223"/>
      <c r="J831" s="218"/>
      <c r="K831" s="218"/>
      <c r="L831" s="224"/>
      <c r="M831" s="225"/>
      <c r="N831" s="226"/>
      <c r="O831" s="226"/>
      <c r="P831" s="226"/>
      <c r="Q831" s="226"/>
      <c r="R831" s="226"/>
      <c r="S831" s="226"/>
      <c r="T831" s="227"/>
      <c r="AT831" s="228" t="s">
        <v>189</v>
      </c>
      <c r="AU831" s="228" t="s">
        <v>88</v>
      </c>
      <c r="AV831" s="13" t="s">
        <v>88</v>
      </c>
      <c r="AW831" s="13" t="s">
        <v>35</v>
      </c>
      <c r="AX831" s="13" t="s">
        <v>78</v>
      </c>
      <c r="AY831" s="228" t="s">
        <v>181</v>
      </c>
    </row>
    <row r="832" spans="2:51" s="13" customFormat="1" ht="12">
      <c r="B832" s="217"/>
      <c r="C832" s="218"/>
      <c r="D832" s="219" t="s">
        <v>189</v>
      </c>
      <c r="E832" s="220" t="s">
        <v>1</v>
      </c>
      <c r="F832" s="221" t="s">
        <v>1094</v>
      </c>
      <c r="G832" s="218"/>
      <c r="H832" s="222">
        <v>33.25</v>
      </c>
      <c r="I832" s="223"/>
      <c r="J832" s="218"/>
      <c r="K832" s="218"/>
      <c r="L832" s="224"/>
      <c r="M832" s="225"/>
      <c r="N832" s="226"/>
      <c r="O832" s="226"/>
      <c r="P832" s="226"/>
      <c r="Q832" s="226"/>
      <c r="R832" s="226"/>
      <c r="S832" s="226"/>
      <c r="T832" s="227"/>
      <c r="AT832" s="228" t="s">
        <v>189</v>
      </c>
      <c r="AU832" s="228" t="s">
        <v>88</v>
      </c>
      <c r="AV832" s="13" t="s">
        <v>88</v>
      </c>
      <c r="AW832" s="13" t="s">
        <v>35</v>
      </c>
      <c r="AX832" s="13" t="s">
        <v>78</v>
      </c>
      <c r="AY832" s="228" t="s">
        <v>181</v>
      </c>
    </row>
    <row r="833" spans="2:51" s="13" customFormat="1" ht="12">
      <c r="B833" s="217"/>
      <c r="C833" s="218"/>
      <c r="D833" s="219" t="s">
        <v>189</v>
      </c>
      <c r="E833" s="220" t="s">
        <v>1</v>
      </c>
      <c r="F833" s="221" t="s">
        <v>1095</v>
      </c>
      <c r="G833" s="218"/>
      <c r="H833" s="222">
        <v>32</v>
      </c>
      <c r="I833" s="223"/>
      <c r="J833" s="218"/>
      <c r="K833" s="218"/>
      <c r="L833" s="224"/>
      <c r="M833" s="225"/>
      <c r="N833" s="226"/>
      <c r="O833" s="226"/>
      <c r="P833" s="226"/>
      <c r="Q833" s="226"/>
      <c r="R833" s="226"/>
      <c r="S833" s="226"/>
      <c r="T833" s="227"/>
      <c r="AT833" s="228" t="s">
        <v>189</v>
      </c>
      <c r="AU833" s="228" t="s">
        <v>88</v>
      </c>
      <c r="AV833" s="13" t="s">
        <v>88</v>
      </c>
      <c r="AW833" s="13" t="s">
        <v>35</v>
      </c>
      <c r="AX833" s="13" t="s">
        <v>78</v>
      </c>
      <c r="AY833" s="228" t="s">
        <v>181</v>
      </c>
    </row>
    <row r="834" spans="2:51" s="13" customFormat="1" ht="12">
      <c r="B834" s="217"/>
      <c r="C834" s="218"/>
      <c r="D834" s="219" t="s">
        <v>189</v>
      </c>
      <c r="E834" s="220" t="s">
        <v>1</v>
      </c>
      <c r="F834" s="221" t="s">
        <v>1096</v>
      </c>
      <c r="G834" s="218"/>
      <c r="H834" s="222">
        <v>60.188</v>
      </c>
      <c r="I834" s="223"/>
      <c r="J834" s="218"/>
      <c r="K834" s="218"/>
      <c r="L834" s="224"/>
      <c r="M834" s="225"/>
      <c r="N834" s="226"/>
      <c r="O834" s="226"/>
      <c r="P834" s="226"/>
      <c r="Q834" s="226"/>
      <c r="R834" s="226"/>
      <c r="S834" s="226"/>
      <c r="T834" s="227"/>
      <c r="AT834" s="228" t="s">
        <v>189</v>
      </c>
      <c r="AU834" s="228" t="s">
        <v>88</v>
      </c>
      <c r="AV834" s="13" t="s">
        <v>88</v>
      </c>
      <c r="AW834" s="13" t="s">
        <v>35</v>
      </c>
      <c r="AX834" s="13" t="s">
        <v>78</v>
      </c>
      <c r="AY834" s="228" t="s">
        <v>181</v>
      </c>
    </row>
    <row r="835" spans="2:51" s="14" customFormat="1" ht="12">
      <c r="B835" s="240"/>
      <c r="C835" s="241"/>
      <c r="D835" s="219" t="s">
        <v>189</v>
      </c>
      <c r="E835" s="242" t="s">
        <v>1</v>
      </c>
      <c r="F835" s="243" t="s">
        <v>257</v>
      </c>
      <c r="G835" s="241"/>
      <c r="H835" s="244">
        <v>233.85699999999997</v>
      </c>
      <c r="I835" s="245"/>
      <c r="J835" s="241"/>
      <c r="K835" s="241"/>
      <c r="L835" s="246"/>
      <c r="M835" s="247"/>
      <c r="N835" s="248"/>
      <c r="O835" s="248"/>
      <c r="P835" s="248"/>
      <c r="Q835" s="248"/>
      <c r="R835" s="248"/>
      <c r="S835" s="248"/>
      <c r="T835" s="249"/>
      <c r="AT835" s="250" t="s">
        <v>189</v>
      </c>
      <c r="AU835" s="250" t="s">
        <v>88</v>
      </c>
      <c r="AV835" s="14" t="s">
        <v>187</v>
      </c>
      <c r="AW835" s="14" t="s">
        <v>35</v>
      </c>
      <c r="AX835" s="14" t="s">
        <v>86</v>
      </c>
      <c r="AY835" s="250" t="s">
        <v>181</v>
      </c>
    </row>
    <row r="836" spans="1:65" s="2" customFormat="1" ht="34.2">
      <c r="A836" s="33"/>
      <c r="B836" s="34"/>
      <c r="C836" s="229" t="s">
        <v>1112</v>
      </c>
      <c r="D836" s="229" t="s">
        <v>237</v>
      </c>
      <c r="E836" s="230" t="s">
        <v>1104</v>
      </c>
      <c r="F836" s="231" t="s">
        <v>1105</v>
      </c>
      <c r="G836" s="232" t="s">
        <v>186</v>
      </c>
      <c r="H836" s="233">
        <v>280.628</v>
      </c>
      <c r="I836" s="234"/>
      <c r="J836" s="235">
        <f>ROUND(I836*H836,2)</f>
        <v>0</v>
      </c>
      <c r="K836" s="236"/>
      <c r="L836" s="237"/>
      <c r="M836" s="238" t="s">
        <v>1</v>
      </c>
      <c r="N836" s="239" t="s">
        <v>43</v>
      </c>
      <c r="O836" s="70"/>
      <c r="P836" s="213">
        <f>O836*H836</f>
        <v>0</v>
      </c>
      <c r="Q836" s="213">
        <v>0.0048</v>
      </c>
      <c r="R836" s="213">
        <f>Q836*H836</f>
        <v>1.3470143999999997</v>
      </c>
      <c r="S836" s="213">
        <v>0</v>
      </c>
      <c r="T836" s="214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215" t="s">
        <v>333</v>
      </c>
      <c r="AT836" s="215" t="s">
        <v>237</v>
      </c>
      <c r="AU836" s="215" t="s">
        <v>88</v>
      </c>
      <c r="AY836" s="16" t="s">
        <v>181</v>
      </c>
      <c r="BE836" s="216">
        <f>IF(N836="základní",J836,0)</f>
        <v>0</v>
      </c>
      <c r="BF836" s="216">
        <f>IF(N836="snížená",J836,0)</f>
        <v>0</v>
      </c>
      <c r="BG836" s="216">
        <f>IF(N836="zákl. přenesená",J836,0)</f>
        <v>0</v>
      </c>
      <c r="BH836" s="216">
        <f>IF(N836="sníž. přenesená",J836,0)</f>
        <v>0</v>
      </c>
      <c r="BI836" s="216">
        <f>IF(N836="nulová",J836,0)</f>
        <v>0</v>
      </c>
      <c r="BJ836" s="16" t="s">
        <v>86</v>
      </c>
      <c r="BK836" s="216">
        <f>ROUND(I836*H836,2)</f>
        <v>0</v>
      </c>
      <c r="BL836" s="16" t="s">
        <v>130</v>
      </c>
      <c r="BM836" s="215" t="s">
        <v>1113</v>
      </c>
    </row>
    <row r="837" spans="2:51" s="13" customFormat="1" ht="12">
      <c r="B837" s="217"/>
      <c r="C837" s="218"/>
      <c r="D837" s="219" t="s">
        <v>189</v>
      </c>
      <c r="E837" s="218"/>
      <c r="F837" s="221" t="s">
        <v>1114</v>
      </c>
      <c r="G837" s="218"/>
      <c r="H837" s="222">
        <v>280.628</v>
      </c>
      <c r="I837" s="223"/>
      <c r="J837" s="218"/>
      <c r="K837" s="218"/>
      <c r="L837" s="224"/>
      <c r="M837" s="225"/>
      <c r="N837" s="226"/>
      <c r="O837" s="226"/>
      <c r="P837" s="226"/>
      <c r="Q837" s="226"/>
      <c r="R837" s="226"/>
      <c r="S837" s="226"/>
      <c r="T837" s="227"/>
      <c r="AT837" s="228" t="s">
        <v>189</v>
      </c>
      <c r="AU837" s="228" t="s">
        <v>88</v>
      </c>
      <c r="AV837" s="13" t="s">
        <v>88</v>
      </c>
      <c r="AW837" s="13" t="s">
        <v>4</v>
      </c>
      <c r="AX837" s="13" t="s">
        <v>86</v>
      </c>
      <c r="AY837" s="228" t="s">
        <v>181</v>
      </c>
    </row>
    <row r="838" spans="1:65" s="2" customFormat="1" ht="22.8">
      <c r="A838" s="33"/>
      <c r="B838" s="34"/>
      <c r="C838" s="203" t="s">
        <v>1115</v>
      </c>
      <c r="D838" s="203" t="s">
        <v>183</v>
      </c>
      <c r="E838" s="204" t="s">
        <v>1116</v>
      </c>
      <c r="F838" s="205" t="s">
        <v>1117</v>
      </c>
      <c r="G838" s="206" t="s">
        <v>186</v>
      </c>
      <c r="H838" s="207">
        <v>266.14</v>
      </c>
      <c r="I838" s="208"/>
      <c r="J838" s="209">
        <f>ROUND(I838*H838,2)</f>
        <v>0</v>
      </c>
      <c r="K838" s="210"/>
      <c r="L838" s="38"/>
      <c r="M838" s="211" t="s">
        <v>1</v>
      </c>
      <c r="N838" s="212" t="s">
        <v>43</v>
      </c>
      <c r="O838" s="70"/>
      <c r="P838" s="213">
        <f>O838*H838</f>
        <v>0</v>
      </c>
      <c r="Q838" s="213">
        <v>0</v>
      </c>
      <c r="R838" s="213">
        <f>Q838*H838</f>
        <v>0</v>
      </c>
      <c r="S838" s="213">
        <v>0</v>
      </c>
      <c r="T838" s="214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215" t="s">
        <v>130</v>
      </c>
      <c r="AT838" s="215" t="s">
        <v>183</v>
      </c>
      <c r="AU838" s="215" t="s">
        <v>88</v>
      </c>
      <c r="AY838" s="16" t="s">
        <v>181</v>
      </c>
      <c r="BE838" s="216">
        <f>IF(N838="základní",J838,0)</f>
        <v>0</v>
      </c>
      <c r="BF838" s="216">
        <f>IF(N838="snížená",J838,0)</f>
        <v>0</v>
      </c>
      <c r="BG838" s="216">
        <f>IF(N838="zákl. přenesená",J838,0)</f>
        <v>0</v>
      </c>
      <c r="BH838" s="216">
        <f>IF(N838="sníž. přenesená",J838,0)</f>
        <v>0</v>
      </c>
      <c r="BI838" s="216">
        <f>IF(N838="nulová",J838,0)</f>
        <v>0</v>
      </c>
      <c r="BJ838" s="16" t="s">
        <v>86</v>
      </c>
      <c r="BK838" s="216">
        <f>ROUND(I838*H838,2)</f>
        <v>0</v>
      </c>
      <c r="BL838" s="16" t="s">
        <v>130</v>
      </c>
      <c r="BM838" s="215" t="s">
        <v>1118</v>
      </c>
    </row>
    <row r="839" spans="2:51" s="13" customFormat="1" ht="20.4">
      <c r="B839" s="217"/>
      <c r="C839" s="218"/>
      <c r="D839" s="219" t="s">
        <v>189</v>
      </c>
      <c r="E839" s="220" t="s">
        <v>1</v>
      </c>
      <c r="F839" s="221" t="s">
        <v>1119</v>
      </c>
      <c r="G839" s="218"/>
      <c r="H839" s="222">
        <v>266.14</v>
      </c>
      <c r="I839" s="223"/>
      <c r="J839" s="218"/>
      <c r="K839" s="218"/>
      <c r="L839" s="224"/>
      <c r="M839" s="225"/>
      <c r="N839" s="226"/>
      <c r="O839" s="226"/>
      <c r="P839" s="226"/>
      <c r="Q839" s="226"/>
      <c r="R839" s="226"/>
      <c r="S839" s="226"/>
      <c r="T839" s="227"/>
      <c r="AT839" s="228" t="s">
        <v>189</v>
      </c>
      <c r="AU839" s="228" t="s">
        <v>88</v>
      </c>
      <c r="AV839" s="13" t="s">
        <v>88</v>
      </c>
      <c r="AW839" s="13" t="s">
        <v>35</v>
      </c>
      <c r="AX839" s="13" t="s">
        <v>86</v>
      </c>
      <c r="AY839" s="228" t="s">
        <v>181</v>
      </c>
    </row>
    <row r="840" spans="1:65" s="2" customFormat="1" ht="22.8">
      <c r="A840" s="33"/>
      <c r="B840" s="34"/>
      <c r="C840" s="229" t="s">
        <v>1120</v>
      </c>
      <c r="D840" s="229" t="s">
        <v>237</v>
      </c>
      <c r="E840" s="230" t="s">
        <v>1121</v>
      </c>
      <c r="F840" s="231" t="s">
        <v>1122</v>
      </c>
      <c r="G840" s="232" t="s">
        <v>1123</v>
      </c>
      <c r="H840" s="233">
        <v>399.21</v>
      </c>
      <c r="I840" s="234"/>
      <c r="J840" s="235">
        <f>ROUND(I840*H840,2)</f>
        <v>0</v>
      </c>
      <c r="K840" s="236"/>
      <c r="L840" s="237"/>
      <c r="M840" s="238" t="s">
        <v>1</v>
      </c>
      <c r="N840" s="239" t="s">
        <v>43</v>
      </c>
      <c r="O840" s="70"/>
      <c r="P840" s="213">
        <f>O840*H840</f>
        <v>0</v>
      </c>
      <c r="Q840" s="213">
        <v>0.001</v>
      </c>
      <c r="R840" s="213">
        <f>Q840*H840</f>
        <v>0.39921</v>
      </c>
      <c r="S840" s="213">
        <v>0</v>
      </c>
      <c r="T840" s="214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215" t="s">
        <v>333</v>
      </c>
      <c r="AT840" s="215" t="s">
        <v>237</v>
      </c>
      <c r="AU840" s="215" t="s">
        <v>88</v>
      </c>
      <c r="AY840" s="16" t="s">
        <v>181</v>
      </c>
      <c r="BE840" s="216">
        <f>IF(N840="základní",J840,0)</f>
        <v>0</v>
      </c>
      <c r="BF840" s="216">
        <f>IF(N840="snížená",J840,0)</f>
        <v>0</v>
      </c>
      <c r="BG840" s="216">
        <f>IF(N840="zákl. přenesená",J840,0)</f>
        <v>0</v>
      </c>
      <c r="BH840" s="216">
        <f>IF(N840="sníž. přenesená",J840,0)</f>
        <v>0</v>
      </c>
      <c r="BI840" s="216">
        <f>IF(N840="nulová",J840,0)</f>
        <v>0</v>
      </c>
      <c r="BJ840" s="16" t="s">
        <v>86</v>
      </c>
      <c r="BK840" s="216">
        <f>ROUND(I840*H840,2)</f>
        <v>0</v>
      </c>
      <c r="BL840" s="16" t="s">
        <v>130</v>
      </c>
      <c r="BM840" s="215" t="s">
        <v>1124</v>
      </c>
    </row>
    <row r="841" spans="2:51" s="13" customFormat="1" ht="12">
      <c r="B841" s="217"/>
      <c r="C841" s="218"/>
      <c r="D841" s="219" t="s">
        <v>189</v>
      </c>
      <c r="E841" s="218"/>
      <c r="F841" s="221" t="s">
        <v>1125</v>
      </c>
      <c r="G841" s="218"/>
      <c r="H841" s="222">
        <v>399.21</v>
      </c>
      <c r="I841" s="223"/>
      <c r="J841" s="218"/>
      <c r="K841" s="218"/>
      <c r="L841" s="224"/>
      <c r="M841" s="225"/>
      <c r="N841" s="226"/>
      <c r="O841" s="226"/>
      <c r="P841" s="226"/>
      <c r="Q841" s="226"/>
      <c r="R841" s="226"/>
      <c r="S841" s="226"/>
      <c r="T841" s="227"/>
      <c r="AT841" s="228" t="s">
        <v>189</v>
      </c>
      <c r="AU841" s="228" t="s">
        <v>88</v>
      </c>
      <c r="AV841" s="13" t="s">
        <v>88</v>
      </c>
      <c r="AW841" s="13" t="s">
        <v>4</v>
      </c>
      <c r="AX841" s="13" t="s">
        <v>86</v>
      </c>
      <c r="AY841" s="228" t="s">
        <v>181</v>
      </c>
    </row>
    <row r="842" spans="1:65" s="2" customFormat="1" ht="22.8">
      <c r="A842" s="33"/>
      <c r="B842" s="34"/>
      <c r="C842" s="203" t="s">
        <v>1126</v>
      </c>
      <c r="D842" s="203" t="s">
        <v>183</v>
      </c>
      <c r="E842" s="204" t="s">
        <v>337</v>
      </c>
      <c r="F842" s="205" t="s">
        <v>338</v>
      </c>
      <c r="G842" s="206" t="s">
        <v>339</v>
      </c>
      <c r="H842" s="251"/>
      <c r="I842" s="208"/>
      <c r="J842" s="209">
        <f>ROUND(I842*H842,2)</f>
        <v>0</v>
      </c>
      <c r="K842" s="210"/>
      <c r="L842" s="38"/>
      <c r="M842" s="211" t="s">
        <v>1</v>
      </c>
      <c r="N842" s="212" t="s">
        <v>43</v>
      </c>
      <c r="O842" s="70"/>
      <c r="P842" s="213">
        <f>O842*H842</f>
        <v>0</v>
      </c>
      <c r="Q842" s="213">
        <v>0</v>
      </c>
      <c r="R842" s="213">
        <f>Q842*H842</f>
        <v>0</v>
      </c>
      <c r="S842" s="213">
        <v>0</v>
      </c>
      <c r="T842" s="214">
        <f>S842*H842</f>
        <v>0</v>
      </c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R842" s="215" t="s">
        <v>130</v>
      </c>
      <c r="AT842" s="215" t="s">
        <v>183</v>
      </c>
      <c r="AU842" s="215" t="s">
        <v>88</v>
      </c>
      <c r="AY842" s="16" t="s">
        <v>181</v>
      </c>
      <c r="BE842" s="216">
        <f>IF(N842="základní",J842,0)</f>
        <v>0</v>
      </c>
      <c r="BF842" s="216">
        <f>IF(N842="snížená",J842,0)</f>
        <v>0</v>
      </c>
      <c r="BG842" s="216">
        <f>IF(N842="zákl. přenesená",J842,0)</f>
        <v>0</v>
      </c>
      <c r="BH842" s="216">
        <f>IF(N842="sníž. přenesená",J842,0)</f>
        <v>0</v>
      </c>
      <c r="BI842" s="216">
        <f>IF(N842="nulová",J842,0)</f>
        <v>0</v>
      </c>
      <c r="BJ842" s="16" t="s">
        <v>86</v>
      </c>
      <c r="BK842" s="216">
        <f>ROUND(I842*H842,2)</f>
        <v>0</v>
      </c>
      <c r="BL842" s="16" t="s">
        <v>130</v>
      </c>
      <c r="BM842" s="215" t="s">
        <v>1127</v>
      </c>
    </row>
    <row r="843" spans="2:63" s="12" customFormat="1" ht="13.2">
      <c r="B843" s="187"/>
      <c r="C843" s="188"/>
      <c r="D843" s="189" t="s">
        <v>77</v>
      </c>
      <c r="E843" s="201" t="s">
        <v>1128</v>
      </c>
      <c r="F843" s="201" t="s">
        <v>1129</v>
      </c>
      <c r="G843" s="188"/>
      <c r="H843" s="188"/>
      <c r="I843" s="191"/>
      <c r="J843" s="202">
        <f>BK843</f>
        <v>0</v>
      </c>
      <c r="K843" s="188"/>
      <c r="L843" s="193"/>
      <c r="M843" s="194"/>
      <c r="N843" s="195"/>
      <c r="O843" s="195"/>
      <c r="P843" s="196">
        <f>SUM(P844:P860)</f>
        <v>0</v>
      </c>
      <c r="Q843" s="195"/>
      <c r="R843" s="196">
        <f>SUM(R844:R860)</f>
        <v>5.623697400000001</v>
      </c>
      <c r="S843" s="195"/>
      <c r="T843" s="197">
        <f>SUM(T844:T860)</f>
        <v>0</v>
      </c>
      <c r="AR843" s="198" t="s">
        <v>88</v>
      </c>
      <c r="AT843" s="199" t="s">
        <v>77</v>
      </c>
      <c r="AU843" s="199" t="s">
        <v>86</v>
      </c>
      <c r="AY843" s="198" t="s">
        <v>181</v>
      </c>
      <c r="BK843" s="200">
        <f>SUM(BK844:BK860)</f>
        <v>0</v>
      </c>
    </row>
    <row r="844" spans="1:65" s="2" customFormat="1" ht="22.8">
      <c r="A844" s="33"/>
      <c r="B844" s="34"/>
      <c r="C844" s="203" t="s">
        <v>1130</v>
      </c>
      <c r="D844" s="203" t="s">
        <v>183</v>
      </c>
      <c r="E844" s="204" t="s">
        <v>1131</v>
      </c>
      <c r="F844" s="205" t="s">
        <v>1132</v>
      </c>
      <c r="G844" s="206" t="s">
        <v>186</v>
      </c>
      <c r="H844" s="207">
        <v>562.089</v>
      </c>
      <c r="I844" s="208"/>
      <c r="J844" s="209">
        <f>ROUND(I844*H844,2)</f>
        <v>0</v>
      </c>
      <c r="K844" s="210"/>
      <c r="L844" s="38"/>
      <c r="M844" s="211" t="s">
        <v>1</v>
      </c>
      <c r="N844" s="212" t="s">
        <v>43</v>
      </c>
      <c r="O844" s="70"/>
      <c r="P844" s="213">
        <f>O844*H844</f>
        <v>0</v>
      </c>
      <c r="Q844" s="213">
        <v>0</v>
      </c>
      <c r="R844" s="213">
        <f>Q844*H844</f>
        <v>0</v>
      </c>
      <c r="S844" s="213">
        <v>0</v>
      </c>
      <c r="T844" s="214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215" t="s">
        <v>130</v>
      </c>
      <c r="AT844" s="215" t="s">
        <v>183</v>
      </c>
      <c r="AU844" s="215" t="s">
        <v>88</v>
      </c>
      <c r="AY844" s="16" t="s">
        <v>181</v>
      </c>
      <c r="BE844" s="216">
        <f>IF(N844="základní",J844,0)</f>
        <v>0</v>
      </c>
      <c r="BF844" s="216">
        <f>IF(N844="snížená",J844,0)</f>
        <v>0</v>
      </c>
      <c r="BG844" s="216">
        <f>IF(N844="zákl. přenesená",J844,0)</f>
        <v>0</v>
      </c>
      <c r="BH844" s="216">
        <f>IF(N844="sníž. přenesená",J844,0)</f>
        <v>0</v>
      </c>
      <c r="BI844" s="216">
        <f>IF(N844="nulová",J844,0)</f>
        <v>0</v>
      </c>
      <c r="BJ844" s="16" t="s">
        <v>86</v>
      </c>
      <c r="BK844" s="216">
        <f>ROUND(I844*H844,2)</f>
        <v>0</v>
      </c>
      <c r="BL844" s="16" t="s">
        <v>130</v>
      </c>
      <c r="BM844" s="215" t="s">
        <v>1133</v>
      </c>
    </row>
    <row r="845" spans="2:51" s="13" customFormat="1" ht="12">
      <c r="B845" s="217"/>
      <c r="C845" s="218"/>
      <c r="D845" s="219" t="s">
        <v>189</v>
      </c>
      <c r="E845" s="220" t="s">
        <v>1</v>
      </c>
      <c r="F845" s="221" t="s">
        <v>1134</v>
      </c>
      <c r="G845" s="218"/>
      <c r="H845" s="222">
        <v>68.434</v>
      </c>
      <c r="I845" s="223"/>
      <c r="J845" s="218"/>
      <c r="K845" s="218"/>
      <c r="L845" s="224"/>
      <c r="M845" s="225"/>
      <c r="N845" s="226"/>
      <c r="O845" s="226"/>
      <c r="P845" s="226"/>
      <c r="Q845" s="226"/>
      <c r="R845" s="226"/>
      <c r="S845" s="226"/>
      <c r="T845" s="227"/>
      <c r="AT845" s="228" t="s">
        <v>189</v>
      </c>
      <c r="AU845" s="228" t="s">
        <v>88</v>
      </c>
      <c r="AV845" s="13" t="s">
        <v>88</v>
      </c>
      <c r="AW845" s="13" t="s">
        <v>35</v>
      </c>
      <c r="AX845" s="13" t="s">
        <v>78</v>
      </c>
      <c r="AY845" s="228" t="s">
        <v>181</v>
      </c>
    </row>
    <row r="846" spans="2:51" s="13" customFormat="1" ht="12">
      <c r="B846" s="217"/>
      <c r="C846" s="218"/>
      <c r="D846" s="219" t="s">
        <v>189</v>
      </c>
      <c r="E846" s="220" t="s">
        <v>1</v>
      </c>
      <c r="F846" s="221" t="s">
        <v>1135</v>
      </c>
      <c r="G846" s="218"/>
      <c r="H846" s="222">
        <v>185.68</v>
      </c>
      <c r="I846" s="223"/>
      <c r="J846" s="218"/>
      <c r="K846" s="218"/>
      <c r="L846" s="224"/>
      <c r="M846" s="225"/>
      <c r="N846" s="226"/>
      <c r="O846" s="226"/>
      <c r="P846" s="226"/>
      <c r="Q846" s="226"/>
      <c r="R846" s="226"/>
      <c r="S846" s="226"/>
      <c r="T846" s="227"/>
      <c r="AT846" s="228" t="s">
        <v>189</v>
      </c>
      <c r="AU846" s="228" t="s">
        <v>88</v>
      </c>
      <c r="AV846" s="13" t="s">
        <v>88</v>
      </c>
      <c r="AW846" s="13" t="s">
        <v>35</v>
      </c>
      <c r="AX846" s="13" t="s">
        <v>78</v>
      </c>
      <c r="AY846" s="228" t="s">
        <v>181</v>
      </c>
    </row>
    <row r="847" spans="2:51" s="13" customFormat="1" ht="12">
      <c r="B847" s="217"/>
      <c r="C847" s="218"/>
      <c r="D847" s="219" t="s">
        <v>189</v>
      </c>
      <c r="E847" s="220" t="s">
        <v>1</v>
      </c>
      <c r="F847" s="221" t="s">
        <v>1136</v>
      </c>
      <c r="G847" s="218"/>
      <c r="H847" s="222">
        <v>193.19</v>
      </c>
      <c r="I847" s="223"/>
      <c r="J847" s="218"/>
      <c r="K847" s="218"/>
      <c r="L847" s="224"/>
      <c r="M847" s="225"/>
      <c r="N847" s="226"/>
      <c r="O847" s="226"/>
      <c r="P847" s="226"/>
      <c r="Q847" s="226"/>
      <c r="R847" s="226"/>
      <c r="S847" s="226"/>
      <c r="T847" s="227"/>
      <c r="AT847" s="228" t="s">
        <v>189</v>
      </c>
      <c r="AU847" s="228" t="s">
        <v>88</v>
      </c>
      <c r="AV847" s="13" t="s">
        <v>88</v>
      </c>
      <c r="AW847" s="13" t="s">
        <v>35</v>
      </c>
      <c r="AX847" s="13" t="s">
        <v>78</v>
      </c>
      <c r="AY847" s="228" t="s">
        <v>181</v>
      </c>
    </row>
    <row r="848" spans="2:51" s="13" customFormat="1" ht="12">
      <c r="B848" s="217"/>
      <c r="C848" s="218"/>
      <c r="D848" s="219" t="s">
        <v>189</v>
      </c>
      <c r="E848" s="220" t="s">
        <v>1</v>
      </c>
      <c r="F848" s="221" t="s">
        <v>1137</v>
      </c>
      <c r="G848" s="218"/>
      <c r="H848" s="222">
        <v>114.785</v>
      </c>
      <c r="I848" s="223"/>
      <c r="J848" s="218"/>
      <c r="K848" s="218"/>
      <c r="L848" s="224"/>
      <c r="M848" s="225"/>
      <c r="N848" s="226"/>
      <c r="O848" s="226"/>
      <c r="P848" s="226"/>
      <c r="Q848" s="226"/>
      <c r="R848" s="226"/>
      <c r="S848" s="226"/>
      <c r="T848" s="227"/>
      <c r="AT848" s="228" t="s">
        <v>189</v>
      </c>
      <c r="AU848" s="228" t="s">
        <v>88</v>
      </c>
      <c r="AV848" s="13" t="s">
        <v>88</v>
      </c>
      <c r="AW848" s="13" t="s">
        <v>35</v>
      </c>
      <c r="AX848" s="13" t="s">
        <v>78</v>
      </c>
      <c r="AY848" s="228" t="s">
        <v>181</v>
      </c>
    </row>
    <row r="849" spans="2:51" s="14" customFormat="1" ht="12">
      <c r="B849" s="240"/>
      <c r="C849" s="241"/>
      <c r="D849" s="219" t="s">
        <v>189</v>
      </c>
      <c r="E849" s="242" t="s">
        <v>1</v>
      </c>
      <c r="F849" s="243" t="s">
        <v>257</v>
      </c>
      <c r="G849" s="241"/>
      <c r="H849" s="244">
        <v>562.0889999999999</v>
      </c>
      <c r="I849" s="245"/>
      <c r="J849" s="241"/>
      <c r="K849" s="241"/>
      <c r="L849" s="246"/>
      <c r="M849" s="247"/>
      <c r="N849" s="248"/>
      <c r="O849" s="248"/>
      <c r="P849" s="248"/>
      <c r="Q849" s="248"/>
      <c r="R849" s="248"/>
      <c r="S849" s="248"/>
      <c r="T849" s="249"/>
      <c r="AT849" s="250" t="s">
        <v>189</v>
      </c>
      <c r="AU849" s="250" t="s">
        <v>88</v>
      </c>
      <c r="AV849" s="14" t="s">
        <v>187</v>
      </c>
      <c r="AW849" s="14" t="s">
        <v>35</v>
      </c>
      <c r="AX849" s="14" t="s">
        <v>86</v>
      </c>
      <c r="AY849" s="250" t="s">
        <v>181</v>
      </c>
    </row>
    <row r="850" spans="1:65" s="2" customFormat="1" ht="45.6">
      <c r="A850" s="33"/>
      <c r="B850" s="34"/>
      <c r="C850" s="229" t="s">
        <v>1138</v>
      </c>
      <c r="D850" s="229" t="s">
        <v>237</v>
      </c>
      <c r="E850" s="230" t="s">
        <v>1139</v>
      </c>
      <c r="F850" s="231" t="s">
        <v>1140</v>
      </c>
      <c r="G850" s="232" t="s">
        <v>186</v>
      </c>
      <c r="H850" s="233">
        <v>646.402</v>
      </c>
      <c r="I850" s="234"/>
      <c r="J850" s="235">
        <f>ROUND(I850*H850,2)</f>
        <v>0</v>
      </c>
      <c r="K850" s="236"/>
      <c r="L850" s="237"/>
      <c r="M850" s="238" t="s">
        <v>1</v>
      </c>
      <c r="N850" s="239" t="s">
        <v>43</v>
      </c>
      <c r="O850" s="70"/>
      <c r="P850" s="213">
        <f>O850*H850</f>
        <v>0</v>
      </c>
      <c r="Q850" s="213">
        <v>0.004</v>
      </c>
      <c r="R850" s="213">
        <f>Q850*H850</f>
        <v>2.585608</v>
      </c>
      <c r="S850" s="213">
        <v>0</v>
      </c>
      <c r="T850" s="214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215" t="s">
        <v>333</v>
      </c>
      <c r="AT850" s="215" t="s">
        <v>237</v>
      </c>
      <c r="AU850" s="215" t="s">
        <v>88</v>
      </c>
      <c r="AY850" s="16" t="s">
        <v>181</v>
      </c>
      <c r="BE850" s="216">
        <f>IF(N850="základní",J850,0)</f>
        <v>0</v>
      </c>
      <c r="BF850" s="216">
        <f>IF(N850="snížená",J850,0)</f>
        <v>0</v>
      </c>
      <c r="BG850" s="216">
        <f>IF(N850="zákl. přenesená",J850,0)</f>
        <v>0</v>
      </c>
      <c r="BH850" s="216">
        <f>IF(N850="sníž. přenesená",J850,0)</f>
        <v>0</v>
      </c>
      <c r="BI850" s="216">
        <f>IF(N850="nulová",J850,0)</f>
        <v>0</v>
      </c>
      <c r="BJ850" s="16" t="s">
        <v>86</v>
      </c>
      <c r="BK850" s="216">
        <f>ROUND(I850*H850,2)</f>
        <v>0</v>
      </c>
      <c r="BL850" s="16" t="s">
        <v>130</v>
      </c>
      <c r="BM850" s="215" t="s">
        <v>1141</v>
      </c>
    </row>
    <row r="851" spans="2:51" s="13" customFormat="1" ht="12">
      <c r="B851" s="217"/>
      <c r="C851" s="218"/>
      <c r="D851" s="219" t="s">
        <v>189</v>
      </c>
      <c r="E851" s="218"/>
      <c r="F851" s="221" t="s">
        <v>1142</v>
      </c>
      <c r="G851" s="218"/>
      <c r="H851" s="222">
        <v>646.402</v>
      </c>
      <c r="I851" s="223"/>
      <c r="J851" s="218"/>
      <c r="K851" s="218"/>
      <c r="L851" s="224"/>
      <c r="M851" s="225"/>
      <c r="N851" s="226"/>
      <c r="O851" s="226"/>
      <c r="P851" s="226"/>
      <c r="Q851" s="226"/>
      <c r="R851" s="226"/>
      <c r="S851" s="226"/>
      <c r="T851" s="227"/>
      <c r="AT851" s="228" t="s">
        <v>189</v>
      </c>
      <c r="AU851" s="228" t="s">
        <v>88</v>
      </c>
      <c r="AV851" s="13" t="s">
        <v>88</v>
      </c>
      <c r="AW851" s="13" t="s">
        <v>4</v>
      </c>
      <c r="AX851" s="13" t="s">
        <v>86</v>
      </c>
      <c r="AY851" s="228" t="s">
        <v>181</v>
      </c>
    </row>
    <row r="852" spans="1:65" s="2" customFormat="1" ht="22.8">
      <c r="A852" s="33"/>
      <c r="B852" s="34"/>
      <c r="C852" s="203" t="s">
        <v>1143</v>
      </c>
      <c r="D852" s="203" t="s">
        <v>183</v>
      </c>
      <c r="E852" s="204" t="s">
        <v>1144</v>
      </c>
      <c r="F852" s="205" t="s">
        <v>1145</v>
      </c>
      <c r="G852" s="206" t="s">
        <v>186</v>
      </c>
      <c r="H852" s="207">
        <v>562.089</v>
      </c>
      <c r="I852" s="208"/>
      <c r="J852" s="209">
        <f>ROUND(I852*H852,2)</f>
        <v>0</v>
      </c>
      <c r="K852" s="210"/>
      <c r="L852" s="38"/>
      <c r="M852" s="211" t="s">
        <v>1</v>
      </c>
      <c r="N852" s="212" t="s">
        <v>43</v>
      </c>
      <c r="O852" s="70"/>
      <c r="P852" s="213">
        <f>O852*H852</f>
        <v>0</v>
      </c>
      <c r="Q852" s="213">
        <v>0</v>
      </c>
      <c r="R852" s="213">
        <f>Q852*H852</f>
        <v>0</v>
      </c>
      <c r="S852" s="213">
        <v>0</v>
      </c>
      <c r="T852" s="214">
        <f>S852*H852</f>
        <v>0</v>
      </c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R852" s="215" t="s">
        <v>130</v>
      </c>
      <c r="AT852" s="215" t="s">
        <v>183</v>
      </c>
      <c r="AU852" s="215" t="s">
        <v>88</v>
      </c>
      <c r="AY852" s="16" t="s">
        <v>181</v>
      </c>
      <c r="BE852" s="216">
        <f>IF(N852="základní",J852,0)</f>
        <v>0</v>
      </c>
      <c r="BF852" s="216">
        <f>IF(N852="snížená",J852,0)</f>
        <v>0</v>
      </c>
      <c r="BG852" s="216">
        <f>IF(N852="zákl. přenesená",J852,0)</f>
        <v>0</v>
      </c>
      <c r="BH852" s="216">
        <f>IF(N852="sníž. přenesená",J852,0)</f>
        <v>0</v>
      </c>
      <c r="BI852" s="216">
        <f>IF(N852="nulová",J852,0)</f>
        <v>0</v>
      </c>
      <c r="BJ852" s="16" t="s">
        <v>86</v>
      </c>
      <c r="BK852" s="216">
        <f>ROUND(I852*H852,2)</f>
        <v>0</v>
      </c>
      <c r="BL852" s="16" t="s">
        <v>130</v>
      </c>
      <c r="BM852" s="215" t="s">
        <v>1146</v>
      </c>
    </row>
    <row r="853" spans="2:51" s="13" customFormat="1" ht="12">
      <c r="B853" s="217"/>
      <c r="C853" s="218"/>
      <c r="D853" s="219" t="s">
        <v>189</v>
      </c>
      <c r="E853" s="220" t="s">
        <v>1</v>
      </c>
      <c r="F853" s="221" t="s">
        <v>1134</v>
      </c>
      <c r="G853" s="218"/>
      <c r="H853" s="222">
        <v>68.434</v>
      </c>
      <c r="I853" s="223"/>
      <c r="J853" s="218"/>
      <c r="K853" s="218"/>
      <c r="L853" s="224"/>
      <c r="M853" s="225"/>
      <c r="N853" s="226"/>
      <c r="O853" s="226"/>
      <c r="P853" s="226"/>
      <c r="Q853" s="226"/>
      <c r="R853" s="226"/>
      <c r="S853" s="226"/>
      <c r="T853" s="227"/>
      <c r="AT853" s="228" t="s">
        <v>189</v>
      </c>
      <c r="AU853" s="228" t="s">
        <v>88</v>
      </c>
      <c r="AV853" s="13" t="s">
        <v>88</v>
      </c>
      <c r="AW853" s="13" t="s">
        <v>35</v>
      </c>
      <c r="AX853" s="13" t="s">
        <v>78</v>
      </c>
      <c r="AY853" s="228" t="s">
        <v>181</v>
      </c>
    </row>
    <row r="854" spans="2:51" s="13" customFormat="1" ht="12">
      <c r="B854" s="217"/>
      <c r="C854" s="218"/>
      <c r="D854" s="219" t="s">
        <v>189</v>
      </c>
      <c r="E854" s="220" t="s">
        <v>1</v>
      </c>
      <c r="F854" s="221" t="s">
        <v>1135</v>
      </c>
      <c r="G854" s="218"/>
      <c r="H854" s="222">
        <v>185.68</v>
      </c>
      <c r="I854" s="223"/>
      <c r="J854" s="218"/>
      <c r="K854" s="218"/>
      <c r="L854" s="224"/>
      <c r="M854" s="225"/>
      <c r="N854" s="226"/>
      <c r="O854" s="226"/>
      <c r="P854" s="226"/>
      <c r="Q854" s="226"/>
      <c r="R854" s="226"/>
      <c r="S854" s="226"/>
      <c r="T854" s="227"/>
      <c r="AT854" s="228" t="s">
        <v>189</v>
      </c>
      <c r="AU854" s="228" t="s">
        <v>88</v>
      </c>
      <c r="AV854" s="13" t="s">
        <v>88</v>
      </c>
      <c r="AW854" s="13" t="s">
        <v>35</v>
      </c>
      <c r="AX854" s="13" t="s">
        <v>78</v>
      </c>
      <c r="AY854" s="228" t="s">
        <v>181</v>
      </c>
    </row>
    <row r="855" spans="2:51" s="13" customFormat="1" ht="12">
      <c r="B855" s="217"/>
      <c r="C855" s="218"/>
      <c r="D855" s="219" t="s">
        <v>189</v>
      </c>
      <c r="E855" s="220" t="s">
        <v>1</v>
      </c>
      <c r="F855" s="221" t="s">
        <v>1136</v>
      </c>
      <c r="G855" s="218"/>
      <c r="H855" s="222">
        <v>193.19</v>
      </c>
      <c r="I855" s="223"/>
      <c r="J855" s="218"/>
      <c r="K855" s="218"/>
      <c r="L855" s="224"/>
      <c r="M855" s="225"/>
      <c r="N855" s="226"/>
      <c r="O855" s="226"/>
      <c r="P855" s="226"/>
      <c r="Q855" s="226"/>
      <c r="R855" s="226"/>
      <c r="S855" s="226"/>
      <c r="T855" s="227"/>
      <c r="AT855" s="228" t="s">
        <v>189</v>
      </c>
      <c r="AU855" s="228" t="s">
        <v>88</v>
      </c>
      <c r="AV855" s="13" t="s">
        <v>88</v>
      </c>
      <c r="AW855" s="13" t="s">
        <v>35</v>
      </c>
      <c r="AX855" s="13" t="s">
        <v>78</v>
      </c>
      <c r="AY855" s="228" t="s">
        <v>181</v>
      </c>
    </row>
    <row r="856" spans="2:51" s="13" customFormat="1" ht="12">
      <c r="B856" s="217"/>
      <c r="C856" s="218"/>
      <c r="D856" s="219" t="s">
        <v>189</v>
      </c>
      <c r="E856" s="220" t="s">
        <v>1</v>
      </c>
      <c r="F856" s="221" t="s">
        <v>1137</v>
      </c>
      <c r="G856" s="218"/>
      <c r="H856" s="222">
        <v>114.785</v>
      </c>
      <c r="I856" s="223"/>
      <c r="J856" s="218"/>
      <c r="K856" s="218"/>
      <c r="L856" s="224"/>
      <c r="M856" s="225"/>
      <c r="N856" s="226"/>
      <c r="O856" s="226"/>
      <c r="P856" s="226"/>
      <c r="Q856" s="226"/>
      <c r="R856" s="226"/>
      <c r="S856" s="226"/>
      <c r="T856" s="227"/>
      <c r="AT856" s="228" t="s">
        <v>189</v>
      </c>
      <c r="AU856" s="228" t="s">
        <v>88</v>
      </c>
      <c r="AV856" s="13" t="s">
        <v>88</v>
      </c>
      <c r="AW856" s="13" t="s">
        <v>35</v>
      </c>
      <c r="AX856" s="13" t="s">
        <v>78</v>
      </c>
      <c r="AY856" s="228" t="s">
        <v>181</v>
      </c>
    </row>
    <row r="857" spans="2:51" s="14" customFormat="1" ht="12">
      <c r="B857" s="240"/>
      <c r="C857" s="241"/>
      <c r="D857" s="219" t="s">
        <v>189</v>
      </c>
      <c r="E857" s="242" t="s">
        <v>1</v>
      </c>
      <c r="F857" s="243" t="s">
        <v>257</v>
      </c>
      <c r="G857" s="241"/>
      <c r="H857" s="244">
        <v>562.0889999999999</v>
      </c>
      <c r="I857" s="245"/>
      <c r="J857" s="241"/>
      <c r="K857" s="241"/>
      <c r="L857" s="246"/>
      <c r="M857" s="247"/>
      <c r="N857" s="248"/>
      <c r="O857" s="248"/>
      <c r="P857" s="248"/>
      <c r="Q857" s="248"/>
      <c r="R857" s="248"/>
      <c r="S857" s="248"/>
      <c r="T857" s="249"/>
      <c r="AT857" s="250" t="s">
        <v>189</v>
      </c>
      <c r="AU857" s="250" t="s">
        <v>88</v>
      </c>
      <c r="AV857" s="14" t="s">
        <v>187</v>
      </c>
      <c r="AW857" s="14" t="s">
        <v>35</v>
      </c>
      <c r="AX857" s="14" t="s">
        <v>86</v>
      </c>
      <c r="AY857" s="250" t="s">
        <v>181</v>
      </c>
    </row>
    <row r="858" spans="1:65" s="2" customFormat="1" ht="34.2">
      <c r="A858" s="33"/>
      <c r="B858" s="34"/>
      <c r="C858" s="229" t="s">
        <v>1147</v>
      </c>
      <c r="D858" s="229" t="s">
        <v>237</v>
      </c>
      <c r="E858" s="230" t="s">
        <v>1148</v>
      </c>
      <c r="F858" s="231" t="s">
        <v>1149</v>
      </c>
      <c r="G858" s="232" t="s">
        <v>186</v>
      </c>
      <c r="H858" s="233">
        <v>646.402</v>
      </c>
      <c r="I858" s="234"/>
      <c r="J858" s="235">
        <f>ROUND(I858*H858,2)</f>
        <v>0</v>
      </c>
      <c r="K858" s="236"/>
      <c r="L858" s="237"/>
      <c r="M858" s="238" t="s">
        <v>1</v>
      </c>
      <c r="N858" s="239" t="s">
        <v>43</v>
      </c>
      <c r="O858" s="70"/>
      <c r="P858" s="213">
        <f>O858*H858</f>
        <v>0</v>
      </c>
      <c r="Q858" s="213">
        <v>0.0047</v>
      </c>
      <c r="R858" s="213">
        <f>Q858*H858</f>
        <v>3.0380894000000005</v>
      </c>
      <c r="S858" s="213">
        <v>0</v>
      </c>
      <c r="T858" s="214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215" t="s">
        <v>333</v>
      </c>
      <c r="AT858" s="215" t="s">
        <v>237</v>
      </c>
      <c r="AU858" s="215" t="s">
        <v>88</v>
      </c>
      <c r="AY858" s="16" t="s">
        <v>181</v>
      </c>
      <c r="BE858" s="216">
        <f>IF(N858="základní",J858,0)</f>
        <v>0</v>
      </c>
      <c r="BF858" s="216">
        <f>IF(N858="snížená",J858,0)</f>
        <v>0</v>
      </c>
      <c r="BG858" s="216">
        <f>IF(N858="zákl. přenesená",J858,0)</f>
        <v>0</v>
      </c>
      <c r="BH858" s="216">
        <f>IF(N858="sníž. přenesená",J858,0)</f>
        <v>0</v>
      </c>
      <c r="BI858" s="216">
        <f>IF(N858="nulová",J858,0)</f>
        <v>0</v>
      </c>
      <c r="BJ858" s="16" t="s">
        <v>86</v>
      </c>
      <c r="BK858" s="216">
        <f>ROUND(I858*H858,2)</f>
        <v>0</v>
      </c>
      <c r="BL858" s="16" t="s">
        <v>130</v>
      </c>
      <c r="BM858" s="215" t="s">
        <v>1150</v>
      </c>
    </row>
    <row r="859" spans="2:51" s="13" customFormat="1" ht="12">
      <c r="B859" s="217"/>
      <c r="C859" s="218"/>
      <c r="D859" s="219" t="s">
        <v>189</v>
      </c>
      <c r="E859" s="218"/>
      <c r="F859" s="221" t="s">
        <v>1142</v>
      </c>
      <c r="G859" s="218"/>
      <c r="H859" s="222">
        <v>646.402</v>
      </c>
      <c r="I859" s="223"/>
      <c r="J859" s="218"/>
      <c r="K859" s="218"/>
      <c r="L859" s="224"/>
      <c r="M859" s="225"/>
      <c r="N859" s="226"/>
      <c r="O859" s="226"/>
      <c r="P859" s="226"/>
      <c r="Q859" s="226"/>
      <c r="R859" s="226"/>
      <c r="S859" s="226"/>
      <c r="T859" s="227"/>
      <c r="AT859" s="228" t="s">
        <v>189</v>
      </c>
      <c r="AU859" s="228" t="s">
        <v>88</v>
      </c>
      <c r="AV859" s="13" t="s">
        <v>88</v>
      </c>
      <c r="AW859" s="13" t="s">
        <v>4</v>
      </c>
      <c r="AX859" s="13" t="s">
        <v>86</v>
      </c>
      <c r="AY859" s="228" t="s">
        <v>181</v>
      </c>
    </row>
    <row r="860" spans="1:65" s="2" customFormat="1" ht="22.8">
      <c r="A860" s="33"/>
      <c r="B860" s="34"/>
      <c r="C860" s="203" t="s">
        <v>1151</v>
      </c>
      <c r="D860" s="203" t="s">
        <v>183</v>
      </c>
      <c r="E860" s="204" t="s">
        <v>1152</v>
      </c>
      <c r="F860" s="205" t="s">
        <v>1153</v>
      </c>
      <c r="G860" s="206" t="s">
        <v>339</v>
      </c>
      <c r="H860" s="251"/>
      <c r="I860" s="208"/>
      <c r="J860" s="209">
        <f>ROUND(I860*H860,2)</f>
        <v>0</v>
      </c>
      <c r="K860" s="210"/>
      <c r="L860" s="38"/>
      <c r="M860" s="211" t="s">
        <v>1</v>
      </c>
      <c r="N860" s="212" t="s">
        <v>43</v>
      </c>
      <c r="O860" s="70"/>
      <c r="P860" s="213">
        <f>O860*H860</f>
        <v>0</v>
      </c>
      <c r="Q860" s="213">
        <v>0</v>
      </c>
      <c r="R860" s="213">
        <f>Q860*H860</f>
        <v>0</v>
      </c>
      <c r="S860" s="213">
        <v>0</v>
      </c>
      <c r="T860" s="214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215" t="s">
        <v>130</v>
      </c>
      <c r="AT860" s="215" t="s">
        <v>183</v>
      </c>
      <c r="AU860" s="215" t="s">
        <v>88</v>
      </c>
      <c r="AY860" s="16" t="s">
        <v>181</v>
      </c>
      <c r="BE860" s="216">
        <f>IF(N860="základní",J860,0)</f>
        <v>0</v>
      </c>
      <c r="BF860" s="216">
        <f>IF(N860="snížená",J860,0)</f>
        <v>0</v>
      </c>
      <c r="BG860" s="216">
        <f>IF(N860="zákl. přenesená",J860,0)</f>
        <v>0</v>
      </c>
      <c r="BH860" s="216">
        <f>IF(N860="sníž. přenesená",J860,0)</f>
        <v>0</v>
      </c>
      <c r="BI860" s="216">
        <f>IF(N860="nulová",J860,0)</f>
        <v>0</v>
      </c>
      <c r="BJ860" s="16" t="s">
        <v>86</v>
      </c>
      <c r="BK860" s="216">
        <f>ROUND(I860*H860,2)</f>
        <v>0</v>
      </c>
      <c r="BL860" s="16" t="s">
        <v>130</v>
      </c>
      <c r="BM860" s="215" t="s">
        <v>1154</v>
      </c>
    </row>
    <row r="861" spans="2:63" s="12" customFormat="1" ht="13.2">
      <c r="B861" s="187"/>
      <c r="C861" s="188"/>
      <c r="D861" s="189" t="s">
        <v>77</v>
      </c>
      <c r="E861" s="201" t="s">
        <v>1155</v>
      </c>
      <c r="F861" s="201" t="s">
        <v>1156</v>
      </c>
      <c r="G861" s="188"/>
      <c r="H861" s="188"/>
      <c r="I861" s="191"/>
      <c r="J861" s="202">
        <f>BK861</f>
        <v>0</v>
      </c>
      <c r="K861" s="188"/>
      <c r="L861" s="193"/>
      <c r="M861" s="194"/>
      <c r="N861" s="195"/>
      <c r="O861" s="195"/>
      <c r="P861" s="196">
        <f>SUM(P862:P914)</f>
        <v>0</v>
      </c>
      <c r="Q861" s="195"/>
      <c r="R861" s="196">
        <f>SUM(R862:R914)</f>
        <v>6.725157280000001</v>
      </c>
      <c r="S861" s="195"/>
      <c r="T861" s="197">
        <f>SUM(T862:T914)</f>
        <v>0</v>
      </c>
      <c r="AR861" s="198" t="s">
        <v>88</v>
      </c>
      <c r="AT861" s="199" t="s">
        <v>77</v>
      </c>
      <c r="AU861" s="199" t="s">
        <v>86</v>
      </c>
      <c r="AY861" s="198" t="s">
        <v>181</v>
      </c>
      <c r="BK861" s="200">
        <f>SUM(BK862:BK914)</f>
        <v>0</v>
      </c>
    </row>
    <row r="862" spans="1:65" s="2" customFormat="1" ht="22.8">
      <c r="A862" s="33"/>
      <c r="B862" s="34"/>
      <c r="C862" s="203" t="s">
        <v>1157</v>
      </c>
      <c r="D862" s="203" t="s">
        <v>183</v>
      </c>
      <c r="E862" s="204" t="s">
        <v>1158</v>
      </c>
      <c r="F862" s="205" t="s">
        <v>1159</v>
      </c>
      <c r="G862" s="206" t="s">
        <v>186</v>
      </c>
      <c r="H862" s="207">
        <v>196.791</v>
      </c>
      <c r="I862" s="208"/>
      <c r="J862" s="209">
        <f>ROUND(I862*H862,2)</f>
        <v>0</v>
      </c>
      <c r="K862" s="210"/>
      <c r="L862" s="38"/>
      <c r="M862" s="211" t="s">
        <v>1</v>
      </c>
      <c r="N862" s="212" t="s">
        <v>43</v>
      </c>
      <c r="O862" s="70"/>
      <c r="P862" s="213">
        <f>O862*H862</f>
        <v>0</v>
      </c>
      <c r="Q862" s="213">
        <v>0.006</v>
      </c>
      <c r="R862" s="213">
        <f>Q862*H862</f>
        <v>1.180746</v>
      </c>
      <c r="S862" s="213">
        <v>0</v>
      </c>
      <c r="T862" s="214">
        <f>S862*H862</f>
        <v>0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215" t="s">
        <v>130</v>
      </c>
      <c r="AT862" s="215" t="s">
        <v>183</v>
      </c>
      <c r="AU862" s="215" t="s">
        <v>88</v>
      </c>
      <c r="AY862" s="16" t="s">
        <v>181</v>
      </c>
      <c r="BE862" s="216">
        <f>IF(N862="základní",J862,0)</f>
        <v>0</v>
      </c>
      <c r="BF862" s="216">
        <f>IF(N862="snížená",J862,0)</f>
        <v>0</v>
      </c>
      <c r="BG862" s="216">
        <f>IF(N862="zákl. přenesená",J862,0)</f>
        <v>0</v>
      </c>
      <c r="BH862" s="216">
        <f>IF(N862="sníž. přenesená",J862,0)</f>
        <v>0</v>
      </c>
      <c r="BI862" s="216">
        <f>IF(N862="nulová",J862,0)</f>
        <v>0</v>
      </c>
      <c r="BJ862" s="16" t="s">
        <v>86</v>
      </c>
      <c r="BK862" s="216">
        <f>ROUND(I862*H862,2)</f>
        <v>0</v>
      </c>
      <c r="BL862" s="16" t="s">
        <v>130</v>
      </c>
      <c r="BM862" s="215" t="s">
        <v>1160</v>
      </c>
    </row>
    <row r="863" spans="2:51" s="13" customFormat="1" ht="12">
      <c r="B863" s="217"/>
      <c r="C863" s="218"/>
      <c r="D863" s="219" t="s">
        <v>189</v>
      </c>
      <c r="E863" s="220" t="s">
        <v>1</v>
      </c>
      <c r="F863" s="221" t="s">
        <v>1089</v>
      </c>
      <c r="G863" s="218"/>
      <c r="H863" s="222">
        <v>62.388</v>
      </c>
      <c r="I863" s="223"/>
      <c r="J863" s="218"/>
      <c r="K863" s="218"/>
      <c r="L863" s="224"/>
      <c r="M863" s="225"/>
      <c r="N863" s="226"/>
      <c r="O863" s="226"/>
      <c r="P863" s="226"/>
      <c r="Q863" s="226"/>
      <c r="R863" s="226"/>
      <c r="S863" s="226"/>
      <c r="T863" s="227"/>
      <c r="AT863" s="228" t="s">
        <v>189</v>
      </c>
      <c r="AU863" s="228" t="s">
        <v>88</v>
      </c>
      <c r="AV863" s="13" t="s">
        <v>88</v>
      </c>
      <c r="AW863" s="13" t="s">
        <v>35</v>
      </c>
      <c r="AX863" s="13" t="s">
        <v>78</v>
      </c>
      <c r="AY863" s="228" t="s">
        <v>181</v>
      </c>
    </row>
    <row r="864" spans="2:51" s="13" customFormat="1" ht="12">
      <c r="B864" s="217"/>
      <c r="C864" s="218"/>
      <c r="D864" s="219" t="s">
        <v>189</v>
      </c>
      <c r="E864" s="220" t="s">
        <v>1</v>
      </c>
      <c r="F864" s="221" t="s">
        <v>1090</v>
      </c>
      <c r="G864" s="218"/>
      <c r="H864" s="222">
        <v>2.188</v>
      </c>
      <c r="I864" s="223"/>
      <c r="J864" s="218"/>
      <c r="K864" s="218"/>
      <c r="L864" s="224"/>
      <c r="M864" s="225"/>
      <c r="N864" s="226"/>
      <c r="O864" s="226"/>
      <c r="P864" s="226"/>
      <c r="Q864" s="226"/>
      <c r="R864" s="226"/>
      <c r="S864" s="226"/>
      <c r="T864" s="227"/>
      <c r="AT864" s="228" t="s">
        <v>189</v>
      </c>
      <c r="AU864" s="228" t="s">
        <v>88</v>
      </c>
      <c r="AV864" s="13" t="s">
        <v>88</v>
      </c>
      <c r="AW864" s="13" t="s">
        <v>35</v>
      </c>
      <c r="AX864" s="13" t="s">
        <v>78</v>
      </c>
      <c r="AY864" s="228" t="s">
        <v>181</v>
      </c>
    </row>
    <row r="865" spans="2:51" s="13" customFormat="1" ht="12">
      <c r="B865" s="217"/>
      <c r="C865" s="218"/>
      <c r="D865" s="219" t="s">
        <v>189</v>
      </c>
      <c r="E865" s="220" t="s">
        <v>1</v>
      </c>
      <c r="F865" s="221" t="s">
        <v>1091</v>
      </c>
      <c r="G865" s="218"/>
      <c r="H865" s="222">
        <v>3.063</v>
      </c>
      <c r="I865" s="223"/>
      <c r="J865" s="218"/>
      <c r="K865" s="218"/>
      <c r="L865" s="224"/>
      <c r="M865" s="225"/>
      <c r="N865" s="226"/>
      <c r="O865" s="226"/>
      <c r="P865" s="226"/>
      <c r="Q865" s="226"/>
      <c r="R865" s="226"/>
      <c r="S865" s="226"/>
      <c r="T865" s="227"/>
      <c r="AT865" s="228" t="s">
        <v>189</v>
      </c>
      <c r="AU865" s="228" t="s">
        <v>88</v>
      </c>
      <c r="AV865" s="13" t="s">
        <v>88</v>
      </c>
      <c r="AW865" s="13" t="s">
        <v>35</v>
      </c>
      <c r="AX865" s="13" t="s">
        <v>78</v>
      </c>
      <c r="AY865" s="228" t="s">
        <v>181</v>
      </c>
    </row>
    <row r="866" spans="2:51" s="13" customFormat="1" ht="12">
      <c r="B866" s="217"/>
      <c r="C866" s="218"/>
      <c r="D866" s="219" t="s">
        <v>189</v>
      </c>
      <c r="E866" s="220" t="s">
        <v>1</v>
      </c>
      <c r="F866" s="221" t="s">
        <v>1092</v>
      </c>
      <c r="G866" s="218"/>
      <c r="H866" s="222">
        <v>7.788</v>
      </c>
      <c r="I866" s="223"/>
      <c r="J866" s="218"/>
      <c r="K866" s="218"/>
      <c r="L866" s="224"/>
      <c r="M866" s="225"/>
      <c r="N866" s="226"/>
      <c r="O866" s="226"/>
      <c r="P866" s="226"/>
      <c r="Q866" s="226"/>
      <c r="R866" s="226"/>
      <c r="S866" s="226"/>
      <c r="T866" s="227"/>
      <c r="AT866" s="228" t="s">
        <v>189</v>
      </c>
      <c r="AU866" s="228" t="s">
        <v>88</v>
      </c>
      <c r="AV866" s="13" t="s">
        <v>88</v>
      </c>
      <c r="AW866" s="13" t="s">
        <v>35</v>
      </c>
      <c r="AX866" s="13" t="s">
        <v>78</v>
      </c>
      <c r="AY866" s="228" t="s">
        <v>181</v>
      </c>
    </row>
    <row r="867" spans="2:51" s="13" customFormat="1" ht="12">
      <c r="B867" s="217"/>
      <c r="C867" s="218"/>
      <c r="D867" s="219" t="s">
        <v>189</v>
      </c>
      <c r="E867" s="220" t="s">
        <v>1</v>
      </c>
      <c r="F867" s="221" t="s">
        <v>1093</v>
      </c>
      <c r="G867" s="218"/>
      <c r="H867" s="222">
        <v>14.088</v>
      </c>
      <c r="I867" s="223"/>
      <c r="J867" s="218"/>
      <c r="K867" s="218"/>
      <c r="L867" s="224"/>
      <c r="M867" s="225"/>
      <c r="N867" s="226"/>
      <c r="O867" s="226"/>
      <c r="P867" s="226"/>
      <c r="Q867" s="226"/>
      <c r="R867" s="226"/>
      <c r="S867" s="226"/>
      <c r="T867" s="227"/>
      <c r="AT867" s="228" t="s">
        <v>189</v>
      </c>
      <c r="AU867" s="228" t="s">
        <v>88</v>
      </c>
      <c r="AV867" s="13" t="s">
        <v>88</v>
      </c>
      <c r="AW867" s="13" t="s">
        <v>35</v>
      </c>
      <c r="AX867" s="13" t="s">
        <v>78</v>
      </c>
      <c r="AY867" s="228" t="s">
        <v>181</v>
      </c>
    </row>
    <row r="868" spans="2:51" s="13" customFormat="1" ht="12">
      <c r="B868" s="217"/>
      <c r="C868" s="218"/>
      <c r="D868" s="219" t="s">
        <v>189</v>
      </c>
      <c r="E868" s="220" t="s">
        <v>1</v>
      </c>
      <c r="F868" s="221" t="s">
        <v>1161</v>
      </c>
      <c r="G868" s="218"/>
      <c r="H868" s="222">
        <v>24.048</v>
      </c>
      <c r="I868" s="223"/>
      <c r="J868" s="218"/>
      <c r="K868" s="218"/>
      <c r="L868" s="224"/>
      <c r="M868" s="225"/>
      <c r="N868" s="226"/>
      <c r="O868" s="226"/>
      <c r="P868" s="226"/>
      <c r="Q868" s="226"/>
      <c r="R868" s="226"/>
      <c r="S868" s="226"/>
      <c r="T868" s="227"/>
      <c r="AT868" s="228" t="s">
        <v>189</v>
      </c>
      <c r="AU868" s="228" t="s">
        <v>88</v>
      </c>
      <c r="AV868" s="13" t="s">
        <v>88</v>
      </c>
      <c r="AW868" s="13" t="s">
        <v>35</v>
      </c>
      <c r="AX868" s="13" t="s">
        <v>78</v>
      </c>
      <c r="AY868" s="228" t="s">
        <v>181</v>
      </c>
    </row>
    <row r="869" spans="2:51" s="13" customFormat="1" ht="12">
      <c r="B869" s="217"/>
      <c r="C869" s="218"/>
      <c r="D869" s="219" t="s">
        <v>189</v>
      </c>
      <c r="E869" s="220" t="s">
        <v>1</v>
      </c>
      <c r="F869" s="221" t="s">
        <v>1162</v>
      </c>
      <c r="G869" s="218"/>
      <c r="H869" s="222">
        <v>23.04</v>
      </c>
      <c r="I869" s="223"/>
      <c r="J869" s="218"/>
      <c r="K869" s="218"/>
      <c r="L869" s="224"/>
      <c r="M869" s="225"/>
      <c r="N869" s="226"/>
      <c r="O869" s="226"/>
      <c r="P869" s="226"/>
      <c r="Q869" s="226"/>
      <c r="R869" s="226"/>
      <c r="S869" s="226"/>
      <c r="T869" s="227"/>
      <c r="AT869" s="228" t="s">
        <v>189</v>
      </c>
      <c r="AU869" s="228" t="s">
        <v>88</v>
      </c>
      <c r="AV869" s="13" t="s">
        <v>88</v>
      </c>
      <c r="AW869" s="13" t="s">
        <v>35</v>
      </c>
      <c r="AX869" s="13" t="s">
        <v>78</v>
      </c>
      <c r="AY869" s="228" t="s">
        <v>181</v>
      </c>
    </row>
    <row r="870" spans="2:51" s="13" customFormat="1" ht="12">
      <c r="B870" s="217"/>
      <c r="C870" s="218"/>
      <c r="D870" s="219" t="s">
        <v>189</v>
      </c>
      <c r="E870" s="220" t="s">
        <v>1</v>
      </c>
      <c r="F870" s="221" t="s">
        <v>1096</v>
      </c>
      <c r="G870" s="218"/>
      <c r="H870" s="222">
        <v>60.188</v>
      </c>
      <c r="I870" s="223"/>
      <c r="J870" s="218"/>
      <c r="K870" s="218"/>
      <c r="L870" s="224"/>
      <c r="M870" s="225"/>
      <c r="N870" s="226"/>
      <c r="O870" s="226"/>
      <c r="P870" s="226"/>
      <c r="Q870" s="226"/>
      <c r="R870" s="226"/>
      <c r="S870" s="226"/>
      <c r="T870" s="227"/>
      <c r="AT870" s="228" t="s">
        <v>189</v>
      </c>
      <c r="AU870" s="228" t="s">
        <v>88</v>
      </c>
      <c r="AV870" s="13" t="s">
        <v>88</v>
      </c>
      <c r="AW870" s="13" t="s">
        <v>35</v>
      </c>
      <c r="AX870" s="13" t="s">
        <v>78</v>
      </c>
      <c r="AY870" s="228" t="s">
        <v>181</v>
      </c>
    </row>
    <row r="871" spans="2:51" s="14" customFormat="1" ht="12">
      <c r="B871" s="240"/>
      <c r="C871" s="241"/>
      <c r="D871" s="219" t="s">
        <v>189</v>
      </c>
      <c r="E871" s="242" t="s">
        <v>1</v>
      </c>
      <c r="F871" s="243" t="s">
        <v>257</v>
      </c>
      <c r="G871" s="241"/>
      <c r="H871" s="244">
        <v>196.791</v>
      </c>
      <c r="I871" s="245"/>
      <c r="J871" s="241"/>
      <c r="K871" s="241"/>
      <c r="L871" s="246"/>
      <c r="M871" s="247"/>
      <c r="N871" s="248"/>
      <c r="O871" s="248"/>
      <c r="P871" s="248"/>
      <c r="Q871" s="248"/>
      <c r="R871" s="248"/>
      <c r="S871" s="248"/>
      <c r="T871" s="249"/>
      <c r="AT871" s="250" t="s">
        <v>189</v>
      </c>
      <c r="AU871" s="250" t="s">
        <v>88</v>
      </c>
      <c r="AV871" s="14" t="s">
        <v>187</v>
      </c>
      <c r="AW871" s="14" t="s">
        <v>35</v>
      </c>
      <c r="AX871" s="14" t="s">
        <v>86</v>
      </c>
      <c r="AY871" s="250" t="s">
        <v>181</v>
      </c>
    </row>
    <row r="872" spans="1:65" s="2" customFormat="1" ht="22.8">
      <c r="A872" s="33"/>
      <c r="B872" s="34"/>
      <c r="C872" s="229" t="s">
        <v>1163</v>
      </c>
      <c r="D872" s="229" t="s">
        <v>237</v>
      </c>
      <c r="E872" s="230" t="s">
        <v>1164</v>
      </c>
      <c r="F872" s="231" t="s">
        <v>1165</v>
      </c>
      <c r="G872" s="232" t="s">
        <v>186</v>
      </c>
      <c r="H872" s="233">
        <v>206.631</v>
      </c>
      <c r="I872" s="234"/>
      <c r="J872" s="235">
        <f>ROUND(I872*H872,2)</f>
        <v>0</v>
      </c>
      <c r="K872" s="236"/>
      <c r="L872" s="237"/>
      <c r="M872" s="238" t="s">
        <v>1</v>
      </c>
      <c r="N872" s="239" t="s">
        <v>43</v>
      </c>
      <c r="O872" s="70"/>
      <c r="P872" s="213">
        <f>O872*H872</f>
        <v>0</v>
      </c>
      <c r="Q872" s="213">
        <v>0.0036</v>
      </c>
      <c r="R872" s="213">
        <f>Q872*H872</f>
        <v>0.7438716</v>
      </c>
      <c r="S872" s="213">
        <v>0</v>
      </c>
      <c r="T872" s="214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215" t="s">
        <v>333</v>
      </c>
      <c r="AT872" s="215" t="s">
        <v>237</v>
      </c>
      <c r="AU872" s="215" t="s">
        <v>88</v>
      </c>
      <c r="AY872" s="16" t="s">
        <v>181</v>
      </c>
      <c r="BE872" s="216">
        <f>IF(N872="základní",J872,0)</f>
        <v>0</v>
      </c>
      <c r="BF872" s="216">
        <f>IF(N872="snížená",J872,0)</f>
        <v>0</v>
      </c>
      <c r="BG872" s="216">
        <f>IF(N872="zákl. přenesená",J872,0)</f>
        <v>0</v>
      </c>
      <c r="BH872" s="216">
        <f>IF(N872="sníž. přenesená",J872,0)</f>
        <v>0</v>
      </c>
      <c r="BI872" s="216">
        <f>IF(N872="nulová",J872,0)</f>
        <v>0</v>
      </c>
      <c r="BJ872" s="16" t="s">
        <v>86</v>
      </c>
      <c r="BK872" s="216">
        <f>ROUND(I872*H872,2)</f>
        <v>0</v>
      </c>
      <c r="BL872" s="16" t="s">
        <v>130</v>
      </c>
      <c r="BM872" s="215" t="s">
        <v>1166</v>
      </c>
    </row>
    <row r="873" spans="2:51" s="13" customFormat="1" ht="12">
      <c r="B873" s="217"/>
      <c r="C873" s="218"/>
      <c r="D873" s="219" t="s">
        <v>189</v>
      </c>
      <c r="E873" s="218"/>
      <c r="F873" s="221" t="s">
        <v>1167</v>
      </c>
      <c r="G873" s="218"/>
      <c r="H873" s="222">
        <v>206.631</v>
      </c>
      <c r="I873" s="223"/>
      <c r="J873" s="218"/>
      <c r="K873" s="218"/>
      <c r="L873" s="224"/>
      <c r="M873" s="225"/>
      <c r="N873" s="226"/>
      <c r="O873" s="226"/>
      <c r="P873" s="226"/>
      <c r="Q873" s="226"/>
      <c r="R873" s="226"/>
      <c r="S873" s="226"/>
      <c r="T873" s="227"/>
      <c r="AT873" s="228" t="s">
        <v>189</v>
      </c>
      <c r="AU873" s="228" t="s">
        <v>88</v>
      </c>
      <c r="AV873" s="13" t="s">
        <v>88</v>
      </c>
      <c r="AW873" s="13" t="s">
        <v>4</v>
      </c>
      <c r="AX873" s="13" t="s">
        <v>86</v>
      </c>
      <c r="AY873" s="228" t="s">
        <v>181</v>
      </c>
    </row>
    <row r="874" spans="1:65" s="2" customFormat="1" ht="22.8">
      <c r="A874" s="33"/>
      <c r="B874" s="34"/>
      <c r="C874" s="203" t="s">
        <v>1168</v>
      </c>
      <c r="D874" s="203" t="s">
        <v>183</v>
      </c>
      <c r="E874" s="204" t="s">
        <v>1158</v>
      </c>
      <c r="F874" s="205" t="s">
        <v>1159</v>
      </c>
      <c r="G874" s="206" t="s">
        <v>186</v>
      </c>
      <c r="H874" s="207">
        <v>19.04</v>
      </c>
      <c r="I874" s="208"/>
      <c r="J874" s="209">
        <f>ROUND(I874*H874,2)</f>
        <v>0</v>
      </c>
      <c r="K874" s="210"/>
      <c r="L874" s="38"/>
      <c r="M874" s="211" t="s">
        <v>1</v>
      </c>
      <c r="N874" s="212" t="s">
        <v>43</v>
      </c>
      <c r="O874" s="70"/>
      <c r="P874" s="213">
        <f>O874*H874</f>
        <v>0</v>
      </c>
      <c r="Q874" s="213">
        <v>0.006</v>
      </c>
      <c r="R874" s="213">
        <f>Q874*H874</f>
        <v>0.11424</v>
      </c>
      <c r="S874" s="213">
        <v>0</v>
      </c>
      <c r="T874" s="214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215" t="s">
        <v>130</v>
      </c>
      <c r="AT874" s="215" t="s">
        <v>183</v>
      </c>
      <c r="AU874" s="215" t="s">
        <v>88</v>
      </c>
      <c r="AY874" s="16" t="s">
        <v>181</v>
      </c>
      <c r="BE874" s="216">
        <f>IF(N874="základní",J874,0)</f>
        <v>0</v>
      </c>
      <c r="BF874" s="216">
        <f>IF(N874="snížená",J874,0)</f>
        <v>0</v>
      </c>
      <c r="BG874" s="216">
        <f>IF(N874="zákl. přenesená",J874,0)</f>
        <v>0</v>
      </c>
      <c r="BH874" s="216">
        <f>IF(N874="sníž. přenesená",J874,0)</f>
        <v>0</v>
      </c>
      <c r="BI874" s="216">
        <f>IF(N874="nulová",J874,0)</f>
        <v>0</v>
      </c>
      <c r="BJ874" s="16" t="s">
        <v>86</v>
      </c>
      <c r="BK874" s="216">
        <f>ROUND(I874*H874,2)</f>
        <v>0</v>
      </c>
      <c r="BL874" s="16" t="s">
        <v>130</v>
      </c>
      <c r="BM874" s="215" t="s">
        <v>1169</v>
      </c>
    </row>
    <row r="875" spans="2:51" s="13" customFormat="1" ht="12">
      <c r="B875" s="217"/>
      <c r="C875" s="218"/>
      <c r="D875" s="219" t="s">
        <v>189</v>
      </c>
      <c r="E875" s="220" t="s">
        <v>1</v>
      </c>
      <c r="F875" s="221" t="s">
        <v>1170</v>
      </c>
      <c r="G875" s="218"/>
      <c r="H875" s="222">
        <v>19.04</v>
      </c>
      <c r="I875" s="223"/>
      <c r="J875" s="218"/>
      <c r="K875" s="218"/>
      <c r="L875" s="224"/>
      <c r="M875" s="225"/>
      <c r="N875" s="226"/>
      <c r="O875" s="226"/>
      <c r="P875" s="226"/>
      <c r="Q875" s="226"/>
      <c r="R875" s="226"/>
      <c r="S875" s="226"/>
      <c r="T875" s="227"/>
      <c r="AT875" s="228" t="s">
        <v>189</v>
      </c>
      <c r="AU875" s="228" t="s">
        <v>88</v>
      </c>
      <c r="AV875" s="13" t="s">
        <v>88</v>
      </c>
      <c r="AW875" s="13" t="s">
        <v>35</v>
      </c>
      <c r="AX875" s="13" t="s">
        <v>86</v>
      </c>
      <c r="AY875" s="228" t="s">
        <v>181</v>
      </c>
    </row>
    <row r="876" spans="1:65" s="2" customFormat="1" ht="11.4">
      <c r="A876" s="33"/>
      <c r="B876" s="34"/>
      <c r="C876" s="229" t="s">
        <v>1171</v>
      </c>
      <c r="D876" s="229" t="s">
        <v>237</v>
      </c>
      <c r="E876" s="230" t="s">
        <v>1172</v>
      </c>
      <c r="F876" s="231" t="s">
        <v>1173</v>
      </c>
      <c r="G876" s="232" t="s">
        <v>186</v>
      </c>
      <c r="H876" s="233">
        <v>19.992</v>
      </c>
      <c r="I876" s="234"/>
      <c r="J876" s="235">
        <f>ROUND(I876*H876,2)</f>
        <v>0</v>
      </c>
      <c r="K876" s="236"/>
      <c r="L876" s="237"/>
      <c r="M876" s="238" t="s">
        <v>1</v>
      </c>
      <c r="N876" s="239" t="s">
        <v>43</v>
      </c>
      <c r="O876" s="70"/>
      <c r="P876" s="213">
        <f>O876*H876</f>
        <v>0</v>
      </c>
      <c r="Q876" s="213">
        <v>0.0018</v>
      </c>
      <c r="R876" s="213">
        <f>Q876*H876</f>
        <v>0.0359856</v>
      </c>
      <c r="S876" s="213">
        <v>0</v>
      </c>
      <c r="T876" s="214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215" t="s">
        <v>333</v>
      </c>
      <c r="AT876" s="215" t="s">
        <v>237</v>
      </c>
      <c r="AU876" s="215" t="s">
        <v>88</v>
      </c>
      <c r="AY876" s="16" t="s">
        <v>181</v>
      </c>
      <c r="BE876" s="216">
        <f>IF(N876="základní",J876,0)</f>
        <v>0</v>
      </c>
      <c r="BF876" s="216">
        <f>IF(N876="snížená",J876,0)</f>
        <v>0</v>
      </c>
      <c r="BG876" s="216">
        <f>IF(N876="zákl. přenesená",J876,0)</f>
        <v>0</v>
      </c>
      <c r="BH876" s="216">
        <f>IF(N876="sníž. přenesená",J876,0)</f>
        <v>0</v>
      </c>
      <c r="BI876" s="216">
        <f>IF(N876="nulová",J876,0)</f>
        <v>0</v>
      </c>
      <c r="BJ876" s="16" t="s">
        <v>86</v>
      </c>
      <c r="BK876" s="216">
        <f>ROUND(I876*H876,2)</f>
        <v>0</v>
      </c>
      <c r="BL876" s="16" t="s">
        <v>130</v>
      </c>
      <c r="BM876" s="215" t="s">
        <v>1174</v>
      </c>
    </row>
    <row r="877" spans="2:51" s="13" customFormat="1" ht="12">
      <c r="B877" s="217"/>
      <c r="C877" s="218"/>
      <c r="D877" s="219" t="s">
        <v>189</v>
      </c>
      <c r="E877" s="218"/>
      <c r="F877" s="221" t="s">
        <v>1175</v>
      </c>
      <c r="G877" s="218"/>
      <c r="H877" s="222">
        <v>19.992</v>
      </c>
      <c r="I877" s="223"/>
      <c r="J877" s="218"/>
      <c r="K877" s="218"/>
      <c r="L877" s="224"/>
      <c r="M877" s="225"/>
      <c r="N877" s="226"/>
      <c r="O877" s="226"/>
      <c r="P877" s="226"/>
      <c r="Q877" s="226"/>
      <c r="R877" s="226"/>
      <c r="S877" s="226"/>
      <c r="T877" s="227"/>
      <c r="AT877" s="228" t="s">
        <v>189</v>
      </c>
      <c r="AU877" s="228" t="s">
        <v>88</v>
      </c>
      <c r="AV877" s="13" t="s">
        <v>88</v>
      </c>
      <c r="AW877" s="13" t="s">
        <v>4</v>
      </c>
      <c r="AX877" s="13" t="s">
        <v>86</v>
      </c>
      <c r="AY877" s="228" t="s">
        <v>181</v>
      </c>
    </row>
    <row r="878" spans="1:65" s="2" customFormat="1" ht="22.8">
      <c r="A878" s="33"/>
      <c r="B878" s="34"/>
      <c r="C878" s="203" t="s">
        <v>1176</v>
      </c>
      <c r="D878" s="203" t="s">
        <v>183</v>
      </c>
      <c r="E878" s="204" t="s">
        <v>1177</v>
      </c>
      <c r="F878" s="205" t="s">
        <v>1178</v>
      </c>
      <c r="G878" s="206" t="s">
        <v>186</v>
      </c>
      <c r="H878" s="207">
        <v>578.103</v>
      </c>
      <c r="I878" s="208"/>
      <c r="J878" s="209">
        <f>ROUND(I878*H878,2)</f>
        <v>0</v>
      </c>
      <c r="K878" s="210"/>
      <c r="L878" s="38"/>
      <c r="M878" s="211" t="s">
        <v>1</v>
      </c>
      <c r="N878" s="212" t="s">
        <v>43</v>
      </c>
      <c r="O878" s="70"/>
      <c r="P878" s="213">
        <f>O878*H878</f>
        <v>0</v>
      </c>
      <c r="Q878" s="213">
        <v>0</v>
      </c>
      <c r="R878" s="213">
        <f>Q878*H878</f>
        <v>0</v>
      </c>
      <c r="S878" s="213">
        <v>0</v>
      </c>
      <c r="T878" s="214">
        <f>S878*H878</f>
        <v>0</v>
      </c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R878" s="215" t="s">
        <v>130</v>
      </c>
      <c r="AT878" s="215" t="s">
        <v>183</v>
      </c>
      <c r="AU878" s="215" t="s">
        <v>88</v>
      </c>
      <c r="AY878" s="16" t="s">
        <v>181</v>
      </c>
      <c r="BE878" s="216">
        <f>IF(N878="základní",J878,0)</f>
        <v>0</v>
      </c>
      <c r="BF878" s="216">
        <f>IF(N878="snížená",J878,0)</f>
        <v>0</v>
      </c>
      <c r="BG878" s="216">
        <f>IF(N878="zákl. přenesená",J878,0)</f>
        <v>0</v>
      </c>
      <c r="BH878" s="216">
        <f>IF(N878="sníž. přenesená",J878,0)</f>
        <v>0</v>
      </c>
      <c r="BI878" s="216">
        <f>IF(N878="nulová",J878,0)</f>
        <v>0</v>
      </c>
      <c r="BJ878" s="16" t="s">
        <v>86</v>
      </c>
      <c r="BK878" s="216">
        <f>ROUND(I878*H878,2)</f>
        <v>0</v>
      </c>
      <c r="BL878" s="16" t="s">
        <v>130</v>
      </c>
      <c r="BM878" s="215" t="s">
        <v>1179</v>
      </c>
    </row>
    <row r="879" spans="2:51" s="13" customFormat="1" ht="30.6">
      <c r="B879" s="217"/>
      <c r="C879" s="218"/>
      <c r="D879" s="219" t="s">
        <v>189</v>
      </c>
      <c r="E879" s="220" t="s">
        <v>1</v>
      </c>
      <c r="F879" s="221" t="s">
        <v>1180</v>
      </c>
      <c r="G879" s="218"/>
      <c r="H879" s="222">
        <v>578.103</v>
      </c>
      <c r="I879" s="223"/>
      <c r="J879" s="218"/>
      <c r="K879" s="218"/>
      <c r="L879" s="224"/>
      <c r="M879" s="225"/>
      <c r="N879" s="226"/>
      <c r="O879" s="226"/>
      <c r="P879" s="226"/>
      <c r="Q879" s="226"/>
      <c r="R879" s="226"/>
      <c r="S879" s="226"/>
      <c r="T879" s="227"/>
      <c r="AT879" s="228" t="s">
        <v>189</v>
      </c>
      <c r="AU879" s="228" t="s">
        <v>88</v>
      </c>
      <c r="AV879" s="13" t="s">
        <v>88</v>
      </c>
      <c r="AW879" s="13" t="s">
        <v>35</v>
      </c>
      <c r="AX879" s="13" t="s">
        <v>86</v>
      </c>
      <c r="AY879" s="228" t="s">
        <v>181</v>
      </c>
    </row>
    <row r="880" spans="1:65" s="2" customFormat="1" ht="22.8">
      <c r="A880" s="33"/>
      <c r="B880" s="34"/>
      <c r="C880" s="229" t="s">
        <v>1181</v>
      </c>
      <c r="D880" s="229" t="s">
        <v>237</v>
      </c>
      <c r="E880" s="230" t="s">
        <v>1182</v>
      </c>
      <c r="F880" s="231" t="s">
        <v>1183</v>
      </c>
      <c r="G880" s="232" t="s">
        <v>186</v>
      </c>
      <c r="H880" s="233">
        <v>589.665</v>
      </c>
      <c r="I880" s="234"/>
      <c r="J880" s="235">
        <f>ROUND(I880*H880,2)</f>
        <v>0</v>
      </c>
      <c r="K880" s="236"/>
      <c r="L880" s="237"/>
      <c r="M880" s="238" t="s">
        <v>1</v>
      </c>
      <c r="N880" s="239" t="s">
        <v>43</v>
      </c>
      <c r="O880" s="70"/>
      <c r="P880" s="213">
        <f>O880*H880</f>
        <v>0</v>
      </c>
      <c r="Q880" s="213">
        <v>0.003</v>
      </c>
      <c r="R880" s="213">
        <f>Q880*H880</f>
        <v>1.7689949999999999</v>
      </c>
      <c r="S880" s="213">
        <v>0</v>
      </c>
      <c r="T880" s="214">
        <f>S880*H880</f>
        <v>0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215" t="s">
        <v>333</v>
      </c>
      <c r="AT880" s="215" t="s">
        <v>237</v>
      </c>
      <c r="AU880" s="215" t="s">
        <v>88</v>
      </c>
      <c r="AY880" s="16" t="s">
        <v>181</v>
      </c>
      <c r="BE880" s="216">
        <f>IF(N880="základní",J880,0)</f>
        <v>0</v>
      </c>
      <c r="BF880" s="216">
        <f>IF(N880="snížená",J880,0)</f>
        <v>0</v>
      </c>
      <c r="BG880" s="216">
        <f>IF(N880="zákl. přenesená",J880,0)</f>
        <v>0</v>
      </c>
      <c r="BH880" s="216">
        <f>IF(N880="sníž. přenesená",J880,0)</f>
        <v>0</v>
      </c>
      <c r="BI880" s="216">
        <f>IF(N880="nulová",J880,0)</f>
        <v>0</v>
      </c>
      <c r="BJ880" s="16" t="s">
        <v>86</v>
      </c>
      <c r="BK880" s="216">
        <f>ROUND(I880*H880,2)</f>
        <v>0</v>
      </c>
      <c r="BL880" s="16" t="s">
        <v>130</v>
      </c>
      <c r="BM880" s="215" t="s">
        <v>1184</v>
      </c>
    </row>
    <row r="881" spans="2:51" s="13" customFormat="1" ht="12">
      <c r="B881" s="217"/>
      <c r="C881" s="218"/>
      <c r="D881" s="219" t="s">
        <v>189</v>
      </c>
      <c r="E881" s="218"/>
      <c r="F881" s="221" t="s">
        <v>1185</v>
      </c>
      <c r="G881" s="218"/>
      <c r="H881" s="222">
        <v>589.665</v>
      </c>
      <c r="I881" s="223"/>
      <c r="J881" s="218"/>
      <c r="K881" s="218"/>
      <c r="L881" s="224"/>
      <c r="M881" s="225"/>
      <c r="N881" s="226"/>
      <c r="O881" s="226"/>
      <c r="P881" s="226"/>
      <c r="Q881" s="226"/>
      <c r="R881" s="226"/>
      <c r="S881" s="226"/>
      <c r="T881" s="227"/>
      <c r="AT881" s="228" t="s">
        <v>189</v>
      </c>
      <c r="AU881" s="228" t="s">
        <v>88</v>
      </c>
      <c r="AV881" s="13" t="s">
        <v>88</v>
      </c>
      <c r="AW881" s="13" t="s">
        <v>4</v>
      </c>
      <c r="AX881" s="13" t="s">
        <v>86</v>
      </c>
      <c r="AY881" s="228" t="s">
        <v>181</v>
      </c>
    </row>
    <row r="882" spans="1:65" s="2" customFormat="1" ht="22.8">
      <c r="A882" s="33"/>
      <c r="B882" s="34"/>
      <c r="C882" s="203" t="s">
        <v>1186</v>
      </c>
      <c r="D882" s="203" t="s">
        <v>183</v>
      </c>
      <c r="E882" s="204" t="s">
        <v>1187</v>
      </c>
      <c r="F882" s="205" t="s">
        <v>1188</v>
      </c>
      <c r="G882" s="206" t="s">
        <v>186</v>
      </c>
      <c r="H882" s="207">
        <v>562.089</v>
      </c>
      <c r="I882" s="208"/>
      <c r="J882" s="209">
        <f>ROUND(I882*H882,2)</f>
        <v>0</v>
      </c>
      <c r="K882" s="210"/>
      <c r="L882" s="38"/>
      <c r="M882" s="211" t="s">
        <v>1</v>
      </c>
      <c r="N882" s="212" t="s">
        <v>43</v>
      </c>
      <c r="O882" s="70"/>
      <c r="P882" s="213">
        <f>O882*H882</f>
        <v>0</v>
      </c>
      <c r="Q882" s="213">
        <v>0.00116</v>
      </c>
      <c r="R882" s="213">
        <f>Q882*H882</f>
        <v>0.6520232400000001</v>
      </c>
      <c r="S882" s="213">
        <v>0</v>
      </c>
      <c r="T882" s="214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215" t="s">
        <v>130</v>
      </c>
      <c r="AT882" s="215" t="s">
        <v>183</v>
      </c>
      <c r="AU882" s="215" t="s">
        <v>88</v>
      </c>
      <c r="AY882" s="16" t="s">
        <v>181</v>
      </c>
      <c r="BE882" s="216">
        <f>IF(N882="základní",J882,0)</f>
        <v>0</v>
      </c>
      <c r="BF882" s="216">
        <f>IF(N882="snížená",J882,0)</f>
        <v>0</v>
      </c>
      <c r="BG882" s="216">
        <f>IF(N882="zákl. přenesená",J882,0)</f>
        <v>0</v>
      </c>
      <c r="BH882" s="216">
        <f>IF(N882="sníž. přenesená",J882,0)</f>
        <v>0</v>
      </c>
      <c r="BI882" s="216">
        <f>IF(N882="nulová",J882,0)</f>
        <v>0</v>
      </c>
      <c r="BJ882" s="16" t="s">
        <v>86</v>
      </c>
      <c r="BK882" s="216">
        <f>ROUND(I882*H882,2)</f>
        <v>0</v>
      </c>
      <c r="BL882" s="16" t="s">
        <v>130</v>
      </c>
      <c r="BM882" s="215" t="s">
        <v>1189</v>
      </c>
    </row>
    <row r="883" spans="2:51" s="13" customFormat="1" ht="12">
      <c r="B883" s="217"/>
      <c r="C883" s="218"/>
      <c r="D883" s="219" t="s">
        <v>189</v>
      </c>
      <c r="E883" s="220" t="s">
        <v>1</v>
      </c>
      <c r="F883" s="221" t="s">
        <v>1134</v>
      </c>
      <c r="G883" s="218"/>
      <c r="H883" s="222">
        <v>68.434</v>
      </c>
      <c r="I883" s="223"/>
      <c r="J883" s="218"/>
      <c r="K883" s="218"/>
      <c r="L883" s="224"/>
      <c r="M883" s="225"/>
      <c r="N883" s="226"/>
      <c r="O883" s="226"/>
      <c r="P883" s="226"/>
      <c r="Q883" s="226"/>
      <c r="R883" s="226"/>
      <c r="S883" s="226"/>
      <c r="T883" s="227"/>
      <c r="AT883" s="228" t="s">
        <v>189</v>
      </c>
      <c r="AU883" s="228" t="s">
        <v>88</v>
      </c>
      <c r="AV883" s="13" t="s">
        <v>88</v>
      </c>
      <c r="AW883" s="13" t="s">
        <v>35</v>
      </c>
      <c r="AX883" s="13" t="s">
        <v>78</v>
      </c>
      <c r="AY883" s="228" t="s">
        <v>181</v>
      </c>
    </row>
    <row r="884" spans="2:51" s="13" customFormat="1" ht="12">
      <c r="B884" s="217"/>
      <c r="C884" s="218"/>
      <c r="D884" s="219" t="s">
        <v>189</v>
      </c>
      <c r="E884" s="220" t="s">
        <v>1</v>
      </c>
      <c r="F884" s="221" t="s">
        <v>1135</v>
      </c>
      <c r="G884" s="218"/>
      <c r="H884" s="222">
        <v>185.68</v>
      </c>
      <c r="I884" s="223"/>
      <c r="J884" s="218"/>
      <c r="K884" s="218"/>
      <c r="L884" s="224"/>
      <c r="M884" s="225"/>
      <c r="N884" s="226"/>
      <c r="O884" s="226"/>
      <c r="P884" s="226"/>
      <c r="Q884" s="226"/>
      <c r="R884" s="226"/>
      <c r="S884" s="226"/>
      <c r="T884" s="227"/>
      <c r="AT884" s="228" t="s">
        <v>189</v>
      </c>
      <c r="AU884" s="228" t="s">
        <v>88</v>
      </c>
      <c r="AV884" s="13" t="s">
        <v>88</v>
      </c>
      <c r="AW884" s="13" t="s">
        <v>35</v>
      </c>
      <c r="AX884" s="13" t="s">
        <v>78</v>
      </c>
      <c r="AY884" s="228" t="s">
        <v>181</v>
      </c>
    </row>
    <row r="885" spans="2:51" s="13" customFormat="1" ht="12">
      <c r="B885" s="217"/>
      <c r="C885" s="218"/>
      <c r="D885" s="219" t="s">
        <v>189</v>
      </c>
      <c r="E885" s="220" t="s">
        <v>1</v>
      </c>
      <c r="F885" s="221" t="s">
        <v>1136</v>
      </c>
      <c r="G885" s="218"/>
      <c r="H885" s="222">
        <v>193.19</v>
      </c>
      <c r="I885" s="223"/>
      <c r="J885" s="218"/>
      <c r="K885" s="218"/>
      <c r="L885" s="224"/>
      <c r="M885" s="225"/>
      <c r="N885" s="226"/>
      <c r="O885" s="226"/>
      <c r="P885" s="226"/>
      <c r="Q885" s="226"/>
      <c r="R885" s="226"/>
      <c r="S885" s="226"/>
      <c r="T885" s="227"/>
      <c r="AT885" s="228" t="s">
        <v>189</v>
      </c>
      <c r="AU885" s="228" t="s">
        <v>88</v>
      </c>
      <c r="AV885" s="13" t="s">
        <v>88</v>
      </c>
      <c r="AW885" s="13" t="s">
        <v>35</v>
      </c>
      <c r="AX885" s="13" t="s">
        <v>78</v>
      </c>
      <c r="AY885" s="228" t="s">
        <v>181</v>
      </c>
    </row>
    <row r="886" spans="2:51" s="13" customFormat="1" ht="12">
      <c r="B886" s="217"/>
      <c r="C886" s="218"/>
      <c r="D886" s="219" t="s">
        <v>189</v>
      </c>
      <c r="E886" s="220" t="s">
        <v>1</v>
      </c>
      <c r="F886" s="221" t="s">
        <v>1137</v>
      </c>
      <c r="G886" s="218"/>
      <c r="H886" s="222">
        <v>114.785</v>
      </c>
      <c r="I886" s="223"/>
      <c r="J886" s="218"/>
      <c r="K886" s="218"/>
      <c r="L886" s="224"/>
      <c r="M886" s="225"/>
      <c r="N886" s="226"/>
      <c r="O886" s="226"/>
      <c r="P886" s="226"/>
      <c r="Q886" s="226"/>
      <c r="R886" s="226"/>
      <c r="S886" s="226"/>
      <c r="T886" s="227"/>
      <c r="AT886" s="228" t="s">
        <v>189</v>
      </c>
      <c r="AU886" s="228" t="s">
        <v>88</v>
      </c>
      <c r="AV886" s="13" t="s">
        <v>88</v>
      </c>
      <c r="AW886" s="13" t="s">
        <v>35</v>
      </c>
      <c r="AX886" s="13" t="s">
        <v>78</v>
      </c>
      <c r="AY886" s="228" t="s">
        <v>181</v>
      </c>
    </row>
    <row r="887" spans="2:51" s="14" customFormat="1" ht="12">
      <c r="B887" s="240"/>
      <c r="C887" s="241"/>
      <c r="D887" s="219" t="s">
        <v>189</v>
      </c>
      <c r="E887" s="242" t="s">
        <v>1</v>
      </c>
      <c r="F887" s="243" t="s">
        <v>257</v>
      </c>
      <c r="G887" s="241"/>
      <c r="H887" s="244">
        <v>562.0889999999999</v>
      </c>
      <c r="I887" s="245"/>
      <c r="J887" s="241"/>
      <c r="K887" s="241"/>
      <c r="L887" s="246"/>
      <c r="M887" s="247"/>
      <c r="N887" s="248"/>
      <c r="O887" s="248"/>
      <c r="P887" s="248"/>
      <c r="Q887" s="248"/>
      <c r="R887" s="248"/>
      <c r="S887" s="248"/>
      <c r="T887" s="249"/>
      <c r="AT887" s="250" t="s">
        <v>189</v>
      </c>
      <c r="AU887" s="250" t="s">
        <v>88</v>
      </c>
      <c r="AV887" s="14" t="s">
        <v>187</v>
      </c>
      <c r="AW887" s="14" t="s">
        <v>35</v>
      </c>
      <c r="AX887" s="14" t="s">
        <v>86</v>
      </c>
      <c r="AY887" s="250" t="s">
        <v>181</v>
      </c>
    </row>
    <row r="888" spans="1:65" s="2" customFormat="1" ht="11.4">
      <c r="A888" s="33"/>
      <c r="B888" s="34"/>
      <c r="C888" s="229" t="s">
        <v>1190</v>
      </c>
      <c r="D888" s="229" t="s">
        <v>237</v>
      </c>
      <c r="E888" s="230" t="s">
        <v>1191</v>
      </c>
      <c r="F888" s="231" t="s">
        <v>1192</v>
      </c>
      <c r="G888" s="232" t="s">
        <v>186</v>
      </c>
      <c r="H888" s="233">
        <v>573.331</v>
      </c>
      <c r="I888" s="234"/>
      <c r="J888" s="235">
        <f>ROUND(I888*H888,2)</f>
        <v>0</v>
      </c>
      <c r="K888" s="236"/>
      <c r="L888" s="237"/>
      <c r="M888" s="238" t="s">
        <v>1</v>
      </c>
      <c r="N888" s="239" t="s">
        <v>43</v>
      </c>
      <c r="O888" s="70"/>
      <c r="P888" s="213">
        <f>O888*H888</f>
        <v>0</v>
      </c>
      <c r="Q888" s="213">
        <v>0.0033</v>
      </c>
      <c r="R888" s="213">
        <f>Q888*H888</f>
        <v>1.8919923</v>
      </c>
      <c r="S888" s="213">
        <v>0</v>
      </c>
      <c r="T888" s="214">
        <f>S888*H888</f>
        <v>0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215" t="s">
        <v>333</v>
      </c>
      <c r="AT888" s="215" t="s">
        <v>237</v>
      </c>
      <c r="AU888" s="215" t="s">
        <v>88</v>
      </c>
      <c r="AY888" s="16" t="s">
        <v>181</v>
      </c>
      <c r="BE888" s="216">
        <f>IF(N888="základní",J888,0)</f>
        <v>0</v>
      </c>
      <c r="BF888" s="216">
        <f>IF(N888="snížená",J888,0)</f>
        <v>0</v>
      </c>
      <c r="BG888" s="216">
        <f>IF(N888="zákl. přenesená",J888,0)</f>
        <v>0</v>
      </c>
      <c r="BH888" s="216">
        <f>IF(N888="sníž. přenesená",J888,0)</f>
        <v>0</v>
      </c>
      <c r="BI888" s="216">
        <f>IF(N888="nulová",J888,0)</f>
        <v>0</v>
      </c>
      <c r="BJ888" s="16" t="s">
        <v>86</v>
      </c>
      <c r="BK888" s="216">
        <f>ROUND(I888*H888,2)</f>
        <v>0</v>
      </c>
      <c r="BL888" s="16" t="s">
        <v>130</v>
      </c>
      <c r="BM888" s="215" t="s">
        <v>1193</v>
      </c>
    </row>
    <row r="889" spans="2:51" s="13" customFormat="1" ht="12">
      <c r="B889" s="217"/>
      <c r="C889" s="218"/>
      <c r="D889" s="219" t="s">
        <v>189</v>
      </c>
      <c r="E889" s="218"/>
      <c r="F889" s="221" t="s">
        <v>1194</v>
      </c>
      <c r="G889" s="218"/>
      <c r="H889" s="222">
        <v>573.331</v>
      </c>
      <c r="I889" s="223"/>
      <c r="J889" s="218"/>
      <c r="K889" s="218"/>
      <c r="L889" s="224"/>
      <c r="M889" s="225"/>
      <c r="N889" s="226"/>
      <c r="O889" s="226"/>
      <c r="P889" s="226"/>
      <c r="Q889" s="226"/>
      <c r="R889" s="226"/>
      <c r="S889" s="226"/>
      <c r="T889" s="227"/>
      <c r="AT889" s="228" t="s">
        <v>189</v>
      </c>
      <c r="AU889" s="228" t="s">
        <v>88</v>
      </c>
      <c r="AV889" s="13" t="s">
        <v>88</v>
      </c>
      <c r="AW889" s="13" t="s">
        <v>4</v>
      </c>
      <c r="AX889" s="13" t="s">
        <v>86</v>
      </c>
      <c r="AY889" s="228" t="s">
        <v>181</v>
      </c>
    </row>
    <row r="890" spans="1:65" s="2" customFormat="1" ht="22.8">
      <c r="A890" s="33"/>
      <c r="B890" s="34"/>
      <c r="C890" s="203" t="s">
        <v>1195</v>
      </c>
      <c r="D890" s="203" t="s">
        <v>183</v>
      </c>
      <c r="E890" s="204" t="s">
        <v>1187</v>
      </c>
      <c r="F890" s="205" t="s">
        <v>1188</v>
      </c>
      <c r="G890" s="206" t="s">
        <v>186</v>
      </c>
      <c r="H890" s="207">
        <v>44.432</v>
      </c>
      <c r="I890" s="208"/>
      <c r="J890" s="209">
        <f>ROUND(I890*H890,2)</f>
        <v>0</v>
      </c>
      <c r="K890" s="210"/>
      <c r="L890" s="38"/>
      <c r="M890" s="211" t="s">
        <v>1</v>
      </c>
      <c r="N890" s="212" t="s">
        <v>43</v>
      </c>
      <c r="O890" s="70"/>
      <c r="P890" s="213">
        <f>O890*H890</f>
        <v>0</v>
      </c>
      <c r="Q890" s="213">
        <v>0.00116</v>
      </c>
      <c r="R890" s="213">
        <f>Q890*H890</f>
        <v>0.05154112</v>
      </c>
      <c r="S890" s="213">
        <v>0</v>
      </c>
      <c r="T890" s="214">
        <f>S890*H890</f>
        <v>0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215" t="s">
        <v>130</v>
      </c>
      <c r="AT890" s="215" t="s">
        <v>183</v>
      </c>
      <c r="AU890" s="215" t="s">
        <v>88</v>
      </c>
      <c r="AY890" s="16" t="s">
        <v>181</v>
      </c>
      <c r="BE890" s="216">
        <f>IF(N890="základní",J890,0)</f>
        <v>0</v>
      </c>
      <c r="BF890" s="216">
        <f>IF(N890="snížená",J890,0)</f>
        <v>0</v>
      </c>
      <c r="BG890" s="216">
        <f>IF(N890="zákl. přenesená",J890,0)</f>
        <v>0</v>
      </c>
      <c r="BH890" s="216">
        <f>IF(N890="sníž. přenesená",J890,0)</f>
        <v>0</v>
      </c>
      <c r="BI890" s="216">
        <f>IF(N890="nulová",J890,0)</f>
        <v>0</v>
      </c>
      <c r="BJ890" s="16" t="s">
        <v>86</v>
      </c>
      <c r="BK890" s="216">
        <f>ROUND(I890*H890,2)</f>
        <v>0</v>
      </c>
      <c r="BL890" s="16" t="s">
        <v>130</v>
      </c>
      <c r="BM890" s="215" t="s">
        <v>1196</v>
      </c>
    </row>
    <row r="891" spans="2:51" s="13" customFormat="1" ht="12">
      <c r="B891" s="217"/>
      <c r="C891" s="218"/>
      <c r="D891" s="219" t="s">
        <v>189</v>
      </c>
      <c r="E891" s="220" t="s">
        <v>1</v>
      </c>
      <c r="F891" s="221" t="s">
        <v>1197</v>
      </c>
      <c r="G891" s="218"/>
      <c r="H891" s="222">
        <v>44.432</v>
      </c>
      <c r="I891" s="223"/>
      <c r="J891" s="218"/>
      <c r="K891" s="218"/>
      <c r="L891" s="224"/>
      <c r="M891" s="225"/>
      <c r="N891" s="226"/>
      <c r="O891" s="226"/>
      <c r="P891" s="226"/>
      <c r="Q891" s="226"/>
      <c r="R891" s="226"/>
      <c r="S891" s="226"/>
      <c r="T891" s="227"/>
      <c r="AT891" s="228" t="s">
        <v>189</v>
      </c>
      <c r="AU891" s="228" t="s">
        <v>88</v>
      </c>
      <c r="AV891" s="13" t="s">
        <v>88</v>
      </c>
      <c r="AW891" s="13" t="s">
        <v>35</v>
      </c>
      <c r="AX891" s="13" t="s">
        <v>86</v>
      </c>
      <c r="AY891" s="228" t="s">
        <v>181</v>
      </c>
    </row>
    <row r="892" spans="1:65" s="2" customFormat="1" ht="11.4">
      <c r="A892" s="33"/>
      <c r="B892" s="34"/>
      <c r="C892" s="229" t="s">
        <v>1198</v>
      </c>
      <c r="D892" s="229" t="s">
        <v>237</v>
      </c>
      <c r="E892" s="230" t="s">
        <v>1191</v>
      </c>
      <c r="F892" s="231" t="s">
        <v>1192</v>
      </c>
      <c r="G892" s="232" t="s">
        <v>186</v>
      </c>
      <c r="H892" s="233">
        <v>45.321</v>
      </c>
      <c r="I892" s="234"/>
      <c r="J892" s="235">
        <f>ROUND(I892*H892,2)</f>
        <v>0</v>
      </c>
      <c r="K892" s="236"/>
      <c r="L892" s="237"/>
      <c r="M892" s="238" t="s">
        <v>1</v>
      </c>
      <c r="N892" s="239" t="s">
        <v>43</v>
      </c>
      <c r="O892" s="70"/>
      <c r="P892" s="213">
        <f>O892*H892</f>
        <v>0</v>
      </c>
      <c r="Q892" s="213">
        <v>0.0033</v>
      </c>
      <c r="R892" s="213">
        <f>Q892*H892</f>
        <v>0.1495593</v>
      </c>
      <c r="S892" s="213">
        <v>0</v>
      </c>
      <c r="T892" s="214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215" t="s">
        <v>333</v>
      </c>
      <c r="AT892" s="215" t="s">
        <v>237</v>
      </c>
      <c r="AU892" s="215" t="s">
        <v>88</v>
      </c>
      <c r="AY892" s="16" t="s">
        <v>181</v>
      </c>
      <c r="BE892" s="216">
        <f>IF(N892="základní",J892,0)</f>
        <v>0</v>
      </c>
      <c r="BF892" s="216">
        <f>IF(N892="snížená",J892,0)</f>
        <v>0</v>
      </c>
      <c r="BG892" s="216">
        <f>IF(N892="zákl. přenesená",J892,0)</f>
        <v>0</v>
      </c>
      <c r="BH892" s="216">
        <f>IF(N892="sníž. přenesená",J892,0)</f>
        <v>0</v>
      </c>
      <c r="BI892" s="216">
        <f>IF(N892="nulová",J892,0)</f>
        <v>0</v>
      </c>
      <c r="BJ892" s="16" t="s">
        <v>86</v>
      </c>
      <c r="BK892" s="216">
        <f>ROUND(I892*H892,2)</f>
        <v>0</v>
      </c>
      <c r="BL892" s="16" t="s">
        <v>130</v>
      </c>
      <c r="BM892" s="215" t="s">
        <v>1199</v>
      </c>
    </row>
    <row r="893" spans="2:51" s="13" customFormat="1" ht="12">
      <c r="B893" s="217"/>
      <c r="C893" s="218"/>
      <c r="D893" s="219" t="s">
        <v>189</v>
      </c>
      <c r="E893" s="218"/>
      <c r="F893" s="221" t="s">
        <v>1200</v>
      </c>
      <c r="G893" s="218"/>
      <c r="H893" s="222">
        <v>45.321</v>
      </c>
      <c r="I893" s="223"/>
      <c r="J893" s="218"/>
      <c r="K893" s="218"/>
      <c r="L893" s="224"/>
      <c r="M893" s="225"/>
      <c r="N893" s="226"/>
      <c r="O893" s="226"/>
      <c r="P893" s="226"/>
      <c r="Q893" s="226"/>
      <c r="R893" s="226"/>
      <c r="S893" s="226"/>
      <c r="T893" s="227"/>
      <c r="AT893" s="228" t="s">
        <v>189</v>
      </c>
      <c r="AU893" s="228" t="s">
        <v>88</v>
      </c>
      <c r="AV893" s="13" t="s">
        <v>88</v>
      </c>
      <c r="AW893" s="13" t="s">
        <v>4</v>
      </c>
      <c r="AX893" s="13" t="s">
        <v>86</v>
      </c>
      <c r="AY893" s="228" t="s">
        <v>181</v>
      </c>
    </row>
    <row r="894" spans="1:65" s="2" customFormat="1" ht="34.2">
      <c r="A894" s="33"/>
      <c r="B894" s="34"/>
      <c r="C894" s="203" t="s">
        <v>1201</v>
      </c>
      <c r="D894" s="203" t="s">
        <v>183</v>
      </c>
      <c r="E894" s="204" t="s">
        <v>1202</v>
      </c>
      <c r="F894" s="205" t="s">
        <v>1203</v>
      </c>
      <c r="G894" s="206" t="s">
        <v>186</v>
      </c>
      <c r="H894" s="207">
        <v>562.089</v>
      </c>
      <c r="I894" s="208"/>
      <c r="J894" s="209">
        <f>ROUND(I894*H894,2)</f>
        <v>0</v>
      </c>
      <c r="K894" s="210"/>
      <c r="L894" s="38"/>
      <c r="M894" s="211" t="s">
        <v>1</v>
      </c>
      <c r="N894" s="212" t="s">
        <v>43</v>
      </c>
      <c r="O894" s="70"/>
      <c r="P894" s="213">
        <f>O894*H894</f>
        <v>0</v>
      </c>
      <c r="Q894" s="213">
        <v>0</v>
      </c>
      <c r="R894" s="213">
        <f>Q894*H894</f>
        <v>0</v>
      </c>
      <c r="S894" s="213">
        <v>0</v>
      </c>
      <c r="T894" s="214">
        <f>S894*H894</f>
        <v>0</v>
      </c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R894" s="215" t="s">
        <v>130</v>
      </c>
      <c r="AT894" s="215" t="s">
        <v>183</v>
      </c>
      <c r="AU894" s="215" t="s">
        <v>88</v>
      </c>
      <c r="AY894" s="16" t="s">
        <v>181</v>
      </c>
      <c r="BE894" s="216">
        <f>IF(N894="základní",J894,0)</f>
        <v>0</v>
      </c>
      <c r="BF894" s="216">
        <f>IF(N894="snížená",J894,0)</f>
        <v>0</v>
      </c>
      <c r="BG894" s="216">
        <f>IF(N894="zákl. přenesená",J894,0)</f>
        <v>0</v>
      </c>
      <c r="BH894" s="216">
        <f>IF(N894="sníž. přenesená",J894,0)</f>
        <v>0</v>
      </c>
      <c r="BI894" s="216">
        <f>IF(N894="nulová",J894,0)</f>
        <v>0</v>
      </c>
      <c r="BJ894" s="16" t="s">
        <v>86</v>
      </c>
      <c r="BK894" s="216">
        <f>ROUND(I894*H894,2)</f>
        <v>0</v>
      </c>
      <c r="BL894" s="16" t="s">
        <v>130</v>
      </c>
      <c r="BM894" s="215" t="s">
        <v>1204</v>
      </c>
    </row>
    <row r="895" spans="2:51" s="13" customFormat="1" ht="12">
      <c r="B895" s="217"/>
      <c r="C895" s="218"/>
      <c r="D895" s="219" t="s">
        <v>189</v>
      </c>
      <c r="E895" s="220" t="s">
        <v>1</v>
      </c>
      <c r="F895" s="221" t="s">
        <v>1134</v>
      </c>
      <c r="G895" s="218"/>
      <c r="H895" s="222">
        <v>68.434</v>
      </c>
      <c r="I895" s="223"/>
      <c r="J895" s="218"/>
      <c r="K895" s="218"/>
      <c r="L895" s="224"/>
      <c r="M895" s="225"/>
      <c r="N895" s="226"/>
      <c r="O895" s="226"/>
      <c r="P895" s="226"/>
      <c r="Q895" s="226"/>
      <c r="R895" s="226"/>
      <c r="S895" s="226"/>
      <c r="T895" s="227"/>
      <c r="AT895" s="228" t="s">
        <v>189</v>
      </c>
      <c r="AU895" s="228" t="s">
        <v>88</v>
      </c>
      <c r="AV895" s="13" t="s">
        <v>88</v>
      </c>
      <c r="AW895" s="13" t="s">
        <v>35</v>
      </c>
      <c r="AX895" s="13" t="s">
        <v>78</v>
      </c>
      <c r="AY895" s="228" t="s">
        <v>181</v>
      </c>
    </row>
    <row r="896" spans="2:51" s="13" customFormat="1" ht="12">
      <c r="B896" s="217"/>
      <c r="C896" s="218"/>
      <c r="D896" s="219" t="s">
        <v>189</v>
      </c>
      <c r="E896" s="220" t="s">
        <v>1</v>
      </c>
      <c r="F896" s="221" t="s">
        <v>1135</v>
      </c>
      <c r="G896" s="218"/>
      <c r="H896" s="222">
        <v>185.68</v>
      </c>
      <c r="I896" s="223"/>
      <c r="J896" s="218"/>
      <c r="K896" s="218"/>
      <c r="L896" s="224"/>
      <c r="M896" s="225"/>
      <c r="N896" s="226"/>
      <c r="O896" s="226"/>
      <c r="P896" s="226"/>
      <c r="Q896" s="226"/>
      <c r="R896" s="226"/>
      <c r="S896" s="226"/>
      <c r="T896" s="227"/>
      <c r="AT896" s="228" t="s">
        <v>189</v>
      </c>
      <c r="AU896" s="228" t="s">
        <v>88</v>
      </c>
      <c r="AV896" s="13" t="s">
        <v>88</v>
      </c>
      <c r="AW896" s="13" t="s">
        <v>35</v>
      </c>
      <c r="AX896" s="13" t="s">
        <v>78</v>
      </c>
      <c r="AY896" s="228" t="s">
        <v>181</v>
      </c>
    </row>
    <row r="897" spans="2:51" s="13" customFormat="1" ht="12">
      <c r="B897" s="217"/>
      <c r="C897" s="218"/>
      <c r="D897" s="219" t="s">
        <v>189</v>
      </c>
      <c r="E897" s="220" t="s">
        <v>1</v>
      </c>
      <c r="F897" s="221" t="s">
        <v>1136</v>
      </c>
      <c r="G897" s="218"/>
      <c r="H897" s="222">
        <v>193.19</v>
      </c>
      <c r="I897" s="223"/>
      <c r="J897" s="218"/>
      <c r="K897" s="218"/>
      <c r="L897" s="224"/>
      <c r="M897" s="225"/>
      <c r="N897" s="226"/>
      <c r="O897" s="226"/>
      <c r="P897" s="226"/>
      <c r="Q897" s="226"/>
      <c r="R897" s="226"/>
      <c r="S897" s="226"/>
      <c r="T897" s="227"/>
      <c r="AT897" s="228" t="s">
        <v>189</v>
      </c>
      <c r="AU897" s="228" t="s">
        <v>88</v>
      </c>
      <c r="AV897" s="13" t="s">
        <v>88</v>
      </c>
      <c r="AW897" s="13" t="s">
        <v>35</v>
      </c>
      <c r="AX897" s="13" t="s">
        <v>78</v>
      </c>
      <c r="AY897" s="228" t="s">
        <v>181</v>
      </c>
    </row>
    <row r="898" spans="2:51" s="13" customFormat="1" ht="12">
      <c r="B898" s="217"/>
      <c r="C898" s="218"/>
      <c r="D898" s="219" t="s">
        <v>189</v>
      </c>
      <c r="E898" s="220" t="s">
        <v>1</v>
      </c>
      <c r="F898" s="221" t="s">
        <v>1137</v>
      </c>
      <c r="G898" s="218"/>
      <c r="H898" s="222">
        <v>114.785</v>
      </c>
      <c r="I898" s="223"/>
      <c r="J898" s="218"/>
      <c r="K898" s="218"/>
      <c r="L898" s="224"/>
      <c r="M898" s="225"/>
      <c r="N898" s="226"/>
      <c r="O898" s="226"/>
      <c r="P898" s="226"/>
      <c r="Q898" s="226"/>
      <c r="R898" s="226"/>
      <c r="S898" s="226"/>
      <c r="T898" s="227"/>
      <c r="AT898" s="228" t="s">
        <v>189</v>
      </c>
      <c r="AU898" s="228" t="s">
        <v>88</v>
      </c>
      <c r="AV898" s="13" t="s">
        <v>88</v>
      </c>
      <c r="AW898" s="13" t="s">
        <v>35</v>
      </c>
      <c r="AX898" s="13" t="s">
        <v>78</v>
      </c>
      <c r="AY898" s="228" t="s">
        <v>181</v>
      </c>
    </row>
    <row r="899" spans="2:51" s="14" customFormat="1" ht="12">
      <c r="B899" s="240"/>
      <c r="C899" s="241"/>
      <c r="D899" s="219" t="s">
        <v>189</v>
      </c>
      <c r="E899" s="242" t="s">
        <v>1</v>
      </c>
      <c r="F899" s="243" t="s">
        <v>257</v>
      </c>
      <c r="G899" s="241"/>
      <c r="H899" s="244">
        <v>562.0889999999999</v>
      </c>
      <c r="I899" s="245"/>
      <c r="J899" s="241"/>
      <c r="K899" s="241"/>
      <c r="L899" s="246"/>
      <c r="M899" s="247"/>
      <c r="N899" s="248"/>
      <c r="O899" s="248"/>
      <c r="P899" s="248"/>
      <c r="Q899" s="248"/>
      <c r="R899" s="248"/>
      <c r="S899" s="248"/>
      <c r="T899" s="249"/>
      <c r="AT899" s="250" t="s">
        <v>189</v>
      </c>
      <c r="AU899" s="250" t="s">
        <v>88</v>
      </c>
      <c r="AV899" s="14" t="s">
        <v>187</v>
      </c>
      <c r="AW899" s="14" t="s">
        <v>35</v>
      </c>
      <c r="AX899" s="14" t="s">
        <v>86</v>
      </c>
      <c r="AY899" s="250" t="s">
        <v>181</v>
      </c>
    </row>
    <row r="900" spans="1:65" s="2" customFormat="1" ht="22.8">
      <c r="A900" s="33"/>
      <c r="B900" s="34"/>
      <c r="C900" s="229" t="s">
        <v>1205</v>
      </c>
      <c r="D900" s="229" t="s">
        <v>237</v>
      </c>
      <c r="E900" s="230" t="s">
        <v>1206</v>
      </c>
      <c r="F900" s="231" t="s">
        <v>1207</v>
      </c>
      <c r="G900" s="232" t="s">
        <v>186</v>
      </c>
      <c r="H900" s="233">
        <v>590.193</v>
      </c>
      <c r="I900" s="234"/>
      <c r="J900" s="235">
        <f>ROUND(I900*H900,2)</f>
        <v>0</v>
      </c>
      <c r="K900" s="236"/>
      <c r="L900" s="237"/>
      <c r="M900" s="238" t="s">
        <v>1</v>
      </c>
      <c r="N900" s="239" t="s">
        <v>43</v>
      </c>
      <c r="O900" s="70"/>
      <c r="P900" s="213">
        <f>O900*H900</f>
        <v>0</v>
      </c>
      <c r="Q900" s="213">
        <v>0.0002</v>
      </c>
      <c r="R900" s="213">
        <f>Q900*H900</f>
        <v>0.11803860000000001</v>
      </c>
      <c r="S900" s="213">
        <v>0</v>
      </c>
      <c r="T900" s="214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215" t="s">
        <v>333</v>
      </c>
      <c r="AT900" s="215" t="s">
        <v>237</v>
      </c>
      <c r="AU900" s="215" t="s">
        <v>88</v>
      </c>
      <c r="AY900" s="16" t="s">
        <v>181</v>
      </c>
      <c r="BE900" s="216">
        <f>IF(N900="základní",J900,0)</f>
        <v>0</v>
      </c>
      <c r="BF900" s="216">
        <f>IF(N900="snížená",J900,0)</f>
        <v>0</v>
      </c>
      <c r="BG900" s="216">
        <f>IF(N900="zákl. přenesená",J900,0)</f>
        <v>0</v>
      </c>
      <c r="BH900" s="216">
        <f>IF(N900="sníž. přenesená",J900,0)</f>
        <v>0</v>
      </c>
      <c r="BI900" s="216">
        <f>IF(N900="nulová",J900,0)</f>
        <v>0</v>
      </c>
      <c r="BJ900" s="16" t="s">
        <v>86</v>
      </c>
      <c r="BK900" s="216">
        <f>ROUND(I900*H900,2)</f>
        <v>0</v>
      </c>
      <c r="BL900" s="16" t="s">
        <v>130</v>
      </c>
      <c r="BM900" s="215" t="s">
        <v>1208</v>
      </c>
    </row>
    <row r="901" spans="2:51" s="13" customFormat="1" ht="12">
      <c r="B901" s="217"/>
      <c r="C901" s="218"/>
      <c r="D901" s="219" t="s">
        <v>189</v>
      </c>
      <c r="E901" s="218"/>
      <c r="F901" s="221" t="s">
        <v>1209</v>
      </c>
      <c r="G901" s="218"/>
      <c r="H901" s="222">
        <v>590.193</v>
      </c>
      <c r="I901" s="223"/>
      <c r="J901" s="218"/>
      <c r="K901" s="218"/>
      <c r="L901" s="224"/>
      <c r="M901" s="225"/>
      <c r="N901" s="226"/>
      <c r="O901" s="226"/>
      <c r="P901" s="226"/>
      <c r="Q901" s="226"/>
      <c r="R901" s="226"/>
      <c r="S901" s="226"/>
      <c r="T901" s="227"/>
      <c r="AT901" s="228" t="s">
        <v>189</v>
      </c>
      <c r="AU901" s="228" t="s">
        <v>88</v>
      </c>
      <c r="AV901" s="13" t="s">
        <v>88</v>
      </c>
      <c r="AW901" s="13" t="s">
        <v>4</v>
      </c>
      <c r="AX901" s="13" t="s">
        <v>86</v>
      </c>
      <c r="AY901" s="228" t="s">
        <v>181</v>
      </c>
    </row>
    <row r="902" spans="1:65" s="2" customFormat="1" ht="22.8">
      <c r="A902" s="33"/>
      <c r="B902" s="34"/>
      <c r="C902" s="203" t="s">
        <v>1210</v>
      </c>
      <c r="D902" s="203" t="s">
        <v>183</v>
      </c>
      <c r="E902" s="204" t="s">
        <v>1211</v>
      </c>
      <c r="F902" s="205" t="s">
        <v>1212</v>
      </c>
      <c r="G902" s="206" t="s">
        <v>186</v>
      </c>
      <c r="H902" s="207">
        <v>5.56</v>
      </c>
      <c r="I902" s="208"/>
      <c r="J902" s="209">
        <f>ROUND(I902*H902,2)</f>
        <v>0</v>
      </c>
      <c r="K902" s="210"/>
      <c r="L902" s="38"/>
      <c r="M902" s="211" t="s">
        <v>1</v>
      </c>
      <c r="N902" s="212" t="s">
        <v>43</v>
      </c>
      <c r="O902" s="70"/>
      <c r="P902" s="213">
        <f>O902*H902</f>
        <v>0</v>
      </c>
      <c r="Q902" s="213">
        <v>0.0003</v>
      </c>
      <c r="R902" s="213">
        <f>Q902*H902</f>
        <v>0.0016679999999999998</v>
      </c>
      <c r="S902" s="213">
        <v>0</v>
      </c>
      <c r="T902" s="214">
        <f>S902*H902</f>
        <v>0</v>
      </c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R902" s="215" t="s">
        <v>130</v>
      </c>
      <c r="AT902" s="215" t="s">
        <v>183</v>
      </c>
      <c r="AU902" s="215" t="s">
        <v>88</v>
      </c>
      <c r="AY902" s="16" t="s">
        <v>181</v>
      </c>
      <c r="BE902" s="216">
        <f>IF(N902="základní",J902,0)</f>
        <v>0</v>
      </c>
      <c r="BF902" s="216">
        <f>IF(N902="snížená",J902,0)</f>
        <v>0</v>
      </c>
      <c r="BG902" s="216">
        <f>IF(N902="zákl. přenesená",J902,0)</f>
        <v>0</v>
      </c>
      <c r="BH902" s="216">
        <f>IF(N902="sníž. přenesená",J902,0)</f>
        <v>0</v>
      </c>
      <c r="BI902" s="216">
        <f>IF(N902="nulová",J902,0)</f>
        <v>0</v>
      </c>
      <c r="BJ902" s="16" t="s">
        <v>86</v>
      </c>
      <c r="BK902" s="216">
        <f>ROUND(I902*H902,2)</f>
        <v>0</v>
      </c>
      <c r="BL902" s="16" t="s">
        <v>130</v>
      </c>
      <c r="BM902" s="215" t="s">
        <v>1213</v>
      </c>
    </row>
    <row r="903" spans="2:51" s="13" customFormat="1" ht="12">
      <c r="B903" s="217"/>
      <c r="C903" s="218"/>
      <c r="D903" s="219" t="s">
        <v>189</v>
      </c>
      <c r="E903" s="220" t="s">
        <v>1</v>
      </c>
      <c r="F903" s="221" t="s">
        <v>1214</v>
      </c>
      <c r="G903" s="218"/>
      <c r="H903" s="222">
        <v>7.333</v>
      </c>
      <c r="I903" s="223"/>
      <c r="J903" s="218"/>
      <c r="K903" s="218"/>
      <c r="L903" s="224"/>
      <c r="M903" s="225"/>
      <c r="N903" s="226"/>
      <c r="O903" s="226"/>
      <c r="P903" s="226"/>
      <c r="Q903" s="226"/>
      <c r="R903" s="226"/>
      <c r="S903" s="226"/>
      <c r="T903" s="227"/>
      <c r="AT903" s="228" t="s">
        <v>189</v>
      </c>
      <c r="AU903" s="228" t="s">
        <v>88</v>
      </c>
      <c r="AV903" s="13" t="s">
        <v>88</v>
      </c>
      <c r="AW903" s="13" t="s">
        <v>35</v>
      </c>
      <c r="AX903" s="13" t="s">
        <v>78</v>
      </c>
      <c r="AY903" s="228" t="s">
        <v>181</v>
      </c>
    </row>
    <row r="904" spans="2:51" s="13" customFormat="1" ht="12">
      <c r="B904" s="217"/>
      <c r="C904" s="218"/>
      <c r="D904" s="219" t="s">
        <v>189</v>
      </c>
      <c r="E904" s="220" t="s">
        <v>1</v>
      </c>
      <c r="F904" s="221" t="s">
        <v>1215</v>
      </c>
      <c r="G904" s="218"/>
      <c r="H904" s="222">
        <v>-1.773</v>
      </c>
      <c r="I904" s="223"/>
      <c r="J904" s="218"/>
      <c r="K904" s="218"/>
      <c r="L904" s="224"/>
      <c r="M904" s="225"/>
      <c r="N904" s="226"/>
      <c r="O904" s="226"/>
      <c r="P904" s="226"/>
      <c r="Q904" s="226"/>
      <c r="R904" s="226"/>
      <c r="S904" s="226"/>
      <c r="T904" s="227"/>
      <c r="AT904" s="228" t="s">
        <v>189</v>
      </c>
      <c r="AU904" s="228" t="s">
        <v>88</v>
      </c>
      <c r="AV904" s="13" t="s">
        <v>88</v>
      </c>
      <c r="AW904" s="13" t="s">
        <v>35</v>
      </c>
      <c r="AX904" s="13" t="s">
        <v>78</v>
      </c>
      <c r="AY904" s="228" t="s">
        <v>181</v>
      </c>
    </row>
    <row r="905" spans="2:51" s="14" customFormat="1" ht="12">
      <c r="B905" s="240"/>
      <c r="C905" s="241"/>
      <c r="D905" s="219" t="s">
        <v>189</v>
      </c>
      <c r="E905" s="242" t="s">
        <v>1</v>
      </c>
      <c r="F905" s="243" t="s">
        <v>257</v>
      </c>
      <c r="G905" s="241"/>
      <c r="H905" s="244">
        <v>5.5600000000000005</v>
      </c>
      <c r="I905" s="245"/>
      <c r="J905" s="241"/>
      <c r="K905" s="241"/>
      <c r="L905" s="246"/>
      <c r="M905" s="247"/>
      <c r="N905" s="248"/>
      <c r="O905" s="248"/>
      <c r="P905" s="248"/>
      <c r="Q905" s="248"/>
      <c r="R905" s="248"/>
      <c r="S905" s="248"/>
      <c r="T905" s="249"/>
      <c r="AT905" s="250" t="s">
        <v>189</v>
      </c>
      <c r="AU905" s="250" t="s">
        <v>88</v>
      </c>
      <c r="AV905" s="14" t="s">
        <v>187</v>
      </c>
      <c r="AW905" s="14" t="s">
        <v>35</v>
      </c>
      <c r="AX905" s="14" t="s">
        <v>86</v>
      </c>
      <c r="AY905" s="250" t="s">
        <v>181</v>
      </c>
    </row>
    <row r="906" spans="1:65" s="2" customFormat="1" ht="22.8">
      <c r="A906" s="33"/>
      <c r="B906" s="34"/>
      <c r="C906" s="229" t="s">
        <v>1216</v>
      </c>
      <c r="D906" s="229" t="s">
        <v>237</v>
      </c>
      <c r="E906" s="230" t="s">
        <v>1217</v>
      </c>
      <c r="F906" s="231" t="s">
        <v>1218</v>
      </c>
      <c r="G906" s="232" t="s">
        <v>186</v>
      </c>
      <c r="H906" s="233">
        <v>5.838</v>
      </c>
      <c r="I906" s="234"/>
      <c r="J906" s="235">
        <f>ROUND(I906*H906,2)</f>
        <v>0</v>
      </c>
      <c r="K906" s="236"/>
      <c r="L906" s="237"/>
      <c r="M906" s="238" t="s">
        <v>1</v>
      </c>
      <c r="N906" s="239" t="s">
        <v>43</v>
      </c>
      <c r="O906" s="70"/>
      <c r="P906" s="213">
        <f>O906*H906</f>
        <v>0</v>
      </c>
      <c r="Q906" s="213">
        <v>0.00254</v>
      </c>
      <c r="R906" s="213">
        <f>Q906*H906</f>
        <v>0.014828520000000001</v>
      </c>
      <c r="S906" s="213">
        <v>0</v>
      </c>
      <c r="T906" s="214">
        <f>S906*H906</f>
        <v>0</v>
      </c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R906" s="215" t="s">
        <v>333</v>
      </c>
      <c r="AT906" s="215" t="s">
        <v>237</v>
      </c>
      <c r="AU906" s="215" t="s">
        <v>88</v>
      </c>
      <c r="AY906" s="16" t="s">
        <v>181</v>
      </c>
      <c r="BE906" s="216">
        <f>IF(N906="základní",J906,0)</f>
        <v>0</v>
      </c>
      <c r="BF906" s="216">
        <f>IF(N906="snížená",J906,0)</f>
        <v>0</v>
      </c>
      <c r="BG906" s="216">
        <f>IF(N906="zákl. přenesená",J906,0)</f>
        <v>0</v>
      </c>
      <c r="BH906" s="216">
        <f>IF(N906="sníž. přenesená",J906,0)</f>
        <v>0</v>
      </c>
      <c r="BI906" s="216">
        <f>IF(N906="nulová",J906,0)</f>
        <v>0</v>
      </c>
      <c r="BJ906" s="16" t="s">
        <v>86</v>
      </c>
      <c r="BK906" s="216">
        <f>ROUND(I906*H906,2)</f>
        <v>0</v>
      </c>
      <c r="BL906" s="16" t="s">
        <v>130</v>
      </c>
      <c r="BM906" s="215" t="s">
        <v>1219</v>
      </c>
    </row>
    <row r="907" spans="2:51" s="13" customFormat="1" ht="12">
      <c r="B907" s="217"/>
      <c r="C907" s="218"/>
      <c r="D907" s="219" t="s">
        <v>189</v>
      </c>
      <c r="E907" s="218"/>
      <c r="F907" s="221" t="s">
        <v>1220</v>
      </c>
      <c r="G907" s="218"/>
      <c r="H907" s="222">
        <v>5.838</v>
      </c>
      <c r="I907" s="223"/>
      <c r="J907" s="218"/>
      <c r="K907" s="218"/>
      <c r="L907" s="224"/>
      <c r="M907" s="225"/>
      <c r="N907" s="226"/>
      <c r="O907" s="226"/>
      <c r="P907" s="226"/>
      <c r="Q907" s="226"/>
      <c r="R907" s="226"/>
      <c r="S907" s="226"/>
      <c r="T907" s="227"/>
      <c r="AT907" s="228" t="s">
        <v>189</v>
      </c>
      <c r="AU907" s="228" t="s">
        <v>88</v>
      </c>
      <c r="AV907" s="13" t="s">
        <v>88</v>
      </c>
      <c r="AW907" s="13" t="s">
        <v>4</v>
      </c>
      <c r="AX907" s="13" t="s">
        <v>86</v>
      </c>
      <c r="AY907" s="228" t="s">
        <v>181</v>
      </c>
    </row>
    <row r="908" spans="1:65" s="2" customFormat="1" ht="22.8">
      <c r="A908" s="33"/>
      <c r="B908" s="34"/>
      <c r="C908" s="203" t="s">
        <v>1221</v>
      </c>
      <c r="D908" s="203" t="s">
        <v>183</v>
      </c>
      <c r="E908" s="204" t="s">
        <v>1222</v>
      </c>
      <c r="F908" s="205" t="s">
        <v>1223</v>
      </c>
      <c r="G908" s="206" t="s">
        <v>186</v>
      </c>
      <c r="H908" s="207">
        <v>5.56</v>
      </c>
      <c r="I908" s="208"/>
      <c r="J908" s="209">
        <f>ROUND(I908*H908,2)</f>
        <v>0</v>
      </c>
      <c r="K908" s="210"/>
      <c r="L908" s="38"/>
      <c r="M908" s="211" t="s">
        <v>1</v>
      </c>
      <c r="N908" s="212" t="s">
        <v>43</v>
      </c>
      <c r="O908" s="70"/>
      <c r="P908" s="213">
        <f>O908*H908</f>
        <v>0</v>
      </c>
      <c r="Q908" s="213">
        <v>4E-05</v>
      </c>
      <c r="R908" s="213">
        <f>Q908*H908</f>
        <v>0.0002224</v>
      </c>
      <c r="S908" s="213">
        <v>0</v>
      </c>
      <c r="T908" s="214">
        <f>S908*H908</f>
        <v>0</v>
      </c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R908" s="215" t="s">
        <v>130</v>
      </c>
      <c r="AT908" s="215" t="s">
        <v>183</v>
      </c>
      <c r="AU908" s="215" t="s">
        <v>88</v>
      </c>
      <c r="AY908" s="16" t="s">
        <v>181</v>
      </c>
      <c r="BE908" s="216">
        <f>IF(N908="základní",J908,0)</f>
        <v>0</v>
      </c>
      <c r="BF908" s="216">
        <f>IF(N908="snížená",J908,0)</f>
        <v>0</v>
      </c>
      <c r="BG908" s="216">
        <f>IF(N908="zákl. přenesená",J908,0)</f>
        <v>0</v>
      </c>
      <c r="BH908" s="216">
        <f>IF(N908="sníž. přenesená",J908,0)</f>
        <v>0</v>
      </c>
      <c r="BI908" s="216">
        <f>IF(N908="nulová",J908,0)</f>
        <v>0</v>
      </c>
      <c r="BJ908" s="16" t="s">
        <v>86</v>
      </c>
      <c r="BK908" s="216">
        <f>ROUND(I908*H908,2)</f>
        <v>0</v>
      </c>
      <c r="BL908" s="16" t="s">
        <v>130</v>
      </c>
      <c r="BM908" s="215" t="s">
        <v>1224</v>
      </c>
    </row>
    <row r="909" spans="2:51" s="13" customFormat="1" ht="12">
      <c r="B909" s="217"/>
      <c r="C909" s="218"/>
      <c r="D909" s="219" t="s">
        <v>189</v>
      </c>
      <c r="E909" s="220" t="s">
        <v>1</v>
      </c>
      <c r="F909" s="221" t="s">
        <v>1214</v>
      </c>
      <c r="G909" s="218"/>
      <c r="H909" s="222">
        <v>7.333</v>
      </c>
      <c r="I909" s="223"/>
      <c r="J909" s="218"/>
      <c r="K909" s="218"/>
      <c r="L909" s="224"/>
      <c r="M909" s="225"/>
      <c r="N909" s="226"/>
      <c r="O909" s="226"/>
      <c r="P909" s="226"/>
      <c r="Q909" s="226"/>
      <c r="R909" s="226"/>
      <c r="S909" s="226"/>
      <c r="T909" s="227"/>
      <c r="AT909" s="228" t="s">
        <v>189</v>
      </c>
      <c r="AU909" s="228" t="s">
        <v>88</v>
      </c>
      <c r="AV909" s="13" t="s">
        <v>88</v>
      </c>
      <c r="AW909" s="13" t="s">
        <v>35</v>
      </c>
      <c r="AX909" s="13" t="s">
        <v>78</v>
      </c>
      <c r="AY909" s="228" t="s">
        <v>181</v>
      </c>
    </row>
    <row r="910" spans="2:51" s="13" customFormat="1" ht="12">
      <c r="B910" s="217"/>
      <c r="C910" s="218"/>
      <c r="D910" s="219" t="s">
        <v>189</v>
      </c>
      <c r="E910" s="220" t="s">
        <v>1</v>
      </c>
      <c r="F910" s="221" t="s">
        <v>1215</v>
      </c>
      <c r="G910" s="218"/>
      <c r="H910" s="222">
        <v>-1.773</v>
      </c>
      <c r="I910" s="223"/>
      <c r="J910" s="218"/>
      <c r="K910" s="218"/>
      <c r="L910" s="224"/>
      <c r="M910" s="225"/>
      <c r="N910" s="226"/>
      <c r="O910" s="226"/>
      <c r="P910" s="226"/>
      <c r="Q910" s="226"/>
      <c r="R910" s="226"/>
      <c r="S910" s="226"/>
      <c r="T910" s="227"/>
      <c r="AT910" s="228" t="s">
        <v>189</v>
      </c>
      <c r="AU910" s="228" t="s">
        <v>88</v>
      </c>
      <c r="AV910" s="13" t="s">
        <v>88</v>
      </c>
      <c r="AW910" s="13" t="s">
        <v>35</v>
      </c>
      <c r="AX910" s="13" t="s">
        <v>78</v>
      </c>
      <c r="AY910" s="228" t="s">
        <v>181</v>
      </c>
    </row>
    <row r="911" spans="2:51" s="14" customFormat="1" ht="12">
      <c r="B911" s="240"/>
      <c r="C911" s="241"/>
      <c r="D911" s="219" t="s">
        <v>189</v>
      </c>
      <c r="E911" s="242" t="s">
        <v>1</v>
      </c>
      <c r="F911" s="243" t="s">
        <v>257</v>
      </c>
      <c r="G911" s="241"/>
      <c r="H911" s="244">
        <v>5.5600000000000005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AT911" s="250" t="s">
        <v>189</v>
      </c>
      <c r="AU911" s="250" t="s">
        <v>88</v>
      </c>
      <c r="AV911" s="14" t="s">
        <v>187</v>
      </c>
      <c r="AW911" s="14" t="s">
        <v>35</v>
      </c>
      <c r="AX911" s="14" t="s">
        <v>86</v>
      </c>
      <c r="AY911" s="250" t="s">
        <v>181</v>
      </c>
    </row>
    <row r="912" spans="1:65" s="2" customFormat="1" ht="34.2">
      <c r="A912" s="33"/>
      <c r="B912" s="34"/>
      <c r="C912" s="229" t="s">
        <v>1225</v>
      </c>
      <c r="D912" s="229" t="s">
        <v>237</v>
      </c>
      <c r="E912" s="230" t="s">
        <v>1226</v>
      </c>
      <c r="F912" s="231" t="s">
        <v>1227</v>
      </c>
      <c r="G912" s="232" t="s">
        <v>186</v>
      </c>
      <c r="H912" s="233">
        <v>7.228</v>
      </c>
      <c r="I912" s="234"/>
      <c r="J912" s="235">
        <f>ROUND(I912*H912,2)</f>
        <v>0</v>
      </c>
      <c r="K912" s="236"/>
      <c r="L912" s="237"/>
      <c r="M912" s="238" t="s">
        <v>1</v>
      </c>
      <c r="N912" s="239" t="s">
        <v>43</v>
      </c>
      <c r="O912" s="70"/>
      <c r="P912" s="213">
        <f>O912*H912</f>
        <v>0</v>
      </c>
      <c r="Q912" s="213">
        <v>0.0002</v>
      </c>
      <c r="R912" s="213">
        <f>Q912*H912</f>
        <v>0.0014456</v>
      </c>
      <c r="S912" s="213">
        <v>0</v>
      </c>
      <c r="T912" s="214">
        <f>S912*H912</f>
        <v>0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R912" s="215" t="s">
        <v>333</v>
      </c>
      <c r="AT912" s="215" t="s">
        <v>237</v>
      </c>
      <c r="AU912" s="215" t="s">
        <v>88</v>
      </c>
      <c r="AY912" s="16" t="s">
        <v>181</v>
      </c>
      <c r="BE912" s="216">
        <f>IF(N912="základní",J912,0)</f>
        <v>0</v>
      </c>
      <c r="BF912" s="216">
        <f>IF(N912="snížená",J912,0)</f>
        <v>0</v>
      </c>
      <c r="BG912" s="216">
        <f>IF(N912="zákl. přenesená",J912,0)</f>
        <v>0</v>
      </c>
      <c r="BH912" s="216">
        <f>IF(N912="sníž. přenesená",J912,0)</f>
        <v>0</v>
      </c>
      <c r="BI912" s="216">
        <f>IF(N912="nulová",J912,0)</f>
        <v>0</v>
      </c>
      <c r="BJ912" s="16" t="s">
        <v>86</v>
      </c>
      <c r="BK912" s="216">
        <f>ROUND(I912*H912,2)</f>
        <v>0</v>
      </c>
      <c r="BL912" s="16" t="s">
        <v>130</v>
      </c>
      <c r="BM912" s="215" t="s">
        <v>1228</v>
      </c>
    </row>
    <row r="913" spans="2:51" s="13" customFormat="1" ht="12">
      <c r="B913" s="217"/>
      <c r="C913" s="218"/>
      <c r="D913" s="219" t="s">
        <v>189</v>
      </c>
      <c r="E913" s="218"/>
      <c r="F913" s="221" t="s">
        <v>1229</v>
      </c>
      <c r="G913" s="218"/>
      <c r="H913" s="222">
        <v>7.228</v>
      </c>
      <c r="I913" s="223"/>
      <c r="J913" s="218"/>
      <c r="K913" s="218"/>
      <c r="L913" s="224"/>
      <c r="M913" s="225"/>
      <c r="N913" s="226"/>
      <c r="O913" s="226"/>
      <c r="P913" s="226"/>
      <c r="Q913" s="226"/>
      <c r="R913" s="226"/>
      <c r="S913" s="226"/>
      <c r="T913" s="227"/>
      <c r="AT913" s="228" t="s">
        <v>189</v>
      </c>
      <c r="AU913" s="228" t="s">
        <v>88</v>
      </c>
      <c r="AV913" s="13" t="s">
        <v>88</v>
      </c>
      <c r="AW913" s="13" t="s">
        <v>4</v>
      </c>
      <c r="AX913" s="13" t="s">
        <v>86</v>
      </c>
      <c r="AY913" s="228" t="s">
        <v>181</v>
      </c>
    </row>
    <row r="914" spans="1:65" s="2" customFormat="1" ht="22.8">
      <c r="A914" s="33"/>
      <c r="B914" s="34"/>
      <c r="C914" s="203" t="s">
        <v>1230</v>
      </c>
      <c r="D914" s="203" t="s">
        <v>183</v>
      </c>
      <c r="E914" s="204" t="s">
        <v>1231</v>
      </c>
      <c r="F914" s="205" t="s">
        <v>1232</v>
      </c>
      <c r="G914" s="206" t="s">
        <v>339</v>
      </c>
      <c r="H914" s="251"/>
      <c r="I914" s="208"/>
      <c r="J914" s="209">
        <f>ROUND(I914*H914,2)</f>
        <v>0</v>
      </c>
      <c r="K914" s="210"/>
      <c r="L914" s="38"/>
      <c r="M914" s="211" t="s">
        <v>1</v>
      </c>
      <c r="N914" s="212" t="s">
        <v>43</v>
      </c>
      <c r="O914" s="70"/>
      <c r="P914" s="213">
        <f>O914*H914</f>
        <v>0</v>
      </c>
      <c r="Q914" s="213">
        <v>0</v>
      </c>
      <c r="R914" s="213">
        <f>Q914*H914</f>
        <v>0</v>
      </c>
      <c r="S914" s="213">
        <v>0</v>
      </c>
      <c r="T914" s="214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215" t="s">
        <v>130</v>
      </c>
      <c r="AT914" s="215" t="s">
        <v>183</v>
      </c>
      <c r="AU914" s="215" t="s">
        <v>88</v>
      </c>
      <c r="AY914" s="16" t="s">
        <v>181</v>
      </c>
      <c r="BE914" s="216">
        <f>IF(N914="základní",J914,0)</f>
        <v>0</v>
      </c>
      <c r="BF914" s="216">
        <f>IF(N914="snížená",J914,0)</f>
        <v>0</v>
      </c>
      <c r="BG914" s="216">
        <f>IF(N914="zákl. přenesená",J914,0)</f>
        <v>0</v>
      </c>
      <c r="BH914" s="216">
        <f>IF(N914="sníž. přenesená",J914,0)</f>
        <v>0</v>
      </c>
      <c r="BI914" s="216">
        <f>IF(N914="nulová",J914,0)</f>
        <v>0</v>
      </c>
      <c r="BJ914" s="16" t="s">
        <v>86</v>
      </c>
      <c r="BK914" s="216">
        <f>ROUND(I914*H914,2)</f>
        <v>0</v>
      </c>
      <c r="BL914" s="16" t="s">
        <v>130</v>
      </c>
      <c r="BM914" s="215" t="s">
        <v>1233</v>
      </c>
    </row>
    <row r="915" spans="2:63" s="12" customFormat="1" ht="13.2">
      <c r="B915" s="187"/>
      <c r="C915" s="188"/>
      <c r="D915" s="189" t="s">
        <v>77</v>
      </c>
      <c r="E915" s="201" t="s">
        <v>1234</v>
      </c>
      <c r="F915" s="201" t="s">
        <v>1235</v>
      </c>
      <c r="G915" s="188"/>
      <c r="H915" s="188"/>
      <c r="I915" s="191"/>
      <c r="J915" s="202">
        <f>BK915</f>
        <v>0</v>
      </c>
      <c r="K915" s="188"/>
      <c r="L915" s="193"/>
      <c r="M915" s="194"/>
      <c r="N915" s="195"/>
      <c r="O915" s="195"/>
      <c r="P915" s="196">
        <f>SUM(P916:P924)</f>
        <v>0</v>
      </c>
      <c r="Q915" s="195"/>
      <c r="R915" s="196">
        <f>SUM(R916:R924)</f>
        <v>0.32266273</v>
      </c>
      <c r="S915" s="195"/>
      <c r="T915" s="197">
        <f>SUM(T916:T924)</f>
        <v>0</v>
      </c>
      <c r="AR915" s="198" t="s">
        <v>88</v>
      </c>
      <c r="AT915" s="199" t="s">
        <v>77</v>
      </c>
      <c r="AU915" s="199" t="s">
        <v>86</v>
      </c>
      <c r="AY915" s="198" t="s">
        <v>181</v>
      </c>
      <c r="BK915" s="200">
        <f>SUM(BK916:BK924)</f>
        <v>0</v>
      </c>
    </row>
    <row r="916" spans="1:65" s="2" customFormat="1" ht="22.8">
      <c r="A916" s="33"/>
      <c r="B916" s="34"/>
      <c r="C916" s="203" t="s">
        <v>1236</v>
      </c>
      <c r="D916" s="203" t="s">
        <v>183</v>
      </c>
      <c r="E916" s="204" t="s">
        <v>1237</v>
      </c>
      <c r="F916" s="205" t="s">
        <v>1238</v>
      </c>
      <c r="G916" s="206" t="s">
        <v>186</v>
      </c>
      <c r="H916" s="207">
        <v>210.26</v>
      </c>
      <c r="I916" s="208"/>
      <c r="J916" s="209">
        <f>ROUND(I916*H916,2)</f>
        <v>0</v>
      </c>
      <c r="K916" s="210"/>
      <c r="L916" s="38"/>
      <c r="M916" s="211" t="s">
        <v>1</v>
      </c>
      <c r="N916" s="212" t="s">
        <v>43</v>
      </c>
      <c r="O916" s="70"/>
      <c r="P916" s="213">
        <f>O916*H916</f>
        <v>0</v>
      </c>
      <c r="Q916" s="213">
        <v>0.00132</v>
      </c>
      <c r="R916" s="213">
        <f>Q916*H916</f>
        <v>0.2775432</v>
      </c>
      <c r="S916" s="213">
        <v>0</v>
      </c>
      <c r="T916" s="214">
        <f>S916*H916</f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215" t="s">
        <v>130</v>
      </c>
      <c r="AT916" s="215" t="s">
        <v>183</v>
      </c>
      <c r="AU916" s="215" t="s">
        <v>88</v>
      </c>
      <c r="AY916" s="16" t="s">
        <v>181</v>
      </c>
      <c r="BE916" s="216">
        <f>IF(N916="základní",J916,0)</f>
        <v>0</v>
      </c>
      <c r="BF916" s="216">
        <f>IF(N916="snížená",J916,0)</f>
        <v>0</v>
      </c>
      <c r="BG916" s="216">
        <f>IF(N916="zákl. přenesená",J916,0)</f>
        <v>0</v>
      </c>
      <c r="BH916" s="216">
        <f>IF(N916="sníž. přenesená",J916,0)</f>
        <v>0</v>
      </c>
      <c r="BI916" s="216">
        <f>IF(N916="nulová",J916,0)</f>
        <v>0</v>
      </c>
      <c r="BJ916" s="16" t="s">
        <v>86</v>
      </c>
      <c r="BK916" s="216">
        <f>ROUND(I916*H916,2)</f>
        <v>0</v>
      </c>
      <c r="BL916" s="16" t="s">
        <v>130</v>
      </c>
      <c r="BM916" s="215" t="s">
        <v>1239</v>
      </c>
    </row>
    <row r="917" spans="2:51" s="13" customFormat="1" ht="12">
      <c r="B917" s="217"/>
      <c r="C917" s="218"/>
      <c r="D917" s="219" t="s">
        <v>189</v>
      </c>
      <c r="E917" s="220" t="s">
        <v>1</v>
      </c>
      <c r="F917" s="221" t="s">
        <v>1240</v>
      </c>
      <c r="G917" s="218"/>
      <c r="H917" s="222">
        <v>210.26</v>
      </c>
      <c r="I917" s="223"/>
      <c r="J917" s="218"/>
      <c r="K917" s="218"/>
      <c r="L917" s="224"/>
      <c r="M917" s="225"/>
      <c r="N917" s="226"/>
      <c r="O917" s="226"/>
      <c r="P917" s="226"/>
      <c r="Q917" s="226"/>
      <c r="R917" s="226"/>
      <c r="S917" s="226"/>
      <c r="T917" s="227"/>
      <c r="AT917" s="228" t="s">
        <v>189</v>
      </c>
      <c r="AU917" s="228" t="s">
        <v>88</v>
      </c>
      <c r="AV917" s="13" t="s">
        <v>88</v>
      </c>
      <c r="AW917" s="13" t="s">
        <v>35</v>
      </c>
      <c r="AX917" s="13" t="s">
        <v>86</v>
      </c>
      <c r="AY917" s="228" t="s">
        <v>181</v>
      </c>
    </row>
    <row r="918" spans="1:65" s="2" customFormat="1" ht="11.4">
      <c r="A918" s="33"/>
      <c r="B918" s="34"/>
      <c r="C918" s="229" t="s">
        <v>1241</v>
      </c>
      <c r="D918" s="229" t="s">
        <v>237</v>
      </c>
      <c r="E918" s="230" t="s">
        <v>1242</v>
      </c>
      <c r="F918" s="231" t="s">
        <v>1243</v>
      </c>
      <c r="G918" s="232" t="s">
        <v>186</v>
      </c>
      <c r="H918" s="233">
        <v>231.286</v>
      </c>
      <c r="I918" s="234"/>
      <c r="J918" s="235">
        <f>ROUND(I918*H918,2)</f>
        <v>0</v>
      </c>
      <c r="K918" s="236"/>
      <c r="L918" s="237"/>
      <c r="M918" s="238" t="s">
        <v>1</v>
      </c>
      <c r="N918" s="239" t="s">
        <v>43</v>
      </c>
      <c r="O918" s="70"/>
      <c r="P918" s="213">
        <f>O918*H918</f>
        <v>0</v>
      </c>
      <c r="Q918" s="213">
        <v>0</v>
      </c>
      <c r="R918" s="213">
        <f>Q918*H918</f>
        <v>0</v>
      </c>
      <c r="S918" s="213">
        <v>0</v>
      </c>
      <c r="T918" s="214">
        <f>S918*H918</f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215" t="s">
        <v>333</v>
      </c>
      <c r="AT918" s="215" t="s">
        <v>237</v>
      </c>
      <c r="AU918" s="215" t="s">
        <v>88</v>
      </c>
      <c r="AY918" s="16" t="s">
        <v>181</v>
      </c>
      <c r="BE918" s="216">
        <f>IF(N918="základní",J918,0)</f>
        <v>0</v>
      </c>
      <c r="BF918" s="216">
        <f>IF(N918="snížená",J918,0)</f>
        <v>0</v>
      </c>
      <c r="BG918" s="216">
        <f>IF(N918="zákl. přenesená",J918,0)</f>
        <v>0</v>
      </c>
      <c r="BH918" s="216">
        <f>IF(N918="sníž. přenesená",J918,0)</f>
        <v>0</v>
      </c>
      <c r="BI918" s="216">
        <f>IF(N918="nulová",J918,0)</f>
        <v>0</v>
      </c>
      <c r="BJ918" s="16" t="s">
        <v>86</v>
      </c>
      <c r="BK918" s="216">
        <f>ROUND(I918*H918,2)</f>
        <v>0</v>
      </c>
      <c r="BL918" s="16" t="s">
        <v>130</v>
      </c>
      <c r="BM918" s="215" t="s">
        <v>1244</v>
      </c>
    </row>
    <row r="919" spans="2:51" s="13" customFormat="1" ht="12">
      <c r="B919" s="217"/>
      <c r="C919" s="218"/>
      <c r="D919" s="219" t="s">
        <v>189</v>
      </c>
      <c r="E919" s="220" t="s">
        <v>1</v>
      </c>
      <c r="F919" s="221" t="s">
        <v>1245</v>
      </c>
      <c r="G919" s="218"/>
      <c r="H919" s="222">
        <v>231.286</v>
      </c>
      <c r="I919" s="223"/>
      <c r="J919" s="218"/>
      <c r="K919" s="218"/>
      <c r="L919" s="224"/>
      <c r="M919" s="225"/>
      <c r="N919" s="226"/>
      <c r="O919" s="226"/>
      <c r="P919" s="226"/>
      <c r="Q919" s="226"/>
      <c r="R919" s="226"/>
      <c r="S919" s="226"/>
      <c r="T919" s="227"/>
      <c r="AT919" s="228" t="s">
        <v>189</v>
      </c>
      <c r="AU919" s="228" t="s">
        <v>88</v>
      </c>
      <c r="AV919" s="13" t="s">
        <v>88</v>
      </c>
      <c r="AW919" s="13" t="s">
        <v>35</v>
      </c>
      <c r="AX919" s="13" t="s">
        <v>86</v>
      </c>
      <c r="AY919" s="228" t="s">
        <v>181</v>
      </c>
    </row>
    <row r="920" spans="1:65" s="2" customFormat="1" ht="22.8">
      <c r="A920" s="33"/>
      <c r="B920" s="34"/>
      <c r="C920" s="203" t="s">
        <v>1246</v>
      </c>
      <c r="D920" s="203" t="s">
        <v>183</v>
      </c>
      <c r="E920" s="204" t="s">
        <v>1247</v>
      </c>
      <c r="F920" s="205" t="s">
        <v>1248</v>
      </c>
      <c r="G920" s="206" t="s">
        <v>357</v>
      </c>
      <c r="H920" s="207">
        <v>112.94</v>
      </c>
      <c r="I920" s="208"/>
      <c r="J920" s="209">
        <f>ROUND(I920*H920,2)</f>
        <v>0</v>
      </c>
      <c r="K920" s="210"/>
      <c r="L920" s="38"/>
      <c r="M920" s="211" t="s">
        <v>1</v>
      </c>
      <c r="N920" s="212" t="s">
        <v>43</v>
      </c>
      <c r="O920" s="70"/>
      <c r="P920" s="213">
        <f>O920*H920</f>
        <v>0</v>
      </c>
      <c r="Q920" s="213">
        <v>0.0002</v>
      </c>
      <c r="R920" s="213">
        <f>Q920*H920</f>
        <v>0.022588</v>
      </c>
      <c r="S920" s="213">
        <v>0</v>
      </c>
      <c r="T920" s="214">
        <f>S920*H920</f>
        <v>0</v>
      </c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R920" s="215" t="s">
        <v>130</v>
      </c>
      <c r="AT920" s="215" t="s">
        <v>183</v>
      </c>
      <c r="AU920" s="215" t="s">
        <v>88</v>
      </c>
      <c r="AY920" s="16" t="s">
        <v>181</v>
      </c>
      <c r="BE920" s="216">
        <f>IF(N920="základní",J920,0)</f>
        <v>0</v>
      </c>
      <c r="BF920" s="216">
        <f>IF(N920="snížená",J920,0)</f>
        <v>0</v>
      </c>
      <c r="BG920" s="216">
        <f>IF(N920="zákl. přenesená",J920,0)</f>
        <v>0</v>
      </c>
      <c r="BH920" s="216">
        <f>IF(N920="sníž. přenesená",J920,0)</f>
        <v>0</v>
      </c>
      <c r="BI920" s="216">
        <f>IF(N920="nulová",J920,0)</f>
        <v>0</v>
      </c>
      <c r="BJ920" s="16" t="s">
        <v>86</v>
      </c>
      <c r="BK920" s="216">
        <f>ROUND(I920*H920,2)</f>
        <v>0</v>
      </c>
      <c r="BL920" s="16" t="s">
        <v>130</v>
      </c>
      <c r="BM920" s="215" t="s">
        <v>1249</v>
      </c>
    </row>
    <row r="921" spans="2:51" s="13" customFormat="1" ht="12">
      <c r="B921" s="217"/>
      <c r="C921" s="218"/>
      <c r="D921" s="219" t="s">
        <v>189</v>
      </c>
      <c r="E921" s="220" t="s">
        <v>1</v>
      </c>
      <c r="F921" s="221" t="s">
        <v>1250</v>
      </c>
      <c r="G921" s="218"/>
      <c r="H921" s="222">
        <v>112.94</v>
      </c>
      <c r="I921" s="223"/>
      <c r="J921" s="218"/>
      <c r="K921" s="218"/>
      <c r="L921" s="224"/>
      <c r="M921" s="225"/>
      <c r="N921" s="226"/>
      <c r="O921" s="226"/>
      <c r="P921" s="226"/>
      <c r="Q921" s="226"/>
      <c r="R921" s="226"/>
      <c r="S921" s="226"/>
      <c r="T921" s="227"/>
      <c r="AT921" s="228" t="s">
        <v>189</v>
      </c>
      <c r="AU921" s="228" t="s">
        <v>88</v>
      </c>
      <c r="AV921" s="13" t="s">
        <v>88</v>
      </c>
      <c r="AW921" s="13" t="s">
        <v>35</v>
      </c>
      <c r="AX921" s="13" t="s">
        <v>86</v>
      </c>
      <c r="AY921" s="228" t="s">
        <v>181</v>
      </c>
    </row>
    <row r="922" spans="1:65" s="2" customFormat="1" ht="22.8">
      <c r="A922" s="33"/>
      <c r="B922" s="34"/>
      <c r="C922" s="229" t="s">
        <v>1251</v>
      </c>
      <c r="D922" s="229" t="s">
        <v>237</v>
      </c>
      <c r="E922" s="230" t="s">
        <v>1252</v>
      </c>
      <c r="F922" s="231" t="s">
        <v>1253</v>
      </c>
      <c r="G922" s="232" t="s">
        <v>357</v>
      </c>
      <c r="H922" s="233">
        <v>118.587</v>
      </c>
      <c r="I922" s="234"/>
      <c r="J922" s="235">
        <f>ROUND(I922*H922,2)</f>
        <v>0</v>
      </c>
      <c r="K922" s="236"/>
      <c r="L922" s="237"/>
      <c r="M922" s="238" t="s">
        <v>1</v>
      </c>
      <c r="N922" s="239" t="s">
        <v>43</v>
      </c>
      <c r="O922" s="70"/>
      <c r="P922" s="213">
        <f>O922*H922</f>
        <v>0</v>
      </c>
      <c r="Q922" s="213">
        <v>0.00019</v>
      </c>
      <c r="R922" s="213">
        <f>Q922*H922</f>
        <v>0.02253153</v>
      </c>
      <c r="S922" s="213">
        <v>0</v>
      </c>
      <c r="T922" s="214">
        <f>S922*H922</f>
        <v>0</v>
      </c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R922" s="215" t="s">
        <v>333</v>
      </c>
      <c r="AT922" s="215" t="s">
        <v>237</v>
      </c>
      <c r="AU922" s="215" t="s">
        <v>88</v>
      </c>
      <c r="AY922" s="16" t="s">
        <v>181</v>
      </c>
      <c r="BE922" s="216">
        <f>IF(N922="základní",J922,0)</f>
        <v>0</v>
      </c>
      <c r="BF922" s="216">
        <f>IF(N922="snížená",J922,0)</f>
        <v>0</v>
      </c>
      <c r="BG922" s="216">
        <f>IF(N922="zákl. přenesená",J922,0)</f>
        <v>0</v>
      </c>
      <c r="BH922" s="216">
        <f>IF(N922="sníž. přenesená",J922,0)</f>
        <v>0</v>
      </c>
      <c r="BI922" s="216">
        <f>IF(N922="nulová",J922,0)</f>
        <v>0</v>
      </c>
      <c r="BJ922" s="16" t="s">
        <v>86</v>
      </c>
      <c r="BK922" s="216">
        <f>ROUND(I922*H922,2)</f>
        <v>0</v>
      </c>
      <c r="BL922" s="16" t="s">
        <v>130</v>
      </c>
      <c r="BM922" s="215" t="s">
        <v>1254</v>
      </c>
    </row>
    <row r="923" spans="2:51" s="13" customFormat="1" ht="12">
      <c r="B923" s="217"/>
      <c r="C923" s="218"/>
      <c r="D923" s="219" t="s">
        <v>189</v>
      </c>
      <c r="E923" s="218"/>
      <c r="F923" s="221" t="s">
        <v>1255</v>
      </c>
      <c r="G923" s="218"/>
      <c r="H923" s="222">
        <v>118.587</v>
      </c>
      <c r="I923" s="223"/>
      <c r="J923" s="218"/>
      <c r="K923" s="218"/>
      <c r="L923" s="224"/>
      <c r="M923" s="225"/>
      <c r="N923" s="226"/>
      <c r="O923" s="226"/>
      <c r="P923" s="226"/>
      <c r="Q923" s="226"/>
      <c r="R923" s="226"/>
      <c r="S923" s="226"/>
      <c r="T923" s="227"/>
      <c r="AT923" s="228" t="s">
        <v>189</v>
      </c>
      <c r="AU923" s="228" t="s">
        <v>88</v>
      </c>
      <c r="AV923" s="13" t="s">
        <v>88</v>
      </c>
      <c r="AW923" s="13" t="s">
        <v>4</v>
      </c>
      <c r="AX923" s="13" t="s">
        <v>86</v>
      </c>
      <c r="AY923" s="228" t="s">
        <v>181</v>
      </c>
    </row>
    <row r="924" spans="1:65" s="2" customFormat="1" ht="22.8">
      <c r="A924" s="33"/>
      <c r="B924" s="34"/>
      <c r="C924" s="203" t="s">
        <v>1256</v>
      </c>
      <c r="D924" s="203" t="s">
        <v>183</v>
      </c>
      <c r="E924" s="204" t="s">
        <v>1257</v>
      </c>
      <c r="F924" s="205" t="s">
        <v>1258</v>
      </c>
      <c r="G924" s="206" t="s">
        <v>339</v>
      </c>
      <c r="H924" s="251"/>
      <c r="I924" s="208"/>
      <c r="J924" s="209">
        <f>ROUND(I924*H924,2)</f>
        <v>0</v>
      </c>
      <c r="K924" s="210"/>
      <c r="L924" s="38"/>
      <c r="M924" s="211" t="s">
        <v>1</v>
      </c>
      <c r="N924" s="212" t="s">
        <v>43</v>
      </c>
      <c r="O924" s="70"/>
      <c r="P924" s="213">
        <f>O924*H924</f>
        <v>0</v>
      </c>
      <c r="Q924" s="213">
        <v>0</v>
      </c>
      <c r="R924" s="213">
        <f>Q924*H924</f>
        <v>0</v>
      </c>
      <c r="S924" s="213">
        <v>0</v>
      </c>
      <c r="T924" s="214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215" t="s">
        <v>130</v>
      </c>
      <c r="AT924" s="215" t="s">
        <v>183</v>
      </c>
      <c r="AU924" s="215" t="s">
        <v>88</v>
      </c>
      <c r="AY924" s="16" t="s">
        <v>181</v>
      </c>
      <c r="BE924" s="216">
        <f>IF(N924="základní",J924,0)</f>
        <v>0</v>
      </c>
      <c r="BF924" s="216">
        <f>IF(N924="snížená",J924,0)</f>
        <v>0</v>
      </c>
      <c r="BG924" s="216">
        <f>IF(N924="zákl. přenesená",J924,0)</f>
        <v>0</v>
      </c>
      <c r="BH924" s="216">
        <f>IF(N924="sníž. přenesená",J924,0)</f>
        <v>0</v>
      </c>
      <c r="BI924" s="216">
        <f>IF(N924="nulová",J924,0)</f>
        <v>0</v>
      </c>
      <c r="BJ924" s="16" t="s">
        <v>86</v>
      </c>
      <c r="BK924" s="216">
        <f>ROUND(I924*H924,2)</f>
        <v>0</v>
      </c>
      <c r="BL924" s="16" t="s">
        <v>130</v>
      </c>
      <c r="BM924" s="215" t="s">
        <v>1259</v>
      </c>
    </row>
    <row r="925" spans="2:63" s="12" customFormat="1" ht="13.2">
      <c r="B925" s="187"/>
      <c r="C925" s="188"/>
      <c r="D925" s="189" t="s">
        <v>77</v>
      </c>
      <c r="E925" s="201" t="s">
        <v>347</v>
      </c>
      <c r="F925" s="201" t="s">
        <v>348</v>
      </c>
      <c r="G925" s="188"/>
      <c r="H925" s="188"/>
      <c r="I925" s="191"/>
      <c r="J925" s="202">
        <f>BK925</f>
        <v>0</v>
      </c>
      <c r="K925" s="188"/>
      <c r="L925" s="193"/>
      <c r="M925" s="194"/>
      <c r="N925" s="195"/>
      <c r="O925" s="195"/>
      <c r="P925" s="196">
        <f>SUM(P926:P975)</f>
        <v>0</v>
      </c>
      <c r="Q925" s="195"/>
      <c r="R925" s="196">
        <f>SUM(R926:R975)</f>
        <v>29.576774340000004</v>
      </c>
      <c r="S925" s="195"/>
      <c r="T925" s="197">
        <f>SUM(T926:T975)</f>
        <v>0</v>
      </c>
      <c r="AR925" s="198" t="s">
        <v>88</v>
      </c>
      <c r="AT925" s="199" t="s">
        <v>77</v>
      </c>
      <c r="AU925" s="199" t="s">
        <v>86</v>
      </c>
      <c r="AY925" s="198" t="s">
        <v>181</v>
      </c>
      <c r="BK925" s="200">
        <f>SUM(BK926:BK975)</f>
        <v>0</v>
      </c>
    </row>
    <row r="926" spans="1:65" s="2" customFormat="1" ht="57">
      <c r="A926" s="33"/>
      <c r="B926" s="34"/>
      <c r="C926" s="203" t="s">
        <v>1260</v>
      </c>
      <c r="D926" s="203" t="s">
        <v>183</v>
      </c>
      <c r="E926" s="204" t="s">
        <v>1261</v>
      </c>
      <c r="F926" s="205" t="s">
        <v>1262</v>
      </c>
      <c r="G926" s="206" t="s">
        <v>245</v>
      </c>
      <c r="H926" s="207">
        <v>1</v>
      </c>
      <c r="I926" s="208"/>
      <c r="J926" s="209">
        <f>ROUND(I926*H926,2)</f>
        <v>0</v>
      </c>
      <c r="K926" s="210"/>
      <c r="L926" s="38"/>
      <c r="M926" s="211" t="s">
        <v>1</v>
      </c>
      <c r="N926" s="212" t="s">
        <v>43</v>
      </c>
      <c r="O926" s="70"/>
      <c r="P926" s="213">
        <f>O926*H926</f>
        <v>0</v>
      </c>
      <c r="Q926" s="213">
        <v>0</v>
      </c>
      <c r="R926" s="213">
        <f>Q926*H926</f>
        <v>0</v>
      </c>
      <c r="S926" s="213">
        <v>0</v>
      </c>
      <c r="T926" s="214">
        <f>S926*H926</f>
        <v>0</v>
      </c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R926" s="215" t="s">
        <v>130</v>
      </c>
      <c r="AT926" s="215" t="s">
        <v>183</v>
      </c>
      <c r="AU926" s="215" t="s">
        <v>88</v>
      </c>
      <c r="AY926" s="16" t="s">
        <v>181</v>
      </c>
      <c r="BE926" s="216">
        <f>IF(N926="základní",J926,0)</f>
        <v>0</v>
      </c>
      <c r="BF926" s="216">
        <f>IF(N926="snížená",J926,0)</f>
        <v>0</v>
      </c>
      <c r="BG926" s="216">
        <f>IF(N926="zákl. přenesená",J926,0)</f>
        <v>0</v>
      </c>
      <c r="BH926" s="216">
        <f>IF(N926="sníž. přenesená",J926,0)</f>
        <v>0</v>
      </c>
      <c r="BI926" s="216">
        <f>IF(N926="nulová",J926,0)</f>
        <v>0</v>
      </c>
      <c r="BJ926" s="16" t="s">
        <v>86</v>
      </c>
      <c r="BK926" s="216">
        <f>ROUND(I926*H926,2)</f>
        <v>0</v>
      </c>
      <c r="BL926" s="16" t="s">
        <v>130</v>
      </c>
      <c r="BM926" s="215" t="s">
        <v>1263</v>
      </c>
    </row>
    <row r="927" spans="1:65" s="2" customFormat="1" ht="22.8">
      <c r="A927" s="33"/>
      <c r="B927" s="34"/>
      <c r="C927" s="203" t="s">
        <v>1264</v>
      </c>
      <c r="D927" s="203" t="s">
        <v>183</v>
      </c>
      <c r="E927" s="204" t="s">
        <v>1265</v>
      </c>
      <c r="F927" s="205" t="s">
        <v>1266</v>
      </c>
      <c r="G927" s="206" t="s">
        <v>357</v>
      </c>
      <c r="H927" s="207">
        <v>505.3</v>
      </c>
      <c r="I927" s="208"/>
      <c r="J927" s="209">
        <f>ROUND(I927*H927,2)</f>
        <v>0</v>
      </c>
      <c r="K927" s="210"/>
      <c r="L927" s="38"/>
      <c r="M927" s="211" t="s">
        <v>1</v>
      </c>
      <c r="N927" s="212" t="s">
        <v>43</v>
      </c>
      <c r="O927" s="70"/>
      <c r="P927" s="213">
        <f>O927*H927</f>
        <v>0</v>
      </c>
      <c r="Q927" s="213">
        <v>0</v>
      </c>
      <c r="R927" s="213">
        <f>Q927*H927</f>
        <v>0</v>
      </c>
      <c r="S927" s="213">
        <v>0</v>
      </c>
      <c r="T927" s="214">
        <f>S927*H927</f>
        <v>0</v>
      </c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R927" s="215" t="s">
        <v>130</v>
      </c>
      <c r="AT927" s="215" t="s">
        <v>183</v>
      </c>
      <c r="AU927" s="215" t="s">
        <v>88</v>
      </c>
      <c r="AY927" s="16" t="s">
        <v>181</v>
      </c>
      <c r="BE927" s="216">
        <f>IF(N927="základní",J927,0)</f>
        <v>0</v>
      </c>
      <c r="BF927" s="216">
        <f>IF(N927="snížená",J927,0)</f>
        <v>0</v>
      </c>
      <c r="BG927" s="216">
        <f>IF(N927="zákl. přenesená",J927,0)</f>
        <v>0</v>
      </c>
      <c r="BH927" s="216">
        <f>IF(N927="sníž. přenesená",J927,0)</f>
        <v>0</v>
      </c>
      <c r="BI927" s="216">
        <f>IF(N927="nulová",J927,0)</f>
        <v>0</v>
      </c>
      <c r="BJ927" s="16" t="s">
        <v>86</v>
      </c>
      <c r="BK927" s="216">
        <f>ROUND(I927*H927,2)</f>
        <v>0</v>
      </c>
      <c r="BL927" s="16" t="s">
        <v>130</v>
      </c>
      <c r="BM927" s="215" t="s">
        <v>1267</v>
      </c>
    </row>
    <row r="928" spans="2:51" s="13" customFormat="1" ht="12">
      <c r="B928" s="217"/>
      <c r="C928" s="218"/>
      <c r="D928" s="219" t="s">
        <v>189</v>
      </c>
      <c r="E928" s="220" t="s">
        <v>1</v>
      </c>
      <c r="F928" s="221" t="s">
        <v>1268</v>
      </c>
      <c r="G928" s="218"/>
      <c r="H928" s="222">
        <v>66</v>
      </c>
      <c r="I928" s="223"/>
      <c r="J928" s="218"/>
      <c r="K928" s="218"/>
      <c r="L928" s="224"/>
      <c r="M928" s="225"/>
      <c r="N928" s="226"/>
      <c r="O928" s="226"/>
      <c r="P928" s="226"/>
      <c r="Q928" s="226"/>
      <c r="R928" s="226"/>
      <c r="S928" s="226"/>
      <c r="T928" s="227"/>
      <c r="AT928" s="228" t="s">
        <v>189</v>
      </c>
      <c r="AU928" s="228" t="s">
        <v>88</v>
      </c>
      <c r="AV928" s="13" t="s">
        <v>88</v>
      </c>
      <c r="AW928" s="13" t="s">
        <v>35</v>
      </c>
      <c r="AX928" s="13" t="s">
        <v>78</v>
      </c>
      <c r="AY928" s="228" t="s">
        <v>181</v>
      </c>
    </row>
    <row r="929" spans="2:51" s="13" customFormat="1" ht="12">
      <c r="B929" s="217"/>
      <c r="C929" s="218"/>
      <c r="D929" s="219" t="s">
        <v>189</v>
      </c>
      <c r="E929" s="220" t="s">
        <v>1</v>
      </c>
      <c r="F929" s="221" t="s">
        <v>1269</v>
      </c>
      <c r="G929" s="218"/>
      <c r="H929" s="222">
        <v>297.25</v>
      </c>
      <c r="I929" s="223"/>
      <c r="J929" s="218"/>
      <c r="K929" s="218"/>
      <c r="L929" s="224"/>
      <c r="M929" s="225"/>
      <c r="N929" s="226"/>
      <c r="O929" s="226"/>
      <c r="P929" s="226"/>
      <c r="Q929" s="226"/>
      <c r="R929" s="226"/>
      <c r="S929" s="226"/>
      <c r="T929" s="227"/>
      <c r="AT929" s="228" t="s">
        <v>189</v>
      </c>
      <c r="AU929" s="228" t="s">
        <v>88</v>
      </c>
      <c r="AV929" s="13" t="s">
        <v>88</v>
      </c>
      <c r="AW929" s="13" t="s">
        <v>35</v>
      </c>
      <c r="AX929" s="13" t="s">
        <v>78</v>
      </c>
      <c r="AY929" s="228" t="s">
        <v>181</v>
      </c>
    </row>
    <row r="930" spans="2:51" s="13" customFormat="1" ht="12">
      <c r="B930" s="217"/>
      <c r="C930" s="218"/>
      <c r="D930" s="219" t="s">
        <v>189</v>
      </c>
      <c r="E930" s="220" t="s">
        <v>1</v>
      </c>
      <c r="F930" s="221" t="s">
        <v>1270</v>
      </c>
      <c r="G930" s="218"/>
      <c r="H930" s="222">
        <v>29.5</v>
      </c>
      <c r="I930" s="223"/>
      <c r="J930" s="218"/>
      <c r="K930" s="218"/>
      <c r="L930" s="224"/>
      <c r="M930" s="225"/>
      <c r="N930" s="226"/>
      <c r="O930" s="226"/>
      <c r="P930" s="226"/>
      <c r="Q930" s="226"/>
      <c r="R930" s="226"/>
      <c r="S930" s="226"/>
      <c r="T930" s="227"/>
      <c r="AT930" s="228" t="s">
        <v>189</v>
      </c>
      <c r="AU930" s="228" t="s">
        <v>88</v>
      </c>
      <c r="AV930" s="13" t="s">
        <v>88</v>
      </c>
      <c r="AW930" s="13" t="s">
        <v>35</v>
      </c>
      <c r="AX930" s="13" t="s">
        <v>78</v>
      </c>
      <c r="AY930" s="228" t="s">
        <v>181</v>
      </c>
    </row>
    <row r="931" spans="2:51" s="13" customFormat="1" ht="12">
      <c r="B931" s="217"/>
      <c r="C931" s="218"/>
      <c r="D931" s="219" t="s">
        <v>189</v>
      </c>
      <c r="E931" s="220" t="s">
        <v>1</v>
      </c>
      <c r="F931" s="221" t="s">
        <v>1271</v>
      </c>
      <c r="G931" s="218"/>
      <c r="H931" s="222">
        <v>24.6</v>
      </c>
      <c r="I931" s="223"/>
      <c r="J931" s="218"/>
      <c r="K931" s="218"/>
      <c r="L931" s="224"/>
      <c r="M931" s="225"/>
      <c r="N931" s="226"/>
      <c r="O931" s="226"/>
      <c r="P931" s="226"/>
      <c r="Q931" s="226"/>
      <c r="R931" s="226"/>
      <c r="S931" s="226"/>
      <c r="T931" s="227"/>
      <c r="AT931" s="228" t="s">
        <v>189</v>
      </c>
      <c r="AU931" s="228" t="s">
        <v>88</v>
      </c>
      <c r="AV931" s="13" t="s">
        <v>88</v>
      </c>
      <c r="AW931" s="13" t="s">
        <v>35</v>
      </c>
      <c r="AX931" s="13" t="s">
        <v>78</v>
      </c>
      <c r="AY931" s="228" t="s">
        <v>181</v>
      </c>
    </row>
    <row r="932" spans="2:51" s="13" customFormat="1" ht="12">
      <c r="B932" s="217"/>
      <c r="C932" s="218"/>
      <c r="D932" s="219" t="s">
        <v>189</v>
      </c>
      <c r="E932" s="220" t="s">
        <v>1</v>
      </c>
      <c r="F932" s="221" t="s">
        <v>1272</v>
      </c>
      <c r="G932" s="218"/>
      <c r="H932" s="222">
        <v>45.7</v>
      </c>
      <c r="I932" s="223"/>
      <c r="J932" s="218"/>
      <c r="K932" s="218"/>
      <c r="L932" s="224"/>
      <c r="M932" s="225"/>
      <c r="N932" s="226"/>
      <c r="O932" s="226"/>
      <c r="P932" s="226"/>
      <c r="Q932" s="226"/>
      <c r="R932" s="226"/>
      <c r="S932" s="226"/>
      <c r="T932" s="227"/>
      <c r="AT932" s="228" t="s">
        <v>189</v>
      </c>
      <c r="AU932" s="228" t="s">
        <v>88</v>
      </c>
      <c r="AV932" s="13" t="s">
        <v>88</v>
      </c>
      <c r="AW932" s="13" t="s">
        <v>35</v>
      </c>
      <c r="AX932" s="13" t="s">
        <v>78</v>
      </c>
      <c r="AY932" s="228" t="s">
        <v>181</v>
      </c>
    </row>
    <row r="933" spans="2:51" s="13" customFormat="1" ht="12">
      <c r="B933" s="217"/>
      <c r="C933" s="218"/>
      <c r="D933" s="219" t="s">
        <v>189</v>
      </c>
      <c r="E933" s="220" t="s">
        <v>1</v>
      </c>
      <c r="F933" s="221" t="s">
        <v>1273</v>
      </c>
      <c r="G933" s="218"/>
      <c r="H933" s="222">
        <v>8.9</v>
      </c>
      <c r="I933" s="223"/>
      <c r="J933" s="218"/>
      <c r="K933" s="218"/>
      <c r="L933" s="224"/>
      <c r="M933" s="225"/>
      <c r="N933" s="226"/>
      <c r="O933" s="226"/>
      <c r="P933" s="226"/>
      <c r="Q933" s="226"/>
      <c r="R933" s="226"/>
      <c r="S933" s="226"/>
      <c r="T933" s="227"/>
      <c r="AT933" s="228" t="s">
        <v>189</v>
      </c>
      <c r="AU933" s="228" t="s">
        <v>88</v>
      </c>
      <c r="AV933" s="13" t="s">
        <v>88</v>
      </c>
      <c r="AW933" s="13" t="s">
        <v>35</v>
      </c>
      <c r="AX933" s="13" t="s">
        <v>78</v>
      </c>
      <c r="AY933" s="228" t="s">
        <v>181</v>
      </c>
    </row>
    <row r="934" spans="2:51" s="13" customFormat="1" ht="12">
      <c r="B934" s="217"/>
      <c r="C934" s="218"/>
      <c r="D934" s="219" t="s">
        <v>189</v>
      </c>
      <c r="E934" s="220" t="s">
        <v>1</v>
      </c>
      <c r="F934" s="221" t="s">
        <v>1274</v>
      </c>
      <c r="G934" s="218"/>
      <c r="H934" s="222">
        <v>7.03</v>
      </c>
      <c r="I934" s="223"/>
      <c r="J934" s="218"/>
      <c r="K934" s="218"/>
      <c r="L934" s="224"/>
      <c r="M934" s="225"/>
      <c r="N934" s="226"/>
      <c r="O934" s="226"/>
      <c r="P934" s="226"/>
      <c r="Q934" s="226"/>
      <c r="R934" s="226"/>
      <c r="S934" s="226"/>
      <c r="T934" s="227"/>
      <c r="AT934" s="228" t="s">
        <v>189</v>
      </c>
      <c r="AU934" s="228" t="s">
        <v>88</v>
      </c>
      <c r="AV934" s="13" t="s">
        <v>88</v>
      </c>
      <c r="AW934" s="13" t="s">
        <v>35</v>
      </c>
      <c r="AX934" s="13" t="s">
        <v>78</v>
      </c>
      <c r="AY934" s="228" t="s">
        <v>181</v>
      </c>
    </row>
    <row r="935" spans="2:51" s="13" customFormat="1" ht="12">
      <c r="B935" s="217"/>
      <c r="C935" s="218"/>
      <c r="D935" s="219" t="s">
        <v>189</v>
      </c>
      <c r="E935" s="220" t="s">
        <v>1</v>
      </c>
      <c r="F935" s="221" t="s">
        <v>1275</v>
      </c>
      <c r="G935" s="218"/>
      <c r="H935" s="222">
        <v>26.32</v>
      </c>
      <c r="I935" s="223"/>
      <c r="J935" s="218"/>
      <c r="K935" s="218"/>
      <c r="L935" s="224"/>
      <c r="M935" s="225"/>
      <c r="N935" s="226"/>
      <c r="O935" s="226"/>
      <c r="P935" s="226"/>
      <c r="Q935" s="226"/>
      <c r="R935" s="226"/>
      <c r="S935" s="226"/>
      <c r="T935" s="227"/>
      <c r="AT935" s="228" t="s">
        <v>189</v>
      </c>
      <c r="AU935" s="228" t="s">
        <v>88</v>
      </c>
      <c r="AV935" s="13" t="s">
        <v>88</v>
      </c>
      <c r="AW935" s="13" t="s">
        <v>35</v>
      </c>
      <c r="AX935" s="13" t="s">
        <v>78</v>
      </c>
      <c r="AY935" s="228" t="s">
        <v>181</v>
      </c>
    </row>
    <row r="936" spans="2:51" s="14" customFormat="1" ht="12">
      <c r="B936" s="240"/>
      <c r="C936" s="241"/>
      <c r="D936" s="219" t="s">
        <v>189</v>
      </c>
      <c r="E936" s="242" t="s">
        <v>1</v>
      </c>
      <c r="F936" s="243" t="s">
        <v>257</v>
      </c>
      <c r="G936" s="241"/>
      <c r="H936" s="244">
        <v>505.29999999999995</v>
      </c>
      <c r="I936" s="245"/>
      <c r="J936" s="241"/>
      <c r="K936" s="241"/>
      <c r="L936" s="246"/>
      <c r="M936" s="247"/>
      <c r="N936" s="248"/>
      <c r="O936" s="248"/>
      <c r="P936" s="248"/>
      <c r="Q936" s="248"/>
      <c r="R936" s="248"/>
      <c r="S936" s="248"/>
      <c r="T936" s="249"/>
      <c r="AT936" s="250" t="s">
        <v>189</v>
      </c>
      <c r="AU936" s="250" t="s">
        <v>88</v>
      </c>
      <c r="AV936" s="14" t="s">
        <v>187</v>
      </c>
      <c r="AW936" s="14" t="s">
        <v>35</v>
      </c>
      <c r="AX936" s="14" t="s">
        <v>86</v>
      </c>
      <c r="AY936" s="250" t="s">
        <v>181</v>
      </c>
    </row>
    <row r="937" spans="1:65" s="2" customFormat="1" ht="22.8">
      <c r="A937" s="33"/>
      <c r="B937" s="34"/>
      <c r="C937" s="229" t="s">
        <v>1276</v>
      </c>
      <c r="D937" s="229" t="s">
        <v>237</v>
      </c>
      <c r="E937" s="230" t="s">
        <v>1277</v>
      </c>
      <c r="F937" s="231" t="s">
        <v>1278</v>
      </c>
      <c r="G937" s="232" t="s">
        <v>206</v>
      </c>
      <c r="H937" s="233">
        <v>2.753</v>
      </c>
      <c r="I937" s="234"/>
      <c r="J937" s="235">
        <f>ROUND(I937*H937,2)</f>
        <v>0</v>
      </c>
      <c r="K937" s="236"/>
      <c r="L937" s="237"/>
      <c r="M937" s="238" t="s">
        <v>1</v>
      </c>
      <c r="N937" s="239" t="s">
        <v>43</v>
      </c>
      <c r="O937" s="70"/>
      <c r="P937" s="213">
        <f>O937*H937</f>
        <v>0</v>
      </c>
      <c r="Q937" s="213">
        <v>0.55</v>
      </c>
      <c r="R937" s="213">
        <f>Q937*H937</f>
        <v>1.51415</v>
      </c>
      <c r="S937" s="213">
        <v>0</v>
      </c>
      <c r="T937" s="214">
        <f>S937*H937</f>
        <v>0</v>
      </c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R937" s="215" t="s">
        <v>333</v>
      </c>
      <c r="AT937" s="215" t="s">
        <v>237</v>
      </c>
      <c r="AU937" s="215" t="s">
        <v>88</v>
      </c>
      <c r="AY937" s="16" t="s">
        <v>181</v>
      </c>
      <c r="BE937" s="216">
        <f>IF(N937="základní",J937,0)</f>
        <v>0</v>
      </c>
      <c r="BF937" s="216">
        <f>IF(N937="snížená",J937,0)</f>
        <v>0</v>
      </c>
      <c r="BG937" s="216">
        <f>IF(N937="zákl. přenesená",J937,0)</f>
        <v>0</v>
      </c>
      <c r="BH937" s="216">
        <f>IF(N937="sníž. přenesená",J937,0)</f>
        <v>0</v>
      </c>
      <c r="BI937" s="216">
        <f>IF(N937="nulová",J937,0)</f>
        <v>0</v>
      </c>
      <c r="BJ937" s="16" t="s">
        <v>86</v>
      </c>
      <c r="BK937" s="216">
        <f>ROUND(I937*H937,2)</f>
        <v>0</v>
      </c>
      <c r="BL937" s="16" t="s">
        <v>130</v>
      </c>
      <c r="BM937" s="215" t="s">
        <v>1279</v>
      </c>
    </row>
    <row r="938" spans="2:51" s="13" customFormat="1" ht="12">
      <c r="B938" s="217"/>
      <c r="C938" s="218"/>
      <c r="D938" s="219" t="s">
        <v>189</v>
      </c>
      <c r="E938" s="220" t="s">
        <v>1</v>
      </c>
      <c r="F938" s="221" t="s">
        <v>1280</v>
      </c>
      <c r="G938" s="218"/>
      <c r="H938" s="222">
        <v>2.753</v>
      </c>
      <c r="I938" s="223"/>
      <c r="J938" s="218"/>
      <c r="K938" s="218"/>
      <c r="L938" s="224"/>
      <c r="M938" s="225"/>
      <c r="N938" s="226"/>
      <c r="O938" s="226"/>
      <c r="P938" s="226"/>
      <c r="Q938" s="226"/>
      <c r="R938" s="226"/>
      <c r="S938" s="226"/>
      <c r="T938" s="227"/>
      <c r="AT938" s="228" t="s">
        <v>189</v>
      </c>
      <c r="AU938" s="228" t="s">
        <v>88</v>
      </c>
      <c r="AV938" s="13" t="s">
        <v>88</v>
      </c>
      <c r="AW938" s="13" t="s">
        <v>35</v>
      </c>
      <c r="AX938" s="13" t="s">
        <v>86</v>
      </c>
      <c r="AY938" s="228" t="s">
        <v>181</v>
      </c>
    </row>
    <row r="939" spans="1:65" s="2" customFormat="1" ht="22.8">
      <c r="A939" s="33"/>
      <c r="B939" s="34"/>
      <c r="C939" s="229" t="s">
        <v>1281</v>
      </c>
      <c r="D939" s="229" t="s">
        <v>237</v>
      </c>
      <c r="E939" s="230" t="s">
        <v>1282</v>
      </c>
      <c r="F939" s="231" t="s">
        <v>1283</v>
      </c>
      <c r="G939" s="232" t="s">
        <v>206</v>
      </c>
      <c r="H939" s="233">
        <v>20.531</v>
      </c>
      <c r="I939" s="234"/>
      <c r="J939" s="235">
        <f>ROUND(I939*H939,2)</f>
        <v>0</v>
      </c>
      <c r="K939" s="236"/>
      <c r="L939" s="237"/>
      <c r="M939" s="238" t="s">
        <v>1</v>
      </c>
      <c r="N939" s="239" t="s">
        <v>43</v>
      </c>
      <c r="O939" s="70"/>
      <c r="P939" s="213">
        <f>O939*H939</f>
        <v>0</v>
      </c>
      <c r="Q939" s="213">
        <v>0.44</v>
      </c>
      <c r="R939" s="213">
        <f>Q939*H939</f>
        <v>9.03364</v>
      </c>
      <c r="S939" s="213">
        <v>0</v>
      </c>
      <c r="T939" s="214">
        <f>S939*H939</f>
        <v>0</v>
      </c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R939" s="215" t="s">
        <v>333</v>
      </c>
      <c r="AT939" s="215" t="s">
        <v>237</v>
      </c>
      <c r="AU939" s="215" t="s">
        <v>88</v>
      </c>
      <c r="AY939" s="16" t="s">
        <v>181</v>
      </c>
      <c r="BE939" s="216">
        <f>IF(N939="základní",J939,0)</f>
        <v>0</v>
      </c>
      <c r="BF939" s="216">
        <f>IF(N939="snížená",J939,0)</f>
        <v>0</v>
      </c>
      <c r="BG939" s="216">
        <f>IF(N939="zákl. přenesená",J939,0)</f>
        <v>0</v>
      </c>
      <c r="BH939" s="216">
        <f>IF(N939="sníž. přenesená",J939,0)</f>
        <v>0</v>
      </c>
      <c r="BI939" s="216">
        <f>IF(N939="nulová",J939,0)</f>
        <v>0</v>
      </c>
      <c r="BJ939" s="16" t="s">
        <v>86</v>
      </c>
      <c r="BK939" s="216">
        <f>ROUND(I939*H939,2)</f>
        <v>0</v>
      </c>
      <c r="BL939" s="16" t="s">
        <v>130</v>
      </c>
      <c r="BM939" s="215" t="s">
        <v>1284</v>
      </c>
    </row>
    <row r="940" spans="2:51" s="13" customFormat="1" ht="12">
      <c r="B940" s="217"/>
      <c r="C940" s="218"/>
      <c r="D940" s="219" t="s">
        <v>189</v>
      </c>
      <c r="E940" s="220" t="s">
        <v>1</v>
      </c>
      <c r="F940" s="221" t="s">
        <v>1285</v>
      </c>
      <c r="G940" s="218"/>
      <c r="H940" s="222">
        <v>20.531</v>
      </c>
      <c r="I940" s="223"/>
      <c r="J940" s="218"/>
      <c r="K940" s="218"/>
      <c r="L940" s="224"/>
      <c r="M940" s="225"/>
      <c r="N940" s="226"/>
      <c r="O940" s="226"/>
      <c r="P940" s="226"/>
      <c r="Q940" s="226"/>
      <c r="R940" s="226"/>
      <c r="S940" s="226"/>
      <c r="T940" s="227"/>
      <c r="AT940" s="228" t="s">
        <v>189</v>
      </c>
      <c r="AU940" s="228" t="s">
        <v>88</v>
      </c>
      <c r="AV940" s="13" t="s">
        <v>88</v>
      </c>
      <c r="AW940" s="13" t="s">
        <v>35</v>
      </c>
      <c r="AX940" s="13" t="s">
        <v>86</v>
      </c>
      <c r="AY940" s="228" t="s">
        <v>181</v>
      </c>
    </row>
    <row r="941" spans="1:65" s="2" customFormat="1" ht="22.8">
      <c r="A941" s="33"/>
      <c r="B941" s="34"/>
      <c r="C941" s="203" t="s">
        <v>1286</v>
      </c>
      <c r="D941" s="203" t="s">
        <v>183</v>
      </c>
      <c r="E941" s="204" t="s">
        <v>1287</v>
      </c>
      <c r="F941" s="205" t="s">
        <v>1288</v>
      </c>
      <c r="G941" s="206" t="s">
        <v>186</v>
      </c>
      <c r="H941" s="207">
        <v>562.089</v>
      </c>
      <c r="I941" s="208"/>
      <c r="J941" s="209">
        <f>ROUND(I941*H941,2)</f>
        <v>0</v>
      </c>
      <c r="K941" s="210"/>
      <c r="L941" s="38"/>
      <c r="M941" s="211" t="s">
        <v>1</v>
      </c>
      <c r="N941" s="212" t="s">
        <v>43</v>
      </c>
      <c r="O941" s="70"/>
      <c r="P941" s="213">
        <f>O941*H941</f>
        <v>0</v>
      </c>
      <c r="Q941" s="213">
        <v>0</v>
      </c>
      <c r="R941" s="213">
        <f>Q941*H941</f>
        <v>0</v>
      </c>
      <c r="S941" s="213">
        <v>0</v>
      </c>
      <c r="T941" s="214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215" t="s">
        <v>130</v>
      </c>
      <c r="AT941" s="215" t="s">
        <v>183</v>
      </c>
      <c r="AU941" s="215" t="s">
        <v>88</v>
      </c>
      <c r="AY941" s="16" t="s">
        <v>181</v>
      </c>
      <c r="BE941" s="216">
        <f>IF(N941="základní",J941,0)</f>
        <v>0</v>
      </c>
      <c r="BF941" s="216">
        <f>IF(N941="snížená",J941,0)</f>
        <v>0</v>
      </c>
      <c r="BG941" s="216">
        <f>IF(N941="zákl. přenesená",J941,0)</f>
        <v>0</v>
      </c>
      <c r="BH941" s="216">
        <f>IF(N941="sníž. přenesená",J941,0)</f>
        <v>0</v>
      </c>
      <c r="BI941" s="216">
        <f>IF(N941="nulová",J941,0)</f>
        <v>0</v>
      </c>
      <c r="BJ941" s="16" t="s">
        <v>86</v>
      </c>
      <c r="BK941" s="216">
        <f>ROUND(I941*H941,2)</f>
        <v>0</v>
      </c>
      <c r="BL941" s="16" t="s">
        <v>130</v>
      </c>
      <c r="BM941" s="215" t="s">
        <v>1289</v>
      </c>
    </row>
    <row r="942" spans="2:51" s="13" customFormat="1" ht="12">
      <c r="B942" s="217"/>
      <c r="C942" s="218"/>
      <c r="D942" s="219" t="s">
        <v>189</v>
      </c>
      <c r="E942" s="220" t="s">
        <v>1</v>
      </c>
      <c r="F942" s="221" t="s">
        <v>1134</v>
      </c>
      <c r="G942" s="218"/>
      <c r="H942" s="222">
        <v>68.434</v>
      </c>
      <c r="I942" s="223"/>
      <c r="J942" s="218"/>
      <c r="K942" s="218"/>
      <c r="L942" s="224"/>
      <c r="M942" s="225"/>
      <c r="N942" s="226"/>
      <c r="O942" s="226"/>
      <c r="P942" s="226"/>
      <c r="Q942" s="226"/>
      <c r="R942" s="226"/>
      <c r="S942" s="226"/>
      <c r="T942" s="227"/>
      <c r="AT942" s="228" t="s">
        <v>189</v>
      </c>
      <c r="AU942" s="228" t="s">
        <v>88</v>
      </c>
      <c r="AV942" s="13" t="s">
        <v>88</v>
      </c>
      <c r="AW942" s="13" t="s">
        <v>35</v>
      </c>
      <c r="AX942" s="13" t="s">
        <v>78</v>
      </c>
      <c r="AY942" s="228" t="s">
        <v>181</v>
      </c>
    </row>
    <row r="943" spans="2:51" s="13" customFormat="1" ht="12">
      <c r="B943" s="217"/>
      <c r="C943" s="218"/>
      <c r="D943" s="219" t="s">
        <v>189</v>
      </c>
      <c r="E943" s="220" t="s">
        <v>1</v>
      </c>
      <c r="F943" s="221" t="s">
        <v>1135</v>
      </c>
      <c r="G943" s="218"/>
      <c r="H943" s="222">
        <v>185.68</v>
      </c>
      <c r="I943" s="223"/>
      <c r="J943" s="218"/>
      <c r="K943" s="218"/>
      <c r="L943" s="224"/>
      <c r="M943" s="225"/>
      <c r="N943" s="226"/>
      <c r="O943" s="226"/>
      <c r="P943" s="226"/>
      <c r="Q943" s="226"/>
      <c r="R943" s="226"/>
      <c r="S943" s="226"/>
      <c r="T943" s="227"/>
      <c r="AT943" s="228" t="s">
        <v>189</v>
      </c>
      <c r="AU943" s="228" t="s">
        <v>88</v>
      </c>
      <c r="AV943" s="13" t="s">
        <v>88</v>
      </c>
      <c r="AW943" s="13" t="s">
        <v>35</v>
      </c>
      <c r="AX943" s="13" t="s">
        <v>78</v>
      </c>
      <c r="AY943" s="228" t="s">
        <v>181</v>
      </c>
    </row>
    <row r="944" spans="2:51" s="13" customFormat="1" ht="12">
      <c r="B944" s="217"/>
      <c r="C944" s="218"/>
      <c r="D944" s="219" t="s">
        <v>189</v>
      </c>
      <c r="E944" s="220" t="s">
        <v>1</v>
      </c>
      <c r="F944" s="221" t="s">
        <v>1136</v>
      </c>
      <c r="G944" s="218"/>
      <c r="H944" s="222">
        <v>193.19</v>
      </c>
      <c r="I944" s="223"/>
      <c r="J944" s="218"/>
      <c r="K944" s="218"/>
      <c r="L944" s="224"/>
      <c r="M944" s="225"/>
      <c r="N944" s="226"/>
      <c r="O944" s="226"/>
      <c r="P944" s="226"/>
      <c r="Q944" s="226"/>
      <c r="R944" s="226"/>
      <c r="S944" s="226"/>
      <c r="T944" s="227"/>
      <c r="AT944" s="228" t="s">
        <v>189</v>
      </c>
      <c r="AU944" s="228" t="s">
        <v>88</v>
      </c>
      <c r="AV944" s="13" t="s">
        <v>88</v>
      </c>
      <c r="AW944" s="13" t="s">
        <v>35</v>
      </c>
      <c r="AX944" s="13" t="s">
        <v>78</v>
      </c>
      <c r="AY944" s="228" t="s">
        <v>181</v>
      </c>
    </row>
    <row r="945" spans="2:51" s="13" customFormat="1" ht="12">
      <c r="B945" s="217"/>
      <c r="C945" s="218"/>
      <c r="D945" s="219" t="s">
        <v>189</v>
      </c>
      <c r="E945" s="220" t="s">
        <v>1</v>
      </c>
      <c r="F945" s="221" t="s">
        <v>1137</v>
      </c>
      <c r="G945" s="218"/>
      <c r="H945" s="222">
        <v>114.785</v>
      </c>
      <c r="I945" s="223"/>
      <c r="J945" s="218"/>
      <c r="K945" s="218"/>
      <c r="L945" s="224"/>
      <c r="M945" s="225"/>
      <c r="N945" s="226"/>
      <c r="O945" s="226"/>
      <c r="P945" s="226"/>
      <c r="Q945" s="226"/>
      <c r="R945" s="226"/>
      <c r="S945" s="226"/>
      <c r="T945" s="227"/>
      <c r="AT945" s="228" t="s">
        <v>189</v>
      </c>
      <c r="AU945" s="228" t="s">
        <v>88</v>
      </c>
      <c r="AV945" s="13" t="s">
        <v>88</v>
      </c>
      <c r="AW945" s="13" t="s">
        <v>35</v>
      </c>
      <c r="AX945" s="13" t="s">
        <v>78</v>
      </c>
      <c r="AY945" s="228" t="s">
        <v>181</v>
      </c>
    </row>
    <row r="946" spans="2:51" s="14" customFormat="1" ht="12">
      <c r="B946" s="240"/>
      <c r="C946" s="241"/>
      <c r="D946" s="219" t="s">
        <v>189</v>
      </c>
      <c r="E946" s="242" t="s">
        <v>1</v>
      </c>
      <c r="F946" s="243" t="s">
        <v>257</v>
      </c>
      <c r="G946" s="241"/>
      <c r="H946" s="244">
        <v>562.0889999999999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AT946" s="250" t="s">
        <v>189</v>
      </c>
      <c r="AU946" s="250" t="s">
        <v>88</v>
      </c>
      <c r="AV946" s="14" t="s">
        <v>187</v>
      </c>
      <c r="AW946" s="14" t="s">
        <v>35</v>
      </c>
      <c r="AX946" s="14" t="s">
        <v>86</v>
      </c>
      <c r="AY946" s="250" t="s">
        <v>181</v>
      </c>
    </row>
    <row r="947" spans="1:65" s="2" customFormat="1" ht="22.8">
      <c r="A947" s="33"/>
      <c r="B947" s="34"/>
      <c r="C947" s="229" t="s">
        <v>1290</v>
      </c>
      <c r="D947" s="229" t="s">
        <v>237</v>
      </c>
      <c r="E947" s="230" t="s">
        <v>1291</v>
      </c>
      <c r="F947" s="231" t="s">
        <v>1292</v>
      </c>
      <c r="G947" s="232" t="s">
        <v>186</v>
      </c>
      <c r="H947" s="233">
        <v>590.193</v>
      </c>
      <c r="I947" s="234"/>
      <c r="J947" s="235">
        <f>ROUND(I947*H947,2)</f>
        <v>0</v>
      </c>
      <c r="K947" s="236"/>
      <c r="L947" s="237"/>
      <c r="M947" s="238" t="s">
        <v>1</v>
      </c>
      <c r="N947" s="239" t="s">
        <v>43</v>
      </c>
      <c r="O947" s="70"/>
      <c r="P947" s="213">
        <f>O947*H947</f>
        <v>0</v>
      </c>
      <c r="Q947" s="213">
        <v>0.0145</v>
      </c>
      <c r="R947" s="213">
        <f>Q947*H947</f>
        <v>8.5577985</v>
      </c>
      <c r="S947" s="213">
        <v>0</v>
      </c>
      <c r="T947" s="214">
        <f>S947*H947</f>
        <v>0</v>
      </c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R947" s="215" t="s">
        <v>333</v>
      </c>
      <c r="AT947" s="215" t="s">
        <v>237</v>
      </c>
      <c r="AU947" s="215" t="s">
        <v>88</v>
      </c>
      <c r="AY947" s="16" t="s">
        <v>181</v>
      </c>
      <c r="BE947" s="216">
        <f>IF(N947="základní",J947,0)</f>
        <v>0</v>
      </c>
      <c r="BF947" s="216">
        <f>IF(N947="snížená",J947,0)</f>
        <v>0</v>
      </c>
      <c r="BG947" s="216">
        <f>IF(N947="zákl. přenesená",J947,0)</f>
        <v>0</v>
      </c>
      <c r="BH947" s="216">
        <f>IF(N947="sníž. přenesená",J947,0)</f>
        <v>0</v>
      </c>
      <c r="BI947" s="216">
        <f>IF(N947="nulová",J947,0)</f>
        <v>0</v>
      </c>
      <c r="BJ947" s="16" t="s">
        <v>86</v>
      </c>
      <c r="BK947" s="216">
        <f>ROUND(I947*H947,2)</f>
        <v>0</v>
      </c>
      <c r="BL947" s="16" t="s">
        <v>130</v>
      </c>
      <c r="BM947" s="215" t="s">
        <v>1293</v>
      </c>
    </row>
    <row r="948" spans="2:51" s="13" customFormat="1" ht="12">
      <c r="B948" s="217"/>
      <c r="C948" s="218"/>
      <c r="D948" s="219" t="s">
        <v>189</v>
      </c>
      <c r="E948" s="218"/>
      <c r="F948" s="221" t="s">
        <v>1209</v>
      </c>
      <c r="G948" s="218"/>
      <c r="H948" s="222">
        <v>590.193</v>
      </c>
      <c r="I948" s="223"/>
      <c r="J948" s="218"/>
      <c r="K948" s="218"/>
      <c r="L948" s="224"/>
      <c r="M948" s="225"/>
      <c r="N948" s="226"/>
      <c r="O948" s="226"/>
      <c r="P948" s="226"/>
      <c r="Q948" s="226"/>
      <c r="R948" s="226"/>
      <c r="S948" s="226"/>
      <c r="T948" s="227"/>
      <c r="AT948" s="228" t="s">
        <v>189</v>
      </c>
      <c r="AU948" s="228" t="s">
        <v>88</v>
      </c>
      <c r="AV948" s="13" t="s">
        <v>88</v>
      </c>
      <c r="AW948" s="13" t="s">
        <v>4</v>
      </c>
      <c r="AX948" s="13" t="s">
        <v>86</v>
      </c>
      <c r="AY948" s="228" t="s">
        <v>181</v>
      </c>
    </row>
    <row r="949" spans="1:65" s="2" customFormat="1" ht="22.8">
      <c r="A949" s="33"/>
      <c r="B949" s="34"/>
      <c r="C949" s="203" t="s">
        <v>1294</v>
      </c>
      <c r="D949" s="203" t="s">
        <v>183</v>
      </c>
      <c r="E949" s="204" t="s">
        <v>1295</v>
      </c>
      <c r="F949" s="205" t="s">
        <v>1296</v>
      </c>
      <c r="G949" s="206" t="s">
        <v>186</v>
      </c>
      <c r="H949" s="207">
        <v>562.089</v>
      </c>
      <c r="I949" s="208"/>
      <c r="J949" s="209">
        <f>ROUND(I949*H949,2)</f>
        <v>0</v>
      </c>
      <c r="K949" s="210"/>
      <c r="L949" s="38"/>
      <c r="M949" s="211" t="s">
        <v>1</v>
      </c>
      <c r="N949" s="212" t="s">
        <v>43</v>
      </c>
      <c r="O949" s="70"/>
      <c r="P949" s="213">
        <f>O949*H949</f>
        <v>0</v>
      </c>
      <c r="Q949" s="213">
        <v>0</v>
      </c>
      <c r="R949" s="213">
        <f>Q949*H949</f>
        <v>0</v>
      </c>
      <c r="S949" s="213">
        <v>0</v>
      </c>
      <c r="T949" s="214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215" t="s">
        <v>130</v>
      </c>
      <c r="AT949" s="215" t="s">
        <v>183</v>
      </c>
      <c r="AU949" s="215" t="s">
        <v>88</v>
      </c>
      <c r="AY949" s="16" t="s">
        <v>181</v>
      </c>
      <c r="BE949" s="216">
        <f>IF(N949="základní",J949,0)</f>
        <v>0</v>
      </c>
      <c r="BF949" s="216">
        <f>IF(N949="snížená",J949,0)</f>
        <v>0</v>
      </c>
      <c r="BG949" s="216">
        <f>IF(N949="zákl. přenesená",J949,0)</f>
        <v>0</v>
      </c>
      <c r="BH949" s="216">
        <f>IF(N949="sníž. přenesená",J949,0)</f>
        <v>0</v>
      </c>
      <c r="BI949" s="216">
        <f>IF(N949="nulová",J949,0)</f>
        <v>0</v>
      </c>
      <c r="BJ949" s="16" t="s">
        <v>86</v>
      </c>
      <c r="BK949" s="216">
        <f>ROUND(I949*H949,2)</f>
        <v>0</v>
      </c>
      <c r="BL949" s="16" t="s">
        <v>130</v>
      </c>
      <c r="BM949" s="215" t="s">
        <v>1297</v>
      </c>
    </row>
    <row r="950" spans="2:51" s="13" customFormat="1" ht="12">
      <c r="B950" s="217"/>
      <c r="C950" s="218"/>
      <c r="D950" s="219" t="s">
        <v>189</v>
      </c>
      <c r="E950" s="220" t="s">
        <v>1</v>
      </c>
      <c r="F950" s="221" t="s">
        <v>1134</v>
      </c>
      <c r="G950" s="218"/>
      <c r="H950" s="222">
        <v>68.434</v>
      </c>
      <c r="I950" s="223"/>
      <c r="J950" s="218"/>
      <c r="K950" s="218"/>
      <c r="L950" s="224"/>
      <c r="M950" s="225"/>
      <c r="N950" s="226"/>
      <c r="O950" s="226"/>
      <c r="P950" s="226"/>
      <c r="Q950" s="226"/>
      <c r="R950" s="226"/>
      <c r="S950" s="226"/>
      <c r="T950" s="227"/>
      <c r="AT950" s="228" t="s">
        <v>189</v>
      </c>
      <c r="AU950" s="228" t="s">
        <v>88</v>
      </c>
      <c r="AV950" s="13" t="s">
        <v>88</v>
      </c>
      <c r="AW950" s="13" t="s">
        <v>35</v>
      </c>
      <c r="AX950" s="13" t="s">
        <v>78</v>
      </c>
      <c r="AY950" s="228" t="s">
        <v>181</v>
      </c>
    </row>
    <row r="951" spans="2:51" s="13" customFormat="1" ht="12">
      <c r="B951" s="217"/>
      <c r="C951" s="218"/>
      <c r="D951" s="219" t="s">
        <v>189</v>
      </c>
      <c r="E951" s="220" t="s">
        <v>1</v>
      </c>
      <c r="F951" s="221" t="s">
        <v>1135</v>
      </c>
      <c r="G951" s="218"/>
      <c r="H951" s="222">
        <v>185.68</v>
      </c>
      <c r="I951" s="223"/>
      <c r="J951" s="218"/>
      <c r="K951" s="218"/>
      <c r="L951" s="224"/>
      <c r="M951" s="225"/>
      <c r="N951" s="226"/>
      <c r="O951" s="226"/>
      <c r="P951" s="226"/>
      <c r="Q951" s="226"/>
      <c r="R951" s="226"/>
      <c r="S951" s="226"/>
      <c r="T951" s="227"/>
      <c r="AT951" s="228" t="s">
        <v>189</v>
      </c>
      <c r="AU951" s="228" t="s">
        <v>88</v>
      </c>
      <c r="AV951" s="13" t="s">
        <v>88</v>
      </c>
      <c r="AW951" s="13" t="s">
        <v>35</v>
      </c>
      <c r="AX951" s="13" t="s">
        <v>78</v>
      </c>
      <c r="AY951" s="228" t="s">
        <v>181</v>
      </c>
    </row>
    <row r="952" spans="2:51" s="13" customFormat="1" ht="12">
      <c r="B952" s="217"/>
      <c r="C952" s="218"/>
      <c r="D952" s="219" t="s">
        <v>189</v>
      </c>
      <c r="E952" s="220" t="s">
        <v>1</v>
      </c>
      <c r="F952" s="221" t="s">
        <v>1136</v>
      </c>
      <c r="G952" s="218"/>
      <c r="H952" s="222">
        <v>193.19</v>
      </c>
      <c r="I952" s="223"/>
      <c r="J952" s="218"/>
      <c r="K952" s="218"/>
      <c r="L952" s="224"/>
      <c r="M952" s="225"/>
      <c r="N952" s="226"/>
      <c r="O952" s="226"/>
      <c r="P952" s="226"/>
      <c r="Q952" s="226"/>
      <c r="R952" s="226"/>
      <c r="S952" s="226"/>
      <c r="T952" s="227"/>
      <c r="AT952" s="228" t="s">
        <v>189</v>
      </c>
      <c r="AU952" s="228" t="s">
        <v>88</v>
      </c>
      <c r="AV952" s="13" t="s">
        <v>88</v>
      </c>
      <c r="AW952" s="13" t="s">
        <v>35</v>
      </c>
      <c r="AX952" s="13" t="s">
        <v>78</v>
      </c>
      <c r="AY952" s="228" t="s">
        <v>181</v>
      </c>
    </row>
    <row r="953" spans="2:51" s="13" customFormat="1" ht="12">
      <c r="B953" s="217"/>
      <c r="C953" s="218"/>
      <c r="D953" s="219" t="s">
        <v>189</v>
      </c>
      <c r="E953" s="220" t="s">
        <v>1</v>
      </c>
      <c r="F953" s="221" t="s">
        <v>1137</v>
      </c>
      <c r="G953" s="218"/>
      <c r="H953" s="222">
        <v>114.785</v>
      </c>
      <c r="I953" s="223"/>
      <c r="J953" s="218"/>
      <c r="K953" s="218"/>
      <c r="L953" s="224"/>
      <c r="M953" s="225"/>
      <c r="N953" s="226"/>
      <c r="O953" s="226"/>
      <c r="P953" s="226"/>
      <c r="Q953" s="226"/>
      <c r="R953" s="226"/>
      <c r="S953" s="226"/>
      <c r="T953" s="227"/>
      <c r="AT953" s="228" t="s">
        <v>189</v>
      </c>
      <c r="AU953" s="228" t="s">
        <v>88</v>
      </c>
      <c r="AV953" s="13" t="s">
        <v>88</v>
      </c>
      <c r="AW953" s="13" t="s">
        <v>35</v>
      </c>
      <c r="AX953" s="13" t="s">
        <v>78</v>
      </c>
      <c r="AY953" s="228" t="s">
        <v>181</v>
      </c>
    </row>
    <row r="954" spans="2:51" s="14" customFormat="1" ht="12">
      <c r="B954" s="240"/>
      <c r="C954" s="241"/>
      <c r="D954" s="219" t="s">
        <v>189</v>
      </c>
      <c r="E954" s="242" t="s">
        <v>1</v>
      </c>
      <c r="F954" s="243" t="s">
        <v>257</v>
      </c>
      <c r="G954" s="241"/>
      <c r="H954" s="244">
        <v>562.0889999999999</v>
      </c>
      <c r="I954" s="245"/>
      <c r="J954" s="241"/>
      <c r="K954" s="241"/>
      <c r="L954" s="246"/>
      <c r="M954" s="247"/>
      <c r="N954" s="248"/>
      <c r="O954" s="248"/>
      <c r="P954" s="248"/>
      <c r="Q954" s="248"/>
      <c r="R954" s="248"/>
      <c r="S954" s="248"/>
      <c r="T954" s="249"/>
      <c r="AT954" s="250" t="s">
        <v>189</v>
      </c>
      <c r="AU954" s="250" t="s">
        <v>88</v>
      </c>
      <c r="AV954" s="14" t="s">
        <v>187</v>
      </c>
      <c r="AW954" s="14" t="s">
        <v>35</v>
      </c>
      <c r="AX954" s="14" t="s">
        <v>86</v>
      </c>
      <c r="AY954" s="250" t="s">
        <v>181</v>
      </c>
    </row>
    <row r="955" spans="1:65" s="2" customFormat="1" ht="11.4">
      <c r="A955" s="33"/>
      <c r="B955" s="34"/>
      <c r="C955" s="229" t="s">
        <v>1298</v>
      </c>
      <c r="D955" s="229" t="s">
        <v>237</v>
      </c>
      <c r="E955" s="230" t="s">
        <v>1299</v>
      </c>
      <c r="F955" s="231" t="s">
        <v>1300</v>
      </c>
      <c r="G955" s="232" t="s">
        <v>206</v>
      </c>
      <c r="H955" s="233">
        <v>3.053</v>
      </c>
      <c r="I955" s="234"/>
      <c r="J955" s="235">
        <f>ROUND(I955*H955,2)</f>
        <v>0</v>
      </c>
      <c r="K955" s="236"/>
      <c r="L955" s="237"/>
      <c r="M955" s="238" t="s">
        <v>1</v>
      </c>
      <c r="N955" s="239" t="s">
        <v>43</v>
      </c>
      <c r="O955" s="70"/>
      <c r="P955" s="213">
        <f>O955*H955</f>
        <v>0</v>
      </c>
      <c r="Q955" s="213">
        <v>0.55</v>
      </c>
      <c r="R955" s="213">
        <f>Q955*H955</f>
        <v>1.6791500000000001</v>
      </c>
      <c r="S955" s="213">
        <v>0</v>
      </c>
      <c r="T955" s="214">
        <f>S955*H955</f>
        <v>0</v>
      </c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R955" s="215" t="s">
        <v>333</v>
      </c>
      <c r="AT955" s="215" t="s">
        <v>237</v>
      </c>
      <c r="AU955" s="215" t="s">
        <v>88</v>
      </c>
      <c r="AY955" s="16" t="s">
        <v>181</v>
      </c>
      <c r="BE955" s="216">
        <f>IF(N955="základní",J955,0)</f>
        <v>0</v>
      </c>
      <c r="BF955" s="216">
        <f>IF(N955="snížená",J955,0)</f>
        <v>0</v>
      </c>
      <c r="BG955" s="216">
        <f>IF(N955="zákl. přenesená",J955,0)</f>
        <v>0</v>
      </c>
      <c r="BH955" s="216">
        <f>IF(N955="sníž. přenesená",J955,0)</f>
        <v>0</v>
      </c>
      <c r="BI955" s="216">
        <f>IF(N955="nulová",J955,0)</f>
        <v>0</v>
      </c>
      <c r="BJ955" s="16" t="s">
        <v>86</v>
      </c>
      <c r="BK955" s="216">
        <f>ROUND(I955*H955,2)</f>
        <v>0</v>
      </c>
      <c r="BL955" s="16" t="s">
        <v>130</v>
      </c>
      <c r="BM955" s="215" t="s">
        <v>1301</v>
      </c>
    </row>
    <row r="956" spans="2:51" s="13" customFormat="1" ht="12">
      <c r="B956" s="217"/>
      <c r="C956" s="218"/>
      <c r="D956" s="219" t="s">
        <v>189</v>
      </c>
      <c r="E956" s="220" t="s">
        <v>1</v>
      </c>
      <c r="F956" s="221" t="s">
        <v>1302</v>
      </c>
      <c r="G956" s="218"/>
      <c r="H956" s="222">
        <v>3.053</v>
      </c>
      <c r="I956" s="223"/>
      <c r="J956" s="218"/>
      <c r="K956" s="218"/>
      <c r="L956" s="224"/>
      <c r="M956" s="225"/>
      <c r="N956" s="226"/>
      <c r="O956" s="226"/>
      <c r="P956" s="226"/>
      <c r="Q956" s="226"/>
      <c r="R956" s="226"/>
      <c r="S956" s="226"/>
      <c r="T956" s="227"/>
      <c r="AT956" s="228" t="s">
        <v>189</v>
      </c>
      <c r="AU956" s="228" t="s">
        <v>88</v>
      </c>
      <c r="AV956" s="13" t="s">
        <v>88</v>
      </c>
      <c r="AW956" s="13" t="s">
        <v>35</v>
      </c>
      <c r="AX956" s="13" t="s">
        <v>86</v>
      </c>
      <c r="AY956" s="228" t="s">
        <v>181</v>
      </c>
    </row>
    <row r="957" spans="1:65" s="2" customFormat="1" ht="22.8">
      <c r="A957" s="33"/>
      <c r="B957" s="34"/>
      <c r="C957" s="203" t="s">
        <v>1303</v>
      </c>
      <c r="D957" s="203" t="s">
        <v>183</v>
      </c>
      <c r="E957" s="204" t="s">
        <v>1304</v>
      </c>
      <c r="F957" s="205" t="s">
        <v>1305</v>
      </c>
      <c r="G957" s="206" t="s">
        <v>186</v>
      </c>
      <c r="H957" s="207">
        <v>562.089</v>
      </c>
      <c r="I957" s="208"/>
      <c r="J957" s="209">
        <f>ROUND(I957*H957,2)</f>
        <v>0</v>
      </c>
      <c r="K957" s="210"/>
      <c r="L957" s="38"/>
      <c r="M957" s="211" t="s">
        <v>1</v>
      </c>
      <c r="N957" s="212" t="s">
        <v>43</v>
      </c>
      <c r="O957" s="70"/>
      <c r="P957" s="213">
        <f>O957*H957</f>
        <v>0</v>
      </c>
      <c r="Q957" s="213">
        <v>0</v>
      </c>
      <c r="R957" s="213">
        <f>Q957*H957</f>
        <v>0</v>
      </c>
      <c r="S957" s="213">
        <v>0</v>
      </c>
      <c r="T957" s="214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215" t="s">
        <v>130</v>
      </c>
      <c r="AT957" s="215" t="s">
        <v>183</v>
      </c>
      <c r="AU957" s="215" t="s">
        <v>88</v>
      </c>
      <c r="AY957" s="16" t="s">
        <v>181</v>
      </c>
      <c r="BE957" s="216">
        <f>IF(N957="základní",J957,0)</f>
        <v>0</v>
      </c>
      <c r="BF957" s="216">
        <f>IF(N957="snížená",J957,0)</f>
        <v>0</v>
      </c>
      <c r="BG957" s="216">
        <f>IF(N957="zákl. přenesená",J957,0)</f>
        <v>0</v>
      </c>
      <c r="BH957" s="216">
        <f>IF(N957="sníž. přenesená",J957,0)</f>
        <v>0</v>
      </c>
      <c r="BI957" s="216">
        <f>IF(N957="nulová",J957,0)</f>
        <v>0</v>
      </c>
      <c r="BJ957" s="16" t="s">
        <v>86</v>
      </c>
      <c r="BK957" s="216">
        <f>ROUND(I957*H957,2)</f>
        <v>0</v>
      </c>
      <c r="BL957" s="16" t="s">
        <v>130</v>
      </c>
      <c r="BM957" s="215" t="s">
        <v>1306</v>
      </c>
    </row>
    <row r="958" spans="2:51" s="13" customFormat="1" ht="12">
      <c r="B958" s="217"/>
      <c r="C958" s="218"/>
      <c r="D958" s="219" t="s">
        <v>189</v>
      </c>
      <c r="E958" s="220" t="s">
        <v>1</v>
      </c>
      <c r="F958" s="221" t="s">
        <v>1134</v>
      </c>
      <c r="G958" s="218"/>
      <c r="H958" s="222">
        <v>68.434</v>
      </c>
      <c r="I958" s="223"/>
      <c r="J958" s="218"/>
      <c r="K958" s="218"/>
      <c r="L958" s="224"/>
      <c r="M958" s="225"/>
      <c r="N958" s="226"/>
      <c r="O958" s="226"/>
      <c r="P958" s="226"/>
      <c r="Q958" s="226"/>
      <c r="R958" s="226"/>
      <c r="S958" s="226"/>
      <c r="T958" s="227"/>
      <c r="AT958" s="228" t="s">
        <v>189</v>
      </c>
      <c r="AU958" s="228" t="s">
        <v>88</v>
      </c>
      <c r="AV958" s="13" t="s">
        <v>88</v>
      </c>
      <c r="AW958" s="13" t="s">
        <v>35</v>
      </c>
      <c r="AX958" s="13" t="s">
        <v>78</v>
      </c>
      <c r="AY958" s="228" t="s">
        <v>181</v>
      </c>
    </row>
    <row r="959" spans="2:51" s="13" customFormat="1" ht="12">
      <c r="B959" s="217"/>
      <c r="C959" s="218"/>
      <c r="D959" s="219" t="s">
        <v>189</v>
      </c>
      <c r="E959" s="220" t="s">
        <v>1</v>
      </c>
      <c r="F959" s="221" t="s">
        <v>1135</v>
      </c>
      <c r="G959" s="218"/>
      <c r="H959" s="222">
        <v>185.68</v>
      </c>
      <c r="I959" s="223"/>
      <c r="J959" s="218"/>
      <c r="K959" s="218"/>
      <c r="L959" s="224"/>
      <c r="M959" s="225"/>
      <c r="N959" s="226"/>
      <c r="O959" s="226"/>
      <c r="P959" s="226"/>
      <c r="Q959" s="226"/>
      <c r="R959" s="226"/>
      <c r="S959" s="226"/>
      <c r="T959" s="227"/>
      <c r="AT959" s="228" t="s">
        <v>189</v>
      </c>
      <c r="AU959" s="228" t="s">
        <v>88</v>
      </c>
      <c r="AV959" s="13" t="s">
        <v>88</v>
      </c>
      <c r="AW959" s="13" t="s">
        <v>35</v>
      </c>
      <c r="AX959" s="13" t="s">
        <v>78</v>
      </c>
      <c r="AY959" s="228" t="s">
        <v>181</v>
      </c>
    </row>
    <row r="960" spans="2:51" s="13" customFormat="1" ht="12">
      <c r="B960" s="217"/>
      <c r="C960" s="218"/>
      <c r="D960" s="219" t="s">
        <v>189</v>
      </c>
      <c r="E960" s="220" t="s">
        <v>1</v>
      </c>
      <c r="F960" s="221" t="s">
        <v>1136</v>
      </c>
      <c r="G960" s="218"/>
      <c r="H960" s="222">
        <v>193.19</v>
      </c>
      <c r="I960" s="223"/>
      <c r="J960" s="218"/>
      <c r="K960" s="218"/>
      <c r="L960" s="224"/>
      <c r="M960" s="225"/>
      <c r="N960" s="226"/>
      <c r="O960" s="226"/>
      <c r="P960" s="226"/>
      <c r="Q960" s="226"/>
      <c r="R960" s="226"/>
      <c r="S960" s="226"/>
      <c r="T960" s="227"/>
      <c r="AT960" s="228" t="s">
        <v>189</v>
      </c>
      <c r="AU960" s="228" t="s">
        <v>88</v>
      </c>
      <c r="AV960" s="13" t="s">
        <v>88</v>
      </c>
      <c r="AW960" s="13" t="s">
        <v>35</v>
      </c>
      <c r="AX960" s="13" t="s">
        <v>78</v>
      </c>
      <c r="AY960" s="228" t="s">
        <v>181</v>
      </c>
    </row>
    <row r="961" spans="2:51" s="13" customFormat="1" ht="12">
      <c r="B961" s="217"/>
      <c r="C961" s="218"/>
      <c r="D961" s="219" t="s">
        <v>189</v>
      </c>
      <c r="E961" s="220" t="s">
        <v>1</v>
      </c>
      <c r="F961" s="221" t="s">
        <v>1137</v>
      </c>
      <c r="G961" s="218"/>
      <c r="H961" s="222">
        <v>114.785</v>
      </c>
      <c r="I961" s="223"/>
      <c r="J961" s="218"/>
      <c r="K961" s="218"/>
      <c r="L961" s="224"/>
      <c r="M961" s="225"/>
      <c r="N961" s="226"/>
      <c r="O961" s="226"/>
      <c r="P961" s="226"/>
      <c r="Q961" s="226"/>
      <c r="R961" s="226"/>
      <c r="S961" s="226"/>
      <c r="T961" s="227"/>
      <c r="AT961" s="228" t="s">
        <v>189</v>
      </c>
      <c r="AU961" s="228" t="s">
        <v>88</v>
      </c>
      <c r="AV961" s="13" t="s">
        <v>88</v>
      </c>
      <c r="AW961" s="13" t="s">
        <v>35</v>
      </c>
      <c r="AX961" s="13" t="s">
        <v>78</v>
      </c>
      <c r="AY961" s="228" t="s">
        <v>181</v>
      </c>
    </row>
    <row r="962" spans="2:51" s="14" customFormat="1" ht="12">
      <c r="B962" s="240"/>
      <c r="C962" s="241"/>
      <c r="D962" s="219" t="s">
        <v>189</v>
      </c>
      <c r="E962" s="242" t="s">
        <v>1</v>
      </c>
      <c r="F962" s="243" t="s">
        <v>257</v>
      </c>
      <c r="G962" s="241"/>
      <c r="H962" s="244">
        <v>562.0889999999999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AT962" s="250" t="s">
        <v>189</v>
      </c>
      <c r="AU962" s="250" t="s">
        <v>88</v>
      </c>
      <c r="AV962" s="14" t="s">
        <v>187</v>
      </c>
      <c r="AW962" s="14" t="s">
        <v>35</v>
      </c>
      <c r="AX962" s="14" t="s">
        <v>86</v>
      </c>
      <c r="AY962" s="250" t="s">
        <v>181</v>
      </c>
    </row>
    <row r="963" spans="1:65" s="2" customFormat="1" ht="22.8">
      <c r="A963" s="33"/>
      <c r="B963" s="34"/>
      <c r="C963" s="229" t="s">
        <v>1307</v>
      </c>
      <c r="D963" s="229" t="s">
        <v>237</v>
      </c>
      <c r="E963" s="230" t="s">
        <v>1308</v>
      </c>
      <c r="F963" s="231" t="s">
        <v>1309</v>
      </c>
      <c r="G963" s="232" t="s">
        <v>206</v>
      </c>
      <c r="H963" s="233">
        <v>14.052</v>
      </c>
      <c r="I963" s="234"/>
      <c r="J963" s="235">
        <f>ROUND(I963*H963,2)</f>
        <v>0</v>
      </c>
      <c r="K963" s="236"/>
      <c r="L963" s="237"/>
      <c r="M963" s="238" t="s">
        <v>1</v>
      </c>
      <c r="N963" s="239" t="s">
        <v>43</v>
      </c>
      <c r="O963" s="70"/>
      <c r="P963" s="213">
        <f>O963*H963</f>
        <v>0</v>
      </c>
      <c r="Q963" s="213">
        <v>0.55</v>
      </c>
      <c r="R963" s="213">
        <f>Q963*H963</f>
        <v>7.7286</v>
      </c>
      <c r="S963" s="213">
        <v>0</v>
      </c>
      <c r="T963" s="214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215" t="s">
        <v>333</v>
      </c>
      <c r="AT963" s="215" t="s">
        <v>237</v>
      </c>
      <c r="AU963" s="215" t="s">
        <v>88</v>
      </c>
      <c r="AY963" s="16" t="s">
        <v>181</v>
      </c>
      <c r="BE963" s="216">
        <f>IF(N963="základní",J963,0)</f>
        <v>0</v>
      </c>
      <c r="BF963" s="216">
        <f>IF(N963="snížená",J963,0)</f>
        <v>0</v>
      </c>
      <c r="BG963" s="216">
        <f>IF(N963="zákl. přenesená",J963,0)</f>
        <v>0</v>
      </c>
      <c r="BH963" s="216">
        <f>IF(N963="sníž. přenesená",J963,0)</f>
        <v>0</v>
      </c>
      <c r="BI963" s="216">
        <f>IF(N963="nulová",J963,0)</f>
        <v>0</v>
      </c>
      <c r="BJ963" s="16" t="s">
        <v>86</v>
      </c>
      <c r="BK963" s="216">
        <f>ROUND(I963*H963,2)</f>
        <v>0</v>
      </c>
      <c r="BL963" s="16" t="s">
        <v>130</v>
      </c>
      <c r="BM963" s="215" t="s">
        <v>1310</v>
      </c>
    </row>
    <row r="964" spans="2:51" s="13" customFormat="1" ht="12">
      <c r="B964" s="217"/>
      <c r="C964" s="218"/>
      <c r="D964" s="219" t="s">
        <v>189</v>
      </c>
      <c r="E964" s="220" t="s">
        <v>1</v>
      </c>
      <c r="F964" s="221" t="s">
        <v>1311</v>
      </c>
      <c r="G964" s="218"/>
      <c r="H964" s="222">
        <v>14.052</v>
      </c>
      <c r="I964" s="223"/>
      <c r="J964" s="218"/>
      <c r="K964" s="218"/>
      <c r="L964" s="224"/>
      <c r="M964" s="225"/>
      <c r="N964" s="226"/>
      <c r="O964" s="226"/>
      <c r="P964" s="226"/>
      <c r="Q964" s="226"/>
      <c r="R964" s="226"/>
      <c r="S964" s="226"/>
      <c r="T964" s="227"/>
      <c r="AT964" s="228" t="s">
        <v>189</v>
      </c>
      <c r="AU964" s="228" t="s">
        <v>88</v>
      </c>
      <c r="AV964" s="13" t="s">
        <v>88</v>
      </c>
      <c r="AW964" s="13" t="s">
        <v>35</v>
      </c>
      <c r="AX964" s="13" t="s">
        <v>86</v>
      </c>
      <c r="AY964" s="228" t="s">
        <v>181</v>
      </c>
    </row>
    <row r="965" spans="1:65" s="2" customFormat="1" ht="22.8">
      <c r="A965" s="33"/>
      <c r="B965" s="34"/>
      <c r="C965" s="203" t="s">
        <v>1312</v>
      </c>
      <c r="D965" s="203" t="s">
        <v>183</v>
      </c>
      <c r="E965" s="204" t="s">
        <v>1313</v>
      </c>
      <c r="F965" s="205" t="s">
        <v>1314</v>
      </c>
      <c r="G965" s="206" t="s">
        <v>357</v>
      </c>
      <c r="H965" s="207">
        <v>17.5</v>
      </c>
      <c r="I965" s="208"/>
      <c r="J965" s="209">
        <f>ROUND(I965*H965,2)</f>
        <v>0</v>
      </c>
      <c r="K965" s="210"/>
      <c r="L965" s="38"/>
      <c r="M965" s="211" t="s">
        <v>1</v>
      </c>
      <c r="N965" s="212" t="s">
        <v>43</v>
      </c>
      <c r="O965" s="70"/>
      <c r="P965" s="213">
        <f>O965*H965</f>
        <v>0</v>
      </c>
      <c r="Q965" s="213">
        <v>0</v>
      </c>
      <c r="R965" s="213">
        <f>Q965*H965</f>
        <v>0</v>
      </c>
      <c r="S965" s="213">
        <v>0</v>
      </c>
      <c r="T965" s="214">
        <f>S965*H965</f>
        <v>0</v>
      </c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R965" s="215" t="s">
        <v>130</v>
      </c>
      <c r="AT965" s="215" t="s">
        <v>183</v>
      </c>
      <c r="AU965" s="215" t="s">
        <v>88</v>
      </c>
      <c r="AY965" s="16" t="s">
        <v>181</v>
      </c>
      <c r="BE965" s="216">
        <f>IF(N965="základní",J965,0)</f>
        <v>0</v>
      </c>
      <c r="BF965" s="216">
        <f>IF(N965="snížená",J965,0)</f>
        <v>0</v>
      </c>
      <c r="BG965" s="216">
        <f>IF(N965="zákl. přenesená",J965,0)</f>
        <v>0</v>
      </c>
      <c r="BH965" s="216">
        <f>IF(N965="sníž. přenesená",J965,0)</f>
        <v>0</v>
      </c>
      <c r="BI965" s="216">
        <f>IF(N965="nulová",J965,0)</f>
        <v>0</v>
      </c>
      <c r="BJ965" s="16" t="s">
        <v>86</v>
      </c>
      <c r="BK965" s="216">
        <f>ROUND(I965*H965,2)</f>
        <v>0</v>
      </c>
      <c r="BL965" s="16" t="s">
        <v>130</v>
      </c>
      <c r="BM965" s="215" t="s">
        <v>1315</v>
      </c>
    </row>
    <row r="966" spans="2:51" s="13" customFormat="1" ht="12">
      <c r="B966" s="217"/>
      <c r="C966" s="218"/>
      <c r="D966" s="219" t="s">
        <v>189</v>
      </c>
      <c r="E966" s="220" t="s">
        <v>1</v>
      </c>
      <c r="F966" s="221" t="s">
        <v>1316</v>
      </c>
      <c r="G966" s="218"/>
      <c r="H966" s="222">
        <v>13.056</v>
      </c>
      <c r="I966" s="223"/>
      <c r="J966" s="218"/>
      <c r="K966" s="218"/>
      <c r="L966" s="224"/>
      <c r="M966" s="225"/>
      <c r="N966" s="226"/>
      <c r="O966" s="226"/>
      <c r="P966" s="226"/>
      <c r="Q966" s="226"/>
      <c r="R966" s="226"/>
      <c r="S966" s="226"/>
      <c r="T966" s="227"/>
      <c r="AT966" s="228" t="s">
        <v>189</v>
      </c>
      <c r="AU966" s="228" t="s">
        <v>88</v>
      </c>
      <c r="AV966" s="13" t="s">
        <v>88</v>
      </c>
      <c r="AW966" s="13" t="s">
        <v>35</v>
      </c>
      <c r="AX966" s="13" t="s">
        <v>78</v>
      </c>
      <c r="AY966" s="228" t="s">
        <v>181</v>
      </c>
    </row>
    <row r="967" spans="2:51" s="13" customFormat="1" ht="12">
      <c r="B967" s="217"/>
      <c r="C967" s="218"/>
      <c r="D967" s="219" t="s">
        <v>189</v>
      </c>
      <c r="E967" s="220" t="s">
        <v>1</v>
      </c>
      <c r="F967" s="221" t="s">
        <v>1317</v>
      </c>
      <c r="G967" s="218"/>
      <c r="H967" s="222">
        <v>4.444</v>
      </c>
      <c r="I967" s="223"/>
      <c r="J967" s="218"/>
      <c r="K967" s="218"/>
      <c r="L967" s="224"/>
      <c r="M967" s="225"/>
      <c r="N967" s="226"/>
      <c r="O967" s="226"/>
      <c r="P967" s="226"/>
      <c r="Q967" s="226"/>
      <c r="R967" s="226"/>
      <c r="S967" s="226"/>
      <c r="T967" s="227"/>
      <c r="AT967" s="228" t="s">
        <v>189</v>
      </c>
      <c r="AU967" s="228" t="s">
        <v>88</v>
      </c>
      <c r="AV967" s="13" t="s">
        <v>88</v>
      </c>
      <c r="AW967" s="13" t="s">
        <v>35</v>
      </c>
      <c r="AX967" s="13" t="s">
        <v>78</v>
      </c>
      <c r="AY967" s="228" t="s">
        <v>181</v>
      </c>
    </row>
    <row r="968" spans="2:51" s="14" customFormat="1" ht="12">
      <c r="B968" s="240"/>
      <c r="C968" s="241"/>
      <c r="D968" s="219" t="s">
        <v>189</v>
      </c>
      <c r="E968" s="242" t="s">
        <v>1</v>
      </c>
      <c r="F968" s="243" t="s">
        <v>257</v>
      </c>
      <c r="G968" s="241"/>
      <c r="H968" s="244">
        <v>17.5</v>
      </c>
      <c r="I968" s="245"/>
      <c r="J968" s="241"/>
      <c r="K968" s="241"/>
      <c r="L968" s="246"/>
      <c r="M968" s="247"/>
      <c r="N968" s="248"/>
      <c r="O968" s="248"/>
      <c r="P968" s="248"/>
      <c r="Q968" s="248"/>
      <c r="R968" s="248"/>
      <c r="S968" s="248"/>
      <c r="T968" s="249"/>
      <c r="AT968" s="250" t="s">
        <v>189</v>
      </c>
      <c r="AU968" s="250" t="s">
        <v>88</v>
      </c>
      <c r="AV968" s="14" t="s">
        <v>187</v>
      </c>
      <c r="AW968" s="14" t="s">
        <v>35</v>
      </c>
      <c r="AX968" s="14" t="s">
        <v>86</v>
      </c>
      <c r="AY968" s="250" t="s">
        <v>181</v>
      </c>
    </row>
    <row r="969" spans="1:65" s="2" customFormat="1" ht="22.8">
      <c r="A969" s="33"/>
      <c r="B969" s="34"/>
      <c r="C969" s="229" t="s">
        <v>1318</v>
      </c>
      <c r="D969" s="229" t="s">
        <v>237</v>
      </c>
      <c r="E969" s="230" t="s">
        <v>1277</v>
      </c>
      <c r="F969" s="231" t="s">
        <v>1278</v>
      </c>
      <c r="G969" s="232" t="s">
        <v>206</v>
      </c>
      <c r="H969" s="233">
        <v>0.343</v>
      </c>
      <c r="I969" s="234"/>
      <c r="J969" s="235">
        <f>ROUND(I969*H969,2)</f>
        <v>0</v>
      </c>
      <c r="K969" s="236"/>
      <c r="L969" s="237"/>
      <c r="M969" s="238" t="s">
        <v>1</v>
      </c>
      <c r="N969" s="239" t="s">
        <v>43</v>
      </c>
      <c r="O969" s="70"/>
      <c r="P969" s="213">
        <f>O969*H969</f>
        <v>0</v>
      </c>
      <c r="Q969" s="213">
        <v>0.55</v>
      </c>
      <c r="R969" s="213">
        <f>Q969*H969</f>
        <v>0.18865000000000004</v>
      </c>
      <c r="S969" s="213">
        <v>0</v>
      </c>
      <c r="T969" s="214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215" t="s">
        <v>333</v>
      </c>
      <c r="AT969" s="215" t="s">
        <v>237</v>
      </c>
      <c r="AU969" s="215" t="s">
        <v>88</v>
      </c>
      <c r="AY969" s="16" t="s">
        <v>181</v>
      </c>
      <c r="BE969" s="216">
        <f>IF(N969="základní",J969,0)</f>
        <v>0</v>
      </c>
      <c r="BF969" s="216">
        <f>IF(N969="snížená",J969,0)</f>
        <v>0</v>
      </c>
      <c r="BG969" s="216">
        <f>IF(N969="zákl. přenesená",J969,0)</f>
        <v>0</v>
      </c>
      <c r="BH969" s="216">
        <f>IF(N969="sníž. přenesená",J969,0)</f>
        <v>0</v>
      </c>
      <c r="BI969" s="216">
        <f>IF(N969="nulová",J969,0)</f>
        <v>0</v>
      </c>
      <c r="BJ969" s="16" t="s">
        <v>86</v>
      </c>
      <c r="BK969" s="216">
        <f>ROUND(I969*H969,2)</f>
        <v>0</v>
      </c>
      <c r="BL969" s="16" t="s">
        <v>130</v>
      </c>
      <c r="BM969" s="215" t="s">
        <v>1319</v>
      </c>
    </row>
    <row r="970" spans="2:51" s="13" customFormat="1" ht="12">
      <c r="B970" s="217"/>
      <c r="C970" s="218"/>
      <c r="D970" s="219" t="s">
        <v>189</v>
      </c>
      <c r="E970" s="220" t="s">
        <v>1</v>
      </c>
      <c r="F970" s="221" t="s">
        <v>1320</v>
      </c>
      <c r="G970" s="218"/>
      <c r="H970" s="222">
        <v>0.343</v>
      </c>
      <c r="I970" s="223"/>
      <c r="J970" s="218"/>
      <c r="K970" s="218"/>
      <c r="L970" s="224"/>
      <c r="M970" s="225"/>
      <c r="N970" s="226"/>
      <c r="O970" s="226"/>
      <c r="P970" s="226"/>
      <c r="Q970" s="226"/>
      <c r="R970" s="226"/>
      <c r="S970" s="226"/>
      <c r="T970" s="227"/>
      <c r="AT970" s="228" t="s">
        <v>189</v>
      </c>
      <c r="AU970" s="228" t="s">
        <v>88</v>
      </c>
      <c r="AV970" s="13" t="s">
        <v>88</v>
      </c>
      <c r="AW970" s="13" t="s">
        <v>35</v>
      </c>
      <c r="AX970" s="13" t="s">
        <v>86</v>
      </c>
      <c r="AY970" s="228" t="s">
        <v>181</v>
      </c>
    </row>
    <row r="971" spans="1:65" s="2" customFormat="1" ht="22.8">
      <c r="A971" s="33"/>
      <c r="B971" s="34"/>
      <c r="C971" s="203" t="s">
        <v>1321</v>
      </c>
      <c r="D971" s="203" t="s">
        <v>183</v>
      </c>
      <c r="E971" s="204" t="s">
        <v>1322</v>
      </c>
      <c r="F971" s="205" t="s">
        <v>1323</v>
      </c>
      <c r="G971" s="206" t="s">
        <v>206</v>
      </c>
      <c r="H971" s="207">
        <v>37.432</v>
      </c>
      <c r="I971" s="208"/>
      <c r="J971" s="209">
        <f>ROUND(I971*H971,2)</f>
        <v>0</v>
      </c>
      <c r="K971" s="210"/>
      <c r="L971" s="38"/>
      <c r="M971" s="211" t="s">
        <v>1</v>
      </c>
      <c r="N971" s="212" t="s">
        <v>43</v>
      </c>
      <c r="O971" s="70"/>
      <c r="P971" s="213">
        <f>O971*H971</f>
        <v>0</v>
      </c>
      <c r="Q971" s="213">
        <v>0.02337</v>
      </c>
      <c r="R971" s="213">
        <f>Q971*H971</f>
        <v>0.87478584</v>
      </c>
      <c r="S971" s="213">
        <v>0</v>
      </c>
      <c r="T971" s="214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215" t="s">
        <v>130</v>
      </c>
      <c r="AT971" s="215" t="s">
        <v>183</v>
      </c>
      <c r="AU971" s="215" t="s">
        <v>88</v>
      </c>
      <c r="AY971" s="16" t="s">
        <v>181</v>
      </c>
      <c r="BE971" s="216">
        <f>IF(N971="základní",J971,0)</f>
        <v>0</v>
      </c>
      <c r="BF971" s="216">
        <f>IF(N971="snížená",J971,0)</f>
        <v>0</v>
      </c>
      <c r="BG971" s="216">
        <f>IF(N971="zákl. přenesená",J971,0)</f>
        <v>0</v>
      </c>
      <c r="BH971" s="216">
        <f>IF(N971="sníž. přenesená",J971,0)</f>
        <v>0</v>
      </c>
      <c r="BI971" s="216">
        <f>IF(N971="nulová",J971,0)</f>
        <v>0</v>
      </c>
      <c r="BJ971" s="16" t="s">
        <v>86</v>
      </c>
      <c r="BK971" s="216">
        <f>ROUND(I971*H971,2)</f>
        <v>0</v>
      </c>
      <c r="BL971" s="16" t="s">
        <v>130</v>
      </c>
      <c r="BM971" s="215" t="s">
        <v>1324</v>
      </c>
    </row>
    <row r="972" spans="2:51" s="13" customFormat="1" ht="12">
      <c r="B972" s="217"/>
      <c r="C972" s="218"/>
      <c r="D972" s="219" t="s">
        <v>189</v>
      </c>
      <c r="E972" s="220" t="s">
        <v>1</v>
      </c>
      <c r="F972" s="221" t="s">
        <v>1325</v>
      </c>
      <c r="G972" s="218"/>
      <c r="H972" s="222">
        <v>37.432</v>
      </c>
      <c r="I972" s="223"/>
      <c r="J972" s="218"/>
      <c r="K972" s="218"/>
      <c r="L972" s="224"/>
      <c r="M972" s="225"/>
      <c r="N972" s="226"/>
      <c r="O972" s="226"/>
      <c r="P972" s="226"/>
      <c r="Q972" s="226"/>
      <c r="R972" s="226"/>
      <c r="S972" s="226"/>
      <c r="T972" s="227"/>
      <c r="AT972" s="228" t="s">
        <v>189</v>
      </c>
      <c r="AU972" s="228" t="s">
        <v>88</v>
      </c>
      <c r="AV972" s="13" t="s">
        <v>88</v>
      </c>
      <c r="AW972" s="13" t="s">
        <v>35</v>
      </c>
      <c r="AX972" s="13" t="s">
        <v>86</v>
      </c>
      <c r="AY972" s="228" t="s">
        <v>181</v>
      </c>
    </row>
    <row r="973" spans="1:65" s="2" customFormat="1" ht="11.4">
      <c r="A973" s="33"/>
      <c r="B973" s="34"/>
      <c r="C973" s="203" t="s">
        <v>1326</v>
      </c>
      <c r="D973" s="203" t="s">
        <v>183</v>
      </c>
      <c r="E973" s="204" t="s">
        <v>1327</v>
      </c>
      <c r="F973" s="205" t="s">
        <v>1328</v>
      </c>
      <c r="G973" s="206" t="s">
        <v>245</v>
      </c>
      <c r="H973" s="207">
        <v>1</v>
      </c>
      <c r="I973" s="208"/>
      <c r="J973" s="209">
        <f>ROUND(I973*H973,2)</f>
        <v>0</v>
      </c>
      <c r="K973" s="210"/>
      <c r="L973" s="38"/>
      <c r="M973" s="211" t="s">
        <v>1</v>
      </c>
      <c r="N973" s="212" t="s">
        <v>43</v>
      </c>
      <c r="O973" s="70"/>
      <c r="P973" s="213">
        <f>O973*H973</f>
        <v>0</v>
      </c>
      <c r="Q973" s="213">
        <v>0</v>
      </c>
      <c r="R973" s="213">
        <f>Q973*H973</f>
        <v>0</v>
      </c>
      <c r="S973" s="213">
        <v>0</v>
      </c>
      <c r="T973" s="214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215" t="s">
        <v>130</v>
      </c>
      <c r="AT973" s="215" t="s">
        <v>183</v>
      </c>
      <c r="AU973" s="215" t="s">
        <v>88</v>
      </c>
      <c r="AY973" s="16" t="s">
        <v>181</v>
      </c>
      <c r="BE973" s="216">
        <f>IF(N973="základní",J973,0)</f>
        <v>0</v>
      </c>
      <c r="BF973" s="216">
        <f>IF(N973="snížená",J973,0)</f>
        <v>0</v>
      </c>
      <c r="BG973" s="216">
        <f>IF(N973="zákl. přenesená",J973,0)</f>
        <v>0</v>
      </c>
      <c r="BH973" s="216">
        <f>IF(N973="sníž. přenesená",J973,0)</f>
        <v>0</v>
      </c>
      <c r="BI973" s="216">
        <f>IF(N973="nulová",J973,0)</f>
        <v>0</v>
      </c>
      <c r="BJ973" s="16" t="s">
        <v>86</v>
      </c>
      <c r="BK973" s="216">
        <f>ROUND(I973*H973,2)</f>
        <v>0</v>
      </c>
      <c r="BL973" s="16" t="s">
        <v>130</v>
      </c>
      <c r="BM973" s="215" t="s">
        <v>1329</v>
      </c>
    </row>
    <row r="974" spans="1:65" s="2" customFormat="1" ht="11.4">
      <c r="A974" s="33"/>
      <c r="B974" s="34"/>
      <c r="C974" s="203" t="s">
        <v>1330</v>
      </c>
      <c r="D974" s="203" t="s">
        <v>183</v>
      </c>
      <c r="E974" s="204" t="s">
        <v>1331</v>
      </c>
      <c r="F974" s="205" t="s">
        <v>1332</v>
      </c>
      <c r="G974" s="206" t="s">
        <v>245</v>
      </c>
      <c r="H974" s="207">
        <v>1</v>
      </c>
      <c r="I974" s="208"/>
      <c r="J974" s="209">
        <f>ROUND(I974*H974,2)</f>
        <v>0</v>
      </c>
      <c r="K974" s="210"/>
      <c r="L974" s="38"/>
      <c r="M974" s="211" t="s">
        <v>1</v>
      </c>
      <c r="N974" s="212" t="s">
        <v>43</v>
      </c>
      <c r="O974" s="70"/>
      <c r="P974" s="213">
        <f>O974*H974</f>
        <v>0</v>
      </c>
      <c r="Q974" s="213">
        <v>0</v>
      </c>
      <c r="R974" s="213">
        <f>Q974*H974</f>
        <v>0</v>
      </c>
      <c r="S974" s="213">
        <v>0</v>
      </c>
      <c r="T974" s="214">
        <f>S974*H974</f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215" t="s">
        <v>130</v>
      </c>
      <c r="AT974" s="215" t="s">
        <v>183</v>
      </c>
      <c r="AU974" s="215" t="s">
        <v>88</v>
      </c>
      <c r="AY974" s="16" t="s">
        <v>181</v>
      </c>
      <c r="BE974" s="216">
        <f>IF(N974="základní",J974,0)</f>
        <v>0</v>
      </c>
      <c r="BF974" s="216">
        <f>IF(N974="snížená",J974,0)</f>
        <v>0</v>
      </c>
      <c r="BG974" s="216">
        <f>IF(N974="zákl. přenesená",J974,0)</f>
        <v>0</v>
      </c>
      <c r="BH974" s="216">
        <f>IF(N974="sníž. přenesená",J974,0)</f>
        <v>0</v>
      </c>
      <c r="BI974" s="216">
        <f>IF(N974="nulová",J974,0)</f>
        <v>0</v>
      </c>
      <c r="BJ974" s="16" t="s">
        <v>86</v>
      </c>
      <c r="BK974" s="216">
        <f>ROUND(I974*H974,2)</f>
        <v>0</v>
      </c>
      <c r="BL974" s="16" t="s">
        <v>130</v>
      </c>
      <c r="BM974" s="215" t="s">
        <v>1333</v>
      </c>
    </row>
    <row r="975" spans="1:65" s="2" customFormat="1" ht="22.8">
      <c r="A975" s="33"/>
      <c r="B975" s="34"/>
      <c r="C975" s="203" t="s">
        <v>1334</v>
      </c>
      <c r="D975" s="203" t="s">
        <v>183</v>
      </c>
      <c r="E975" s="204" t="s">
        <v>382</v>
      </c>
      <c r="F975" s="205" t="s">
        <v>383</v>
      </c>
      <c r="G975" s="206" t="s">
        <v>339</v>
      </c>
      <c r="H975" s="251"/>
      <c r="I975" s="208"/>
      <c r="J975" s="209">
        <f>ROUND(I975*H975,2)</f>
        <v>0</v>
      </c>
      <c r="K975" s="210"/>
      <c r="L975" s="38"/>
      <c r="M975" s="211" t="s">
        <v>1</v>
      </c>
      <c r="N975" s="212" t="s">
        <v>43</v>
      </c>
      <c r="O975" s="70"/>
      <c r="P975" s="213">
        <f>O975*H975</f>
        <v>0</v>
      </c>
      <c r="Q975" s="213">
        <v>0</v>
      </c>
      <c r="R975" s="213">
        <f>Q975*H975</f>
        <v>0</v>
      </c>
      <c r="S975" s="213">
        <v>0</v>
      </c>
      <c r="T975" s="214">
        <f>S975*H975</f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215" t="s">
        <v>130</v>
      </c>
      <c r="AT975" s="215" t="s">
        <v>183</v>
      </c>
      <c r="AU975" s="215" t="s">
        <v>88</v>
      </c>
      <c r="AY975" s="16" t="s">
        <v>181</v>
      </c>
      <c r="BE975" s="216">
        <f>IF(N975="základní",J975,0)</f>
        <v>0</v>
      </c>
      <c r="BF975" s="216">
        <f>IF(N975="snížená",J975,0)</f>
        <v>0</v>
      </c>
      <c r="BG975" s="216">
        <f>IF(N975="zákl. přenesená",J975,0)</f>
        <v>0</v>
      </c>
      <c r="BH975" s="216">
        <f>IF(N975="sníž. přenesená",J975,0)</f>
        <v>0</v>
      </c>
      <c r="BI975" s="216">
        <f>IF(N975="nulová",J975,0)</f>
        <v>0</v>
      </c>
      <c r="BJ975" s="16" t="s">
        <v>86</v>
      </c>
      <c r="BK975" s="216">
        <f>ROUND(I975*H975,2)</f>
        <v>0</v>
      </c>
      <c r="BL975" s="16" t="s">
        <v>130</v>
      </c>
      <c r="BM975" s="215" t="s">
        <v>1335</v>
      </c>
    </row>
    <row r="976" spans="2:63" s="12" customFormat="1" ht="13.2">
      <c r="B976" s="187"/>
      <c r="C976" s="188"/>
      <c r="D976" s="189" t="s">
        <v>77</v>
      </c>
      <c r="E976" s="201" t="s">
        <v>1336</v>
      </c>
      <c r="F976" s="201" t="s">
        <v>1337</v>
      </c>
      <c r="G976" s="188"/>
      <c r="H976" s="188"/>
      <c r="I976" s="191"/>
      <c r="J976" s="202">
        <f>BK976</f>
        <v>0</v>
      </c>
      <c r="K976" s="188"/>
      <c r="L976" s="193"/>
      <c r="M976" s="194"/>
      <c r="N976" s="195"/>
      <c r="O976" s="195"/>
      <c r="P976" s="196">
        <f>SUM(P977:P987)</f>
        <v>0</v>
      </c>
      <c r="Q976" s="195"/>
      <c r="R976" s="196">
        <f>SUM(R977:R987)</f>
        <v>2.5287694700000003</v>
      </c>
      <c r="S976" s="195"/>
      <c r="T976" s="197">
        <f>SUM(T977:T987)</f>
        <v>0</v>
      </c>
      <c r="AR976" s="198" t="s">
        <v>88</v>
      </c>
      <c r="AT976" s="199" t="s">
        <v>77</v>
      </c>
      <c r="AU976" s="199" t="s">
        <v>86</v>
      </c>
      <c r="AY976" s="198" t="s">
        <v>181</v>
      </c>
      <c r="BK976" s="200">
        <f>SUM(BK977:BK987)</f>
        <v>0</v>
      </c>
    </row>
    <row r="977" spans="1:65" s="2" customFormat="1" ht="11.4">
      <c r="A977" s="33"/>
      <c r="B977" s="34"/>
      <c r="C977" s="203" t="s">
        <v>1338</v>
      </c>
      <c r="D977" s="203" t="s">
        <v>183</v>
      </c>
      <c r="E977" s="204" t="s">
        <v>1339</v>
      </c>
      <c r="F977" s="205" t="s">
        <v>1340</v>
      </c>
      <c r="G977" s="206" t="s">
        <v>186</v>
      </c>
      <c r="H977" s="207">
        <v>346.37</v>
      </c>
      <c r="I977" s="208"/>
      <c r="J977" s="209">
        <f>ROUND(I977*H977,2)</f>
        <v>0</v>
      </c>
      <c r="K977" s="210"/>
      <c r="L977" s="38"/>
      <c r="M977" s="211" t="s">
        <v>1</v>
      </c>
      <c r="N977" s="212" t="s">
        <v>43</v>
      </c>
      <c r="O977" s="70"/>
      <c r="P977" s="213">
        <f>O977*H977</f>
        <v>0</v>
      </c>
      <c r="Q977" s="213">
        <v>0</v>
      </c>
      <c r="R977" s="213">
        <f>Q977*H977</f>
        <v>0</v>
      </c>
      <c r="S977" s="213">
        <v>0</v>
      </c>
      <c r="T977" s="214">
        <f>S977*H977</f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215" t="s">
        <v>130</v>
      </c>
      <c r="AT977" s="215" t="s">
        <v>183</v>
      </c>
      <c r="AU977" s="215" t="s">
        <v>88</v>
      </c>
      <c r="AY977" s="16" t="s">
        <v>181</v>
      </c>
      <c r="BE977" s="216">
        <f>IF(N977="základní",J977,0)</f>
        <v>0</v>
      </c>
      <c r="BF977" s="216">
        <f>IF(N977="snížená",J977,0)</f>
        <v>0</v>
      </c>
      <c r="BG977" s="216">
        <f>IF(N977="zákl. přenesená",J977,0)</f>
        <v>0</v>
      </c>
      <c r="BH977" s="216">
        <f>IF(N977="sníž. přenesená",J977,0)</f>
        <v>0</v>
      </c>
      <c r="BI977" s="216">
        <f>IF(N977="nulová",J977,0)</f>
        <v>0</v>
      </c>
      <c r="BJ977" s="16" t="s">
        <v>86</v>
      </c>
      <c r="BK977" s="216">
        <f>ROUND(I977*H977,2)</f>
        <v>0</v>
      </c>
      <c r="BL977" s="16" t="s">
        <v>130</v>
      </c>
      <c r="BM977" s="215" t="s">
        <v>1341</v>
      </c>
    </row>
    <row r="978" spans="2:51" s="13" customFormat="1" ht="12">
      <c r="B978" s="217"/>
      <c r="C978" s="218"/>
      <c r="D978" s="219" t="s">
        <v>189</v>
      </c>
      <c r="E978" s="220" t="s">
        <v>1</v>
      </c>
      <c r="F978" s="221" t="s">
        <v>1240</v>
      </c>
      <c r="G978" s="218"/>
      <c r="H978" s="222">
        <v>210.26</v>
      </c>
      <c r="I978" s="223"/>
      <c r="J978" s="218"/>
      <c r="K978" s="218"/>
      <c r="L978" s="224"/>
      <c r="M978" s="225"/>
      <c r="N978" s="226"/>
      <c r="O978" s="226"/>
      <c r="P978" s="226"/>
      <c r="Q978" s="226"/>
      <c r="R978" s="226"/>
      <c r="S978" s="226"/>
      <c r="T978" s="227"/>
      <c r="AT978" s="228" t="s">
        <v>189</v>
      </c>
      <c r="AU978" s="228" t="s">
        <v>88</v>
      </c>
      <c r="AV978" s="13" t="s">
        <v>88</v>
      </c>
      <c r="AW978" s="13" t="s">
        <v>35</v>
      </c>
      <c r="AX978" s="13" t="s">
        <v>78</v>
      </c>
      <c r="AY978" s="228" t="s">
        <v>181</v>
      </c>
    </row>
    <row r="979" spans="2:51" s="13" customFormat="1" ht="20.4">
      <c r="B979" s="217"/>
      <c r="C979" s="218"/>
      <c r="D979" s="219" t="s">
        <v>189</v>
      </c>
      <c r="E979" s="220" t="s">
        <v>1</v>
      </c>
      <c r="F979" s="221" t="s">
        <v>1342</v>
      </c>
      <c r="G979" s="218"/>
      <c r="H979" s="222">
        <v>136.11</v>
      </c>
      <c r="I979" s="223"/>
      <c r="J979" s="218"/>
      <c r="K979" s="218"/>
      <c r="L979" s="224"/>
      <c r="M979" s="225"/>
      <c r="N979" s="226"/>
      <c r="O979" s="226"/>
      <c r="P979" s="226"/>
      <c r="Q979" s="226"/>
      <c r="R979" s="226"/>
      <c r="S979" s="226"/>
      <c r="T979" s="227"/>
      <c r="AT979" s="228" t="s">
        <v>189</v>
      </c>
      <c r="AU979" s="228" t="s">
        <v>88</v>
      </c>
      <c r="AV979" s="13" t="s">
        <v>88</v>
      </c>
      <c r="AW979" s="13" t="s">
        <v>35</v>
      </c>
      <c r="AX979" s="13" t="s">
        <v>78</v>
      </c>
      <c r="AY979" s="228" t="s">
        <v>181</v>
      </c>
    </row>
    <row r="980" spans="2:51" s="14" customFormat="1" ht="12">
      <c r="B980" s="240"/>
      <c r="C980" s="241"/>
      <c r="D980" s="219" t="s">
        <v>189</v>
      </c>
      <c r="E980" s="242" t="s">
        <v>1</v>
      </c>
      <c r="F980" s="243" t="s">
        <v>257</v>
      </c>
      <c r="G980" s="241"/>
      <c r="H980" s="244">
        <v>346.37</v>
      </c>
      <c r="I980" s="245"/>
      <c r="J980" s="241"/>
      <c r="K980" s="241"/>
      <c r="L980" s="246"/>
      <c r="M980" s="247"/>
      <c r="N980" s="248"/>
      <c r="O980" s="248"/>
      <c r="P980" s="248"/>
      <c r="Q980" s="248"/>
      <c r="R980" s="248"/>
      <c r="S980" s="248"/>
      <c r="T980" s="249"/>
      <c r="AT980" s="250" t="s">
        <v>189</v>
      </c>
      <c r="AU980" s="250" t="s">
        <v>88</v>
      </c>
      <c r="AV980" s="14" t="s">
        <v>187</v>
      </c>
      <c r="AW980" s="14" t="s">
        <v>35</v>
      </c>
      <c r="AX980" s="14" t="s">
        <v>86</v>
      </c>
      <c r="AY980" s="250" t="s">
        <v>181</v>
      </c>
    </row>
    <row r="981" spans="1:65" s="2" customFormat="1" ht="22.8">
      <c r="A981" s="33"/>
      <c r="B981" s="34"/>
      <c r="C981" s="229" t="s">
        <v>1343</v>
      </c>
      <c r="D981" s="229" t="s">
        <v>237</v>
      </c>
      <c r="E981" s="230" t="s">
        <v>1344</v>
      </c>
      <c r="F981" s="231" t="s">
        <v>1345</v>
      </c>
      <c r="G981" s="232" t="s">
        <v>186</v>
      </c>
      <c r="H981" s="233">
        <v>381.007</v>
      </c>
      <c r="I981" s="234"/>
      <c r="J981" s="235">
        <f>ROUND(I981*H981,2)</f>
        <v>0</v>
      </c>
      <c r="K981" s="236"/>
      <c r="L981" s="237"/>
      <c r="M981" s="238" t="s">
        <v>1</v>
      </c>
      <c r="N981" s="239" t="s">
        <v>43</v>
      </c>
      <c r="O981" s="70"/>
      <c r="P981" s="213">
        <f>O981*H981</f>
        <v>0</v>
      </c>
      <c r="Q981" s="213">
        <v>0.00011</v>
      </c>
      <c r="R981" s="213">
        <f>Q981*H981</f>
        <v>0.04191077</v>
      </c>
      <c r="S981" s="213">
        <v>0</v>
      </c>
      <c r="T981" s="214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215" t="s">
        <v>333</v>
      </c>
      <c r="AT981" s="215" t="s">
        <v>237</v>
      </c>
      <c r="AU981" s="215" t="s">
        <v>88</v>
      </c>
      <c r="AY981" s="16" t="s">
        <v>181</v>
      </c>
      <c r="BE981" s="216">
        <f>IF(N981="základní",J981,0)</f>
        <v>0</v>
      </c>
      <c r="BF981" s="216">
        <f>IF(N981="snížená",J981,0)</f>
        <v>0</v>
      </c>
      <c r="BG981" s="216">
        <f>IF(N981="zákl. přenesená",J981,0)</f>
        <v>0</v>
      </c>
      <c r="BH981" s="216">
        <f>IF(N981="sníž. přenesená",J981,0)</f>
        <v>0</v>
      </c>
      <c r="BI981" s="216">
        <f>IF(N981="nulová",J981,0)</f>
        <v>0</v>
      </c>
      <c r="BJ981" s="16" t="s">
        <v>86</v>
      </c>
      <c r="BK981" s="216">
        <f>ROUND(I981*H981,2)</f>
        <v>0</v>
      </c>
      <c r="BL981" s="16" t="s">
        <v>130</v>
      </c>
      <c r="BM981" s="215" t="s">
        <v>1346</v>
      </c>
    </row>
    <row r="982" spans="2:51" s="13" customFormat="1" ht="12">
      <c r="B982" s="217"/>
      <c r="C982" s="218"/>
      <c r="D982" s="219" t="s">
        <v>189</v>
      </c>
      <c r="E982" s="218"/>
      <c r="F982" s="221" t="s">
        <v>1347</v>
      </c>
      <c r="G982" s="218"/>
      <c r="H982" s="222">
        <v>381.007</v>
      </c>
      <c r="I982" s="223"/>
      <c r="J982" s="218"/>
      <c r="K982" s="218"/>
      <c r="L982" s="224"/>
      <c r="M982" s="225"/>
      <c r="N982" s="226"/>
      <c r="O982" s="226"/>
      <c r="P982" s="226"/>
      <c r="Q982" s="226"/>
      <c r="R982" s="226"/>
      <c r="S982" s="226"/>
      <c r="T982" s="227"/>
      <c r="AT982" s="228" t="s">
        <v>189</v>
      </c>
      <c r="AU982" s="228" t="s">
        <v>88</v>
      </c>
      <c r="AV982" s="13" t="s">
        <v>88</v>
      </c>
      <c r="AW982" s="13" t="s">
        <v>4</v>
      </c>
      <c r="AX982" s="13" t="s">
        <v>86</v>
      </c>
      <c r="AY982" s="228" t="s">
        <v>181</v>
      </c>
    </row>
    <row r="983" spans="1:65" s="2" customFormat="1" ht="22.8">
      <c r="A983" s="33"/>
      <c r="B983" s="34"/>
      <c r="C983" s="203" t="s">
        <v>1348</v>
      </c>
      <c r="D983" s="203" t="s">
        <v>183</v>
      </c>
      <c r="E983" s="204" t="s">
        <v>1349</v>
      </c>
      <c r="F983" s="205" t="s">
        <v>1350</v>
      </c>
      <c r="G983" s="206" t="s">
        <v>186</v>
      </c>
      <c r="H983" s="207">
        <v>112.71</v>
      </c>
      <c r="I983" s="208"/>
      <c r="J983" s="209">
        <f>ROUND(I983*H983,2)</f>
        <v>0</v>
      </c>
      <c r="K983" s="210"/>
      <c r="L983" s="38"/>
      <c r="M983" s="211" t="s">
        <v>1</v>
      </c>
      <c r="N983" s="212" t="s">
        <v>43</v>
      </c>
      <c r="O983" s="70"/>
      <c r="P983" s="213">
        <f>O983*H983</f>
        <v>0</v>
      </c>
      <c r="Q983" s="213">
        <v>0.01691</v>
      </c>
      <c r="R983" s="213">
        <f>Q983*H983</f>
        <v>1.9059261</v>
      </c>
      <c r="S983" s="213">
        <v>0</v>
      </c>
      <c r="T983" s="214">
        <f>S983*H983</f>
        <v>0</v>
      </c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R983" s="215" t="s">
        <v>130</v>
      </c>
      <c r="AT983" s="215" t="s">
        <v>183</v>
      </c>
      <c r="AU983" s="215" t="s">
        <v>88</v>
      </c>
      <c r="AY983" s="16" t="s">
        <v>181</v>
      </c>
      <c r="BE983" s="216">
        <f>IF(N983="základní",J983,0)</f>
        <v>0</v>
      </c>
      <c r="BF983" s="216">
        <f>IF(N983="snížená",J983,0)</f>
        <v>0</v>
      </c>
      <c r="BG983" s="216">
        <f>IF(N983="zákl. přenesená",J983,0)</f>
        <v>0</v>
      </c>
      <c r="BH983" s="216">
        <f>IF(N983="sníž. přenesená",J983,0)</f>
        <v>0</v>
      </c>
      <c r="BI983" s="216">
        <f>IF(N983="nulová",J983,0)</f>
        <v>0</v>
      </c>
      <c r="BJ983" s="16" t="s">
        <v>86</v>
      </c>
      <c r="BK983" s="216">
        <f>ROUND(I983*H983,2)</f>
        <v>0</v>
      </c>
      <c r="BL983" s="16" t="s">
        <v>130</v>
      </c>
      <c r="BM983" s="215" t="s">
        <v>1351</v>
      </c>
    </row>
    <row r="984" spans="2:51" s="13" customFormat="1" ht="12">
      <c r="B984" s="217"/>
      <c r="C984" s="218"/>
      <c r="D984" s="219" t="s">
        <v>189</v>
      </c>
      <c r="E984" s="220" t="s">
        <v>1</v>
      </c>
      <c r="F984" s="221" t="s">
        <v>1352</v>
      </c>
      <c r="G984" s="218"/>
      <c r="H984" s="222">
        <v>112.71</v>
      </c>
      <c r="I984" s="223"/>
      <c r="J984" s="218"/>
      <c r="K984" s="218"/>
      <c r="L984" s="224"/>
      <c r="M984" s="225"/>
      <c r="N984" s="226"/>
      <c r="O984" s="226"/>
      <c r="P984" s="226"/>
      <c r="Q984" s="226"/>
      <c r="R984" s="226"/>
      <c r="S984" s="226"/>
      <c r="T984" s="227"/>
      <c r="AT984" s="228" t="s">
        <v>189</v>
      </c>
      <c r="AU984" s="228" t="s">
        <v>88</v>
      </c>
      <c r="AV984" s="13" t="s">
        <v>88</v>
      </c>
      <c r="AW984" s="13" t="s">
        <v>35</v>
      </c>
      <c r="AX984" s="13" t="s">
        <v>86</v>
      </c>
      <c r="AY984" s="228" t="s">
        <v>181</v>
      </c>
    </row>
    <row r="985" spans="1:65" s="2" customFormat="1" ht="22.8">
      <c r="A985" s="33"/>
      <c r="B985" s="34"/>
      <c r="C985" s="203" t="s">
        <v>1353</v>
      </c>
      <c r="D985" s="203" t="s">
        <v>183</v>
      </c>
      <c r="E985" s="204" t="s">
        <v>1354</v>
      </c>
      <c r="F985" s="205" t="s">
        <v>1355</v>
      </c>
      <c r="G985" s="206" t="s">
        <v>186</v>
      </c>
      <c r="H985" s="207">
        <v>23.34</v>
      </c>
      <c r="I985" s="208"/>
      <c r="J985" s="209">
        <f>ROUND(I985*H985,2)</f>
        <v>0</v>
      </c>
      <c r="K985" s="210"/>
      <c r="L985" s="38"/>
      <c r="M985" s="211" t="s">
        <v>1</v>
      </c>
      <c r="N985" s="212" t="s">
        <v>43</v>
      </c>
      <c r="O985" s="70"/>
      <c r="P985" s="213">
        <f>O985*H985</f>
        <v>0</v>
      </c>
      <c r="Q985" s="213">
        <v>0.02489</v>
      </c>
      <c r="R985" s="213">
        <f>Q985*H985</f>
        <v>0.5809326</v>
      </c>
      <c r="S985" s="213">
        <v>0</v>
      </c>
      <c r="T985" s="214">
        <f>S985*H985</f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215" t="s">
        <v>130</v>
      </c>
      <c r="AT985" s="215" t="s">
        <v>183</v>
      </c>
      <c r="AU985" s="215" t="s">
        <v>88</v>
      </c>
      <c r="AY985" s="16" t="s">
        <v>181</v>
      </c>
      <c r="BE985" s="216">
        <f>IF(N985="základní",J985,0)</f>
        <v>0</v>
      </c>
      <c r="BF985" s="216">
        <f>IF(N985="snížená",J985,0)</f>
        <v>0</v>
      </c>
      <c r="BG985" s="216">
        <f>IF(N985="zákl. přenesená",J985,0)</f>
        <v>0</v>
      </c>
      <c r="BH985" s="216">
        <f>IF(N985="sníž. přenesená",J985,0)</f>
        <v>0</v>
      </c>
      <c r="BI985" s="216">
        <f>IF(N985="nulová",J985,0)</f>
        <v>0</v>
      </c>
      <c r="BJ985" s="16" t="s">
        <v>86</v>
      </c>
      <c r="BK985" s="216">
        <f>ROUND(I985*H985,2)</f>
        <v>0</v>
      </c>
      <c r="BL985" s="16" t="s">
        <v>130</v>
      </c>
      <c r="BM985" s="215" t="s">
        <v>1356</v>
      </c>
    </row>
    <row r="986" spans="2:51" s="13" customFormat="1" ht="12">
      <c r="B986" s="217"/>
      <c r="C986" s="218"/>
      <c r="D986" s="219" t="s">
        <v>189</v>
      </c>
      <c r="E986" s="220" t="s">
        <v>1</v>
      </c>
      <c r="F986" s="221" t="s">
        <v>1357</v>
      </c>
      <c r="G986" s="218"/>
      <c r="H986" s="222">
        <v>23.34</v>
      </c>
      <c r="I986" s="223"/>
      <c r="J986" s="218"/>
      <c r="K986" s="218"/>
      <c r="L986" s="224"/>
      <c r="M986" s="225"/>
      <c r="N986" s="226"/>
      <c r="O986" s="226"/>
      <c r="P986" s="226"/>
      <c r="Q986" s="226"/>
      <c r="R986" s="226"/>
      <c r="S986" s="226"/>
      <c r="T986" s="227"/>
      <c r="AT986" s="228" t="s">
        <v>189</v>
      </c>
      <c r="AU986" s="228" t="s">
        <v>88</v>
      </c>
      <c r="AV986" s="13" t="s">
        <v>88</v>
      </c>
      <c r="AW986" s="13" t="s">
        <v>35</v>
      </c>
      <c r="AX986" s="13" t="s">
        <v>86</v>
      </c>
      <c r="AY986" s="228" t="s">
        <v>181</v>
      </c>
    </row>
    <row r="987" spans="1:65" s="2" customFormat="1" ht="22.8">
      <c r="A987" s="33"/>
      <c r="B987" s="34"/>
      <c r="C987" s="203" t="s">
        <v>1358</v>
      </c>
      <c r="D987" s="203" t="s">
        <v>183</v>
      </c>
      <c r="E987" s="204" t="s">
        <v>1359</v>
      </c>
      <c r="F987" s="205" t="s">
        <v>1360</v>
      </c>
      <c r="G987" s="206" t="s">
        <v>339</v>
      </c>
      <c r="H987" s="251"/>
      <c r="I987" s="208"/>
      <c r="J987" s="209">
        <f>ROUND(I987*H987,2)</f>
        <v>0</v>
      </c>
      <c r="K987" s="210"/>
      <c r="L987" s="38"/>
      <c r="M987" s="211" t="s">
        <v>1</v>
      </c>
      <c r="N987" s="212" t="s">
        <v>43</v>
      </c>
      <c r="O987" s="70"/>
      <c r="P987" s="213">
        <f>O987*H987</f>
        <v>0</v>
      </c>
      <c r="Q987" s="213">
        <v>0</v>
      </c>
      <c r="R987" s="213">
        <f>Q987*H987</f>
        <v>0</v>
      </c>
      <c r="S987" s="213">
        <v>0</v>
      </c>
      <c r="T987" s="214">
        <f>S987*H987</f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215" t="s">
        <v>130</v>
      </c>
      <c r="AT987" s="215" t="s">
        <v>183</v>
      </c>
      <c r="AU987" s="215" t="s">
        <v>88</v>
      </c>
      <c r="AY987" s="16" t="s">
        <v>181</v>
      </c>
      <c r="BE987" s="216">
        <f>IF(N987="základní",J987,0)</f>
        <v>0</v>
      </c>
      <c r="BF987" s="216">
        <f>IF(N987="snížená",J987,0)</f>
        <v>0</v>
      </c>
      <c r="BG987" s="216">
        <f>IF(N987="zákl. přenesená",J987,0)</f>
        <v>0</v>
      </c>
      <c r="BH987" s="216">
        <f>IF(N987="sníž. přenesená",J987,0)</f>
        <v>0</v>
      </c>
      <c r="BI987" s="216">
        <f>IF(N987="nulová",J987,0)</f>
        <v>0</v>
      </c>
      <c r="BJ987" s="16" t="s">
        <v>86</v>
      </c>
      <c r="BK987" s="216">
        <f>ROUND(I987*H987,2)</f>
        <v>0</v>
      </c>
      <c r="BL987" s="16" t="s">
        <v>130</v>
      </c>
      <c r="BM987" s="215" t="s">
        <v>1361</v>
      </c>
    </row>
    <row r="988" spans="2:63" s="12" customFormat="1" ht="13.2">
      <c r="B988" s="187"/>
      <c r="C988" s="188"/>
      <c r="D988" s="189" t="s">
        <v>77</v>
      </c>
      <c r="E988" s="201" t="s">
        <v>385</v>
      </c>
      <c r="F988" s="201" t="s">
        <v>386</v>
      </c>
      <c r="G988" s="188"/>
      <c r="H988" s="188"/>
      <c r="I988" s="191"/>
      <c r="J988" s="202">
        <f>BK988</f>
        <v>0</v>
      </c>
      <c r="K988" s="188"/>
      <c r="L988" s="193"/>
      <c r="M988" s="194"/>
      <c r="N988" s="195"/>
      <c r="O988" s="195"/>
      <c r="P988" s="196">
        <f>SUM(P989:P1026)</f>
        <v>0</v>
      </c>
      <c r="Q988" s="195"/>
      <c r="R988" s="196">
        <f>SUM(R989:R1026)</f>
        <v>0.11775978000000001</v>
      </c>
      <c r="S988" s="195"/>
      <c r="T988" s="197">
        <f>SUM(T989:T1026)</f>
        <v>0</v>
      </c>
      <c r="AR988" s="198" t="s">
        <v>88</v>
      </c>
      <c r="AT988" s="199" t="s">
        <v>77</v>
      </c>
      <c r="AU988" s="199" t="s">
        <v>86</v>
      </c>
      <c r="AY988" s="198" t="s">
        <v>181</v>
      </c>
      <c r="BK988" s="200">
        <f>SUM(BK989:BK1026)</f>
        <v>0</v>
      </c>
    </row>
    <row r="989" spans="1:65" s="2" customFormat="1" ht="11.4">
      <c r="A989" s="33"/>
      <c r="B989" s="34"/>
      <c r="C989" s="203" t="s">
        <v>1362</v>
      </c>
      <c r="D989" s="203" t="s">
        <v>183</v>
      </c>
      <c r="E989" s="204" t="s">
        <v>1363</v>
      </c>
      <c r="F989" s="205" t="s">
        <v>1364</v>
      </c>
      <c r="G989" s="206" t="s">
        <v>357</v>
      </c>
      <c r="H989" s="207">
        <v>36.375</v>
      </c>
      <c r="I989" s="208"/>
      <c r="J989" s="209">
        <f>ROUND(I989*H989,2)</f>
        <v>0</v>
      </c>
      <c r="K989" s="210"/>
      <c r="L989" s="38"/>
      <c r="M989" s="211" t="s">
        <v>1</v>
      </c>
      <c r="N989" s="212" t="s">
        <v>43</v>
      </c>
      <c r="O989" s="70"/>
      <c r="P989" s="213">
        <f>O989*H989</f>
        <v>0</v>
      </c>
      <c r="Q989" s="213">
        <v>4E-05</v>
      </c>
      <c r="R989" s="213">
        <f>Q989*H989</f>
        <v>0.0014550000000000001</v>
      </c>
      <c r="S989" s="213">
        <v>0</v>
      </c>
      <c r="T989" s="214">
        <f>S989*H989</f>
        <v>0</v>
      </c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R989" s="215" t="s">
        <v>130</v>
      </c>
      <c r="AT989" s="215" t="s">
        <v>183</v>
      </c>
      <c r="AU989" s="215" t="s">
        <v>88</v>
      </c>
      <c r="AY989" s="16" t="s">
        <v>181</v>
      </c>
      <c r="BE989" s="216">
        <f>IF(N989="základní",J989,0)</f>
        <v>0</v>
      </c>
      <c r="BF989" s="216">
        <f>IF(N989="snížená",J989,0)</f>
        <v>0</v>
      </c>
      <c r="BG989" s="216">
        <f>IF(N989="zákl. přenesená",J989,0)</f>
        <v>0</v>
      </c>
      <c r="BH989" s="216">
        <f>IF(N989="sníž. přenesená",J989,0)</f>
        <v>0</v>
      </c>
      <c r="BI989" s="216">
        <f>IF(N989="nulová",J989,0)</f>
        <v>0</v>
      </c>
      <c r="BJ989" s="16" t="s">
        <v>86</v>
      </c>
      <c r="BK989" s="216">
        <f>ROUND(I989*H989,2)</f>
        <v>0</v>
      </c>
      <c r="BL989" s="16" t="s">
        <v>130</v>
      </c>
      <c r="BM989" s="215" t="s">
        <v>1365</v>
      </c>
    </row>
    <row r="990" spans="2:51" s="13" customFormat="1" ht="20.4">
      <c r="B990" s="217"/>
      <c r="C990" s="218"/>
      <c r="D990" s="219" t="s">
        <v>189</v>
      </c>
      <c r="E990" s="220" t="s">
        <v>1</v>
      </c>
      <c r="F990" s="221" t="s">
        <v>1366</v>
      </c>
      <c r="G990" s="218"/>
      <c r="H990" s="222">
        <v>36.375</v>
      </c>
      <c r="I990" s="223"/>
      <c r="J990" s="218"/>
      <c r="K990" s="218"/>
      <c r="L990" s="224"/>
      <c r="M990" s="225"/>
      <c r="N990" s="226"/>
      <c r="O990" s="226"/>
      <c r="P990" s="226"/>
      <c r="Q990" s="226"/>
      <c r="R990" s="226"/>
      <c r="S990" s="226"/>
      <c r="T990" s="227"/>
      <c r="AT990" s="228" t="s">
        <v>189</v>
      </c>
      <c r="AU990" s="228" t="s">
        <v>88</v>
      </c>
      <c r="AV990" s="13" t="s">
        <v>88</v>
      </c>
      <c r="AW990" s="13" t="s">
        <v>35</v>
      </c>
      <c r="AX990" s="13" t="s">
        <v>86</v>
      </c>
      <c r="AY990" s="228" t="s">
        <v>181</v>
      </c>
    </row>
    <row r="991" spans="1:65" s="2" customFormat="1" ht="11.4">
      <c r="A991" s="33"/>
      <c r="B991" s="34"/>
      <c r="C991" s="229" t="s">
        <v>1367</v>
      </c>
      <c r="D991" s="229" t="s">
        <v>237</v>
      </c>
      <c r="E991" s="230" t="s">
        <v>1368</v>
      </c>
      <c r="F991" s="231" t="s">
        <v>1369</v>
      </c>
      <c r="G991" s="232" t="s">
        <v>357</v>
      </c>
      <c r="H991" s="233">
        <v>43.65</v>
      </c>
      <c r="I991" s="234"/>
      <c r="J991" s="235">
        <f>ROUND(I991*H991,2)</f>
        <v>0</v>
      </c>
      <c r="K991" s="236"/>
      <c r="L991" s="237"/>
      <c r="M991" s="238" t="s">
        <v>1</v>
      </c>
      <c r="N991" s="239" t="s">
        <v>43</v>
      </c>
      <c r="O991" s="70"/>
      <c r="P991" s="213">
        <f>O991*H991</f>
        <v>0</v>
      </c>
      <c r="Q991" s="213">
        <v>0</v>
      </c>
      <c r="R991" s="213">
        <f>Q991*H991</f>
        <v>0</v>
      </c>
      <c r="S991" s="213">
        <v>0</v>
      </c>
      <c r="T991" s="214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215" t="s">
        <v>333</v>
      </c>
      <c r="AT991" s="215" t="s">
        <v>237</v>
      </c>
      <c r="AU991" s="215" t="s">
        <v>88</v>
      </c>
      <c r="AY991" s="16" t="s">
        <v>181</v>
      </c>
      <c r="BE991" s="216">
        <f>IF(N991="základní",J991,0)</f>
        <v>0</v>
      </c>
      <c r="BF991" s="216">
        <f>IF(N991="snížená",J991,0)</f>
        <v>0</v>
      </c>
      <c r="BG991" s="216">
        <f>IF(N991="zákl. přenesená",J991,0)</f>
        <v>0</v>
      </c>
      <c r="BH991" s="216">
        <f>IF(N991="sníž. přenesená",J991,0)</f>
        <v>0</v>
      </c>
      <c r="BI991" s="216">
        <f>IF(N991="nulová",J991,0)</f>
        <v>0</v>
      </c>
      <c r="BJ991" s="16" t="s">
        <v>86</v>
      </c>
      <c r="BK991" s="216">
        <f>ROUND(I991*H991,2)</f>
        <v>0</v>
      </c>
      <c r="BL991" s="16" t="s">
        <v>130</v>
      </c>
      <c r="BM991" s="215" t="s">
        <v>1370</v>
      </c>
    </row>
    <row r="992" spans="2:51" s="13" customFormat="1" ht="12">
      <c r="B992" s="217"/>
      <c r="C992" s="218"/>
      <c r="D992" s="219" t="s">
        <v>189</v>
      </c>
      <c r="E992" s="220" t="s">
        <v>1</v>
      </c>
      <c r="F992" s="221" t="s">
        <v>1371</v>
      </c>
      <c r="G992" s="218"/>
      <c r="H992" s="222">
        <v>43.65</v>
      </c>
      <c r="I992" s="223"/>
      <c r="J992" s="218"/>
      <c r="K992" s="218"/>
      <c r="L992" s="224"/>
      <c r="M992" s="225"/>
      <c r="N992" s="226"/>
      <c r="O992" s="226"/>
      <c r="P992" s="226"/>
      <c r="Q992" s="226"/>
      <c r="R992" s="226"/>
      <c r="S992" s="226"/>
      <c r="T992" s="227"/>
      <c r="AT992" s="228" t="s">
        <v>189</v>
      </c>
      <c r="AU992" s="228" t="s">
        <v>88</v>
      </c>
      <c r="AV992" s="13" t="s">
        <v>88</v>
      </c>
      <c r="AW992" s="13" t="s">
        <v>35</v>
      </c>
      <c r="AX992" s="13" t="s">
        <v>86</v>
      </c>
      <c r="AY992" s="228" t="s">
        <v>181</v>
      </c>
    </row>
    <row r="993" spans="1:65" s="2" customFormat="1" ht="22.8">
      <c r="A993" s="33"/>
      <c r="B993" s="34"/>
      <c r="C993" s="203" t="s">
        <v>1372</v>
      </c>
      <c r="D993" s="203" t="s">
        <v>183</v>
      </c>
      <c r="E993" s="204" t="s">
        <v>1373</v>
      </c>
      <c r="F993" s="205" t="s">
        <v>1374</v>
      </c>
      <c r="G993" s="206" t="s">
        <v>186</v>
      </c>
      <c r="H993" s="207">
        <v>612.6</v>
      </c>
      <c r="I993" s="208"/>
      <c r="J993" s="209">
        <f>ROUND(I993*H993,2)</f>
        <v>0</v>
      </c>
      <c r="K993" s="210"/>
      <c r="L993" s="38"/>
      <c r="M993" s="211" t="s">
        <v>1</v>
      </c>
      <c r="N993" s="212" t="s">
        <v>43</v>
      </c>
      <c r="O993" s="70"/>
      <c r="P993" s="213">
        <f>O993*H993</f>
        <v>0</v>
      </c>
      <c r="Q993" s="213">
        <v>0</v>
      </c>
      <c r="R993" s="213">
        <f>Q993*H993</f>
        <v>0</v>
      </c>
      <c r="S993" s="213">
        <v>0</v>
      </c>
      <c r="T993" s="214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215" t="s">
        <v>130</v>
      </c>
      <c r="AT993" s="215" t="s">
        <v>183</v>
      </c>
      <c r="AU993" s="215" t="s">
        <v>88</v>
      </c>
      <c r="AY993" s="16" t="s">
        <v>181</v>
      </c>
      <c r="BE993" s="216">
        <f>IF(N993="základní",J993,0)</f>
        <v>0</v>
      </c>
      <c r="BF993" s="216">
        <f>IF(N993="snížená",J993,0)</f>
        <v>0</v>
      </c>
      <c r="BG993" s="216">
        <f>IF(N993="zákl. přenesená",J993,0)</f>
        <v>0</v>
      </c>
      <c r="BH993" s="216">
        <f>IF(N993="sníž. přenesená",J993,0)</f>
        <v>0</v>
      </c>
      <c r="BI993" s="216">
        <f>IF(N993="nulová",J993,0)</f>
        <v>0</v>
      </c>
      <c r="BJ993" s="16" t="s">
        <v>86</v>
      </c>
      <c r="BK993" s="216">
        <f>ROUND(I993*H993,2)</f>
        <v>0</v>
      </c>
      <c r="BL993" s="16" t="s">
        <v>130</v>
      </c>
      <c r="BM993" s="215" t="s">
        <v>1375</v>
      </c>
    </row>
    <row r="994" spans="2:51" s="13" customFormat="1" ht="12">
      <c r="B994" s="217"/>
      <c r="C994" s="218"/>
      <c r="D994" s="219" t="s">
        <v>189</v>
      </c>
      <c r="E994" s="220" t="s">
        <v>1</v>
      </c>
      <c r="F994" s="221" t="s">
        <v>1134</v>
      </c>
      <c r="G994" s="218"/>
      <c r="H994" s="222">
        <v>68.434</v>
      </c>
      <c r="I994" s="223"/>
      <c r="J994" s="218"/>
      <c r="K994" s="218"/>
      <c r="L994" s="224"/>
      <c r="M994" s="225"/>
      <c r="N994" s="226"/>
      <c r="O994" s="226"/>
      <c r="P994" s="226"/>
      <c r="Q994" s="226"/>
      <c r="R994" s="226"/>
      <c r="S994" s="226"/>
      <c r="T994" s="227"/>
      <c r="AT994" s="228" t="s">
        <v>189</v>
      </c>
      <c r="AU994" s="228" t="s">
        <v>88</v>
      </c>
      <c r="AV994" s="13" t="s">
        <v>88</v>
      </c>
      <c r="AW994" s="13" t="s">
        <v>35</v>
      </c>
      <c r="AX994" s="13" t="s">
        <v>78</v>
      </c>
      <c r="AY994" s="228" t="s">
        <v>181</v>
      </c>
    </row>
    <row r="995" spans="2:51" s="13" customFormat="1" ht="12">
      <c r="B995" s="217"/>
      <c r="C995" s="218"/>
      <c r="D995" s="219" t="s">
        <v>189</v>
      </c>
      <c r="E995" s="220" t="s">
        <v>1</v>
      </c>
      <c r="F995" s="221" t="s">
        <v>1135</v>
      </c>
      <c r="G995" s="218"/>
      <c r="H995" s="222">
        <v>185.68</v>
      </c>
      <c r="I995" s="223"/>
      <c r="J995" s="218"/>
      <c r="K995" s="218"/>
      <c r="L995" s="224"/>
      <c r="M995" s="225"/>
      <c r="N995" s="226"/>
      <c r="O995" s="226"/>
      <c r="P995" s="226"/>
      <c r="Q995" s="226"/>
      <c r="R995" s="226"/>
      <c r="S995" s="226"/>
      <c r="T995" s="227"/>
      <c r="AT995" s="228" t="s">
        <v>189</v>
      </c>
      <c r="AU995" s="228" t="s">
        <v>88</v>
      </c>
      <c r="AV995" s="13" t="s">
        <v>88</v>
      </c>
      <c r="AW995" s="13" t="s">
        <v>35</v>
      </c>
      <c r="AX995" s="13" t="s">
        <v>78</v>
      </c>
      <c r="AY995" s="228" t="s">
        <v>181</v>
      </c>
    </row>
    <row r="996" spans="2:51" s="13" customFormat="1" ht="12">
      <c r="B996" s="217"/>
      <c r="C996" s="218"/>
      <c r="D996" s="219" t="s">
        <v>189</v>
      </c>
      <c r="E996" s="220" t="s">
        <v>1</v>
      </c>
      <c r="F996" s="221" t="s">
        <v>1136</v>
      </c>
      <c r="G996" s="218"/>
      <c r="H996" s="222">
        <v>193.19</v>
      </c>
      <c r="I996" s="223"/>
      <c r="J996" s="218"/>
      <c r="K996" s="218"/>
      <c r="L996" s="224"/>
      <c r="M996" s="225"/>
      <c r="N996" s="226"/>
      <c r="O996" s="226"/>
      <c r="P996" s="226"/>
      <c r="Q996" s="226"/>
      <c r="R996" s="226"/>
      <c r="S996" s="226"/>
      <c r="T996" s="227"/>
      <c r="AT996" s="228" t="s">
        <v>189</v>
      </c>
      <c r="AU996" s="228" t="s">
        <v>88</v>
      </c>
      <c r="AV996" s="13" t="s">
        <v>88</v>
      </c>
      <c r="AW996" s="13" t="s">
        <v>35</v>
      </c>
      <c r="AX996" s="13" t="s">
        <v>78</v>
      </c>
      <c r="AY996" s="228" t="s">
        <v>181</v>
      </c>
    </row>
    <row r="997" spans="2:51" s="13" customFormat="1" ht="12">
      <c r="B997" s="217"/>
      <c r="C997" s="218"/>
      <c r="D997" s="219" t="s">
        <v>189</v>
      </c>
      <c r="E997" s="220" t="s">
        <v>1</v>
      </c>
      <c r="F997" s="221" t="s">
        <v>1137</v>
      </c>
      <c r="G997" s="218"/>
      <c r="H997" s="222">
        <v>114.785</v>
      </c>
      <c r="I997" s="223"/>
      <c r="J997" s="218"/>
      <c r="K997" s="218"/>
      <c r="L997" s="224"/>
      <c r="M997" s="225"/>
      <c r="N997" s="226"/>
      <c r="O997" s="226"/>
      <c r="P997" s="226"/>
      <c r="Q997" s="226"/>
      <c r="R997" s="226"/>
      <c r="S997" s="226"/>
      <c r="T997" s="227"/>
      <c r="AT997" s="228" t="s">
        <v>189</v>
      </c>
      <c r="AU997" s="228" t="s">
        <v>88</v>
      </c>
      <c r="AV997" s="13" t="s">
        <v>88</v>
      </c>
      <c r="AW997" s="13" t="s">
        <v>35</v>
      </c>
      <c r="AX997" s="13" t="s">
        <v>78</v>
      </c>
      <c r="AY997" s="228" t="s">
        <v>181</v>
      </c>
    </row>
    <row r="998" spans="2:51" s="13" customFormat="1" ht="12">
      <c r="B998" s="217"/>
      <c r="C998" s="218"/>
      <c r="D998" s="219" t="s">
        <v>189</v>
      </c>
      <c r="E998" s="220" t="s">
        <v>1</v>
      </c>
      <c r="F998" s="221" t="s">
        <v>1376</v>
      </c>
      <c r="G998" s="218"/>
      <c r="H998" s="222">
        <v>50.511</v>
      </c>
      <c r="I998" s="223"/>
      <c r="J998" s="218"/>
      <c r="K998" s="218"/>
      <c r="L998" s="224"/>
      <c r="M998" s="225"/>
      <c r="N998" s="226"/>
      <c r="O998" s="226"/>
      <c r="P998" s="226"/>
      <c r="Q998" s="226"/>
      <c r="R998" s="226"/>
      <c r="S998" s="226"/>
      <c r="T998" s="227"/>
      <c r="AT998" s="228" t="s">
        <v>189</v>
      </c>
      <c r="AU998" s="228" t="s">
        <v>88</v>
      </c>
      <c r="AV998" s="13" t="s">
        <v>88</v>
      </c>
      <c r="AW998" s="13" t="s">
        <v>35</v>
      </c>
      <c r="AX998" s="13" t="s">
        <v>78</v>
      </c>
      <c r="AY998" s="228" t="s">
        <v>181</v>
      </c>
    </row>
    <row r="999" spans="2:51" s="14" customFormat="1" ht="12">
      <c r="B999" s="240"/>
      <c r="C999" s="241"/>
      <c r="D999" s="219" t="s">
        <v>189</v>
      </c>
      <c r="E999" s="242" t="s">
        <v>1</v>
      </c>
      <c r="F999" s="243" t="s">
        <v>257</v>
      </c>
      <c r="G999" s="241"/>
      <c r="H999" s="244">
        <v>612.5999999999999</v>
      </c>
      <c r="I999" s="245"/>
      <c r="J999" s="241"/>
      <c r="K999" s="241"/>
      <c r="L999" s="246"/>
      <c r="M999" s="247"/>
      <c r="N999" s="248"/>
      <c r="O999" s="248"/>
      <c r="P999" s="248"/>
      <c r="Q999" s="248"/>
      <c r="R999" s="248"/>
      <c r="S999" s="248"/>
      <c r="T999" s="249"/>
      <c r="AT999" s="250" t="s">
        <v>189</v>
      </c>
      <c r="AU999" s="250" t="s">
        <v>88</v>
      </c>
      <c r="AV999" s="14" t="s">
        <v>187</v>
      </c>
      <c r="AW999" s="14" t="s">
        <v>35</v>
      </c>
      <c r="AX999" s="14" t="s">
        <v>86</v>
      </c>
      <c r="AY999" s="250" t="s">
        <v>181</v>
      </c>
    </row>
    <row r="1000" spans="1:65" s="2" customFormat="1" ht="22.8">
      <c r="A1000" s="33"/>
      <c r="B1000" s="34"/>
      <c r="C1000" s="229" t="s">
        <v>1377</v>
      </c>
      <c r="D1000" s="229" t="s">
        <v>237</v>
      </c>
      <c r="E1000" s="230" t="s">
        <v>1378</v>
      </c>
      <c r="F1000" s="231" t="s">
        <v>1379</v>
      </c>
      <c r="G1000" s="232" t="s">
        <v>186</v>
      </c>
      <c r="H1000" s="233">
        <v>735.12</v>
      </c>
      <c r="I1000" s="234"/>
      <c r="J1000" s="235">
        <f>ROUND(I1000*H1000,2)</f>
        <v>0</v>
      </c>
      <c r="K1000" s="236"/>
      <c r="L1000" s="237"/>
      <c r="M1000" s="238" t="s">
        <v>1</v>
      </c>
      <c r="N1000" s="239" t="s">
        <v>43</v>
      </c>
      <c r="O1000" s="70"/>
      <c r="P1000" s="213">
        <f>O1000*H1000</f>
        <v>0</v>
      </c>
      <c r="Q1000" s="213">
        <v>0</v>
      </c>
      <c r="R1000" s="213">
        <f>Q1000*H1000</f>
        <v>0</v>
      </c>
      <c r="S1000" s="213">
        <v>0</v>
      </c>
      <c r="T1000" s="214">
        <f>S1000*H1000</f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215" t="s">
        <v>333</v>
      </c>
      <c r="AT1000" s="215" t="s">
        <v>237</v>
      </c>
      <c r="AU1000" s="215" t="s">
        <v>88</v>
      </c>
      <c r="AY1000" s="16" t="s">
        <v>181</v>
      </c>
      <c r="BE1000" s="216">
        <f>IF(N1000="základní",J1000,0)</f>
        <v>0</v>
      </c>
      <c r="BF1000" s="216">
        <f>IF(N1000="snížená",J1000,0)</f>
        <v>0</v>
      </c>
      <c r="BG1000" s="216">
        <f>IF(N1000="zákl. přenesená",J1000,0)</f>
        <v>0</v>
      </c>
      <c r="BH1000" s="216">
        <f>IF(N1000="sníž. přenesená",J1000,0)</f>
        <v>0</v>
      </c>
      <c r="BI1000" s="216">
        <f>IF(N1000="nulová",J1000,0)</f>
        <v>0</v>
      </c>
      <c r="BJ1000" s="16" t="s">
        <v>86</v>
      </c>
      <c r="BK1000" s="216">
        <f>ROUND(I1000*H1000,2)</f>
        <v>0</v>
      </c>
      <c r="BL1000" s="16" t="s">
        <v>130</v>
      </c>
      <c r="BM1000" s="215" t="s">
        <v>1380</v>
      </c>
    </row>
    <row r="1001" spans="2:51" s="13" customFormat="1" ht="12">
      <c r="B1001" s="217"/>
      <c r="C1001" s="218"/>
      <c r="D1001" s="219" t="s">
        <v>189</v>
      </c>
      <c r="E1001" s="220" t="s">
        <v>1</v>
      </c>
      <c r="F1001" s="221" t="s">
        <v>1381</v>
      </c>
      <c r="G1001" s="218"/>
      <c r="H1001" s="222">
        <v>735.12</v>
      </c>
      <c r="I1001" s="223"/>
      <c r="J1001" s="218"/>
      <c r="K1001" s="218"/>
      <c r="L1001" s="224"/>
      <c r="M1001" s="225"/>
      <c r="N1001" s="226"/>
      <c r="O1001" s="226"/>
      <c r="P1001" s="226"/>
      <c r="Q1001" s="226"/>
      <c r="R1001" s="226"/>
      <c r="S1001" s="226"/>
      <c r="T1001" s="227"/>
      <c r="AT1001" s="228" t="s">
        <v>189</v>
      </c>
      <c r="AU1001" s="228" t="s">
        <v>88</v>
      </c>
      <c r="AV1001" s="13" t="s">
        <v>88</v>
      </c>
      <c r="AW1001" s="13" t="s">
        <v>35</v>
      </c>
      <c r="AX1001" s="13" t="s">
        <v>86</v>
      </c>
      <c r="AY1001" s="228" t="s">
        <v>181</v>
      </c>
    </row>
    <row r="1002" spans="1:65" s="2" customFormat="1" ht="22.8">
      <c r="A1002" s="33"/>
      <c r="B1002" s="34"/>
      <c r="C1002" s="203" t="s">
        <v>1382</v>
      </c>
      <c r="D1002" s="203" t="s">
        <v>183</v>
      </c>
      <c r="E1002" s="204" t="s">
        <v>1383</v>
      </c>
      <c r="F1002" s="205" t="s">
        <v>1384</v>
      </c>
      <c r="G1002" s="206" t="s">
        <v>357</v>
      </c>
      <c r="H1002" s="207">
        <v>53.05</v>
      </c>
      <c r="I1002" s="208"/>
      <c r="J1002" s="209">
        <f>ROUND(I1002*H1002,2)</f>
        <v>0</v>
      </c>
      <c r="K1002" s="210"/>
      <c r="L1002" s="38"/>
      <c r="M1002" s="211" t="s">
        <v>1</v>
      </c>
      <c r="N1002" s="212" t="s">
        <v>43</v>
      </c>
      <c r="O1002" s="70"/>
      <c r="P1002" s="213">
        <f>O1002*H1002</f>
        <v>0</v>
      </c>
      <c r="Q1002" s="213">
        <v>0</v>
      </c>
      <c r="R1002" s="213">
        <f>Q1002*H1002</f>
        <v>0</v>
      </c>
      <c r="S1002" s="213">
        <v>0</v>
      </c>
      <c r="T1002" s="214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215" t="s">
        <v>130</v>
      </c>
      <c r="AT1002" s="215" t="s">
        <v>183</v>
      </c>
      <c r="AU1002" s="215" t="s">
        <v>88</v>
      </c>
      <c r="AY1002" s="16" t="s">
        <v>181</v>
      </c>
      <c r="BE1002" s="216">
        <f>IF(N1002="základní",J1002,0)</f>
        <v>0</v>
      </c>
      <c r="BF1002" s="216">
        <f>IF(N1002="snížená",J1002,0)</f>
        <v>0</v>
      </c>
      <c r="BG1002" s="216">
        <f>IF(N1002="zákl. přenesená",J1002,0)</f>
        <v>0</v>
      </c>
      <c r="BH1002" s="216">
        <f>IF(N1002="sníž. přenesená",J1002,0)</f>
        <v>0</v>
      </c>
      <c r="BI1002" s="216">
        <f>IF(N1002="nulová",J1002,0)</f>
        <v>0</v>
      </c>
      <c r="BJ1002" s="16" t="s">
        <v>86</v>
      </c>
      <c r="BK1002" s="216">
        <f>ROUND(I1002*H1002,2)</f>
        <v>0</v>
      </c>
      <c r="BL1002" s="16" t="s">
        <v>130</v>
      </c>
      <c r="BM1002" s="215" t="s">
        <v>1385</v>
      </c>
    </row>
    <row r="1003" spans="2:51" s="13" customFormat="1" ht="12">
      <c r="B1003" s="217"/>
      <c r="C1003" s="218"/>
      <c r="D1003" s="219" t="s">
        <v>189</v>
      </c>
      <c r="E1003" s="220" t="s">
        <v>1</v>
      </c>
      <c r="F1003" s="221" t="s">
        <v>1386</v>
      </c>
      <c r="G1003" s="218"/>
      <c r="H1003" s="222">
        <v>53.05</v>
      </c>
      <c r="I1003" s="223"/>
      <c r="J1003" s="218"/>
      <c r="K1003" s="218"/>
      <c r="L1003" s="224"/>
      <c r="M1003" s="225"/>
      <c r="N1003" s="226"/>
      <c r="O1003" s="226"/>
      <c r="P1003" s="226"/>
      <c r="Q1003" s="226"/>
      <c r="R1003" s="226"/>
      <c r="S1003" s="226"/>
      <c r="T1003" s="227"/>
      <c r="AT1003" s="228" t="s">
        <v>189</v>
      </c>
      <c r="AU1003" s="228" t="s">
        <v>88</v>
      </c>
      <c r="AV1003" s="13" t="s">
        <v>88</v>
      </c>
      <c r="AW1003" s="13" t="s">
        <v>35</v>
      </c>
      <c r="AX1003" s="13" t="s">
        <v>86</v>
      </c>
      <c r="AY1003" s="228" t="s">
        <v>181</v>
      </c>
    </row>
    <row r="1004" spans="1:65" s="2" customFormat="1" ht="22.8">
      <c r="A1004" s="33"/>
      <c r="B1004" s="34"/>
      <c r="C1004" s="229" t="s">
        <v>1387</v>
      </c>
      <c r="D1004" s="229" t="s">
        <v>237</v>
      </c>
      <c r="E1004" s="230" t="s">
        <v>1388</v>
      </c>
      <c r="F1004" s="231" t="s">
        <v>1379</v>
      </c>
      <c r="G1004" s="232" t="s">
        <v>186</v>
      </c>
      <c r="H1004" s="233">
        <v>20.303</v>
      </c>
      <c r="I1004" s="234"/>
      <c r="J1004" s="235">
        <f>ROUND(I1004*H1004,2)</f>
        <v>0</v>
      </c>
      <c r="K1004" s="236"/>
      <c r="L1004" s="237"/>
      <c r="M1004" s="238" t="s">
        <v>1</v>
      </c>
      <c r="N1004" s="239" t="s">
        <v>43</v>
      </c>
      <c r="O1004" s="70"/>
      <c r="P1004" s="213">
        <f>O1004*H1004</f>
        <v>0</v>
      </c>
      <c r="Q1004" s="213">
        <v>0</v>
      </c>
      <c r="R1004" s="213">
        <f>Q1004*H1004</f>
        <v>0</v>
      </c>
      <c r="S1004" s="213">
        <v>0</v>
      </c>
      <c r="T1004" s="214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215" t="s">
        <v>333</v>
      </c>
      <c r="AT1004" s="215" t="s">
        <v>237</v>
      </c>
      <c r="AU1004" s="215" t="s">
        <v>88</v>
      </c>
      <c r="AY1004" s="16" t="s">
        <v>181</v>
      </c>
      <c r="BE1004" s="216">
        <f>IF(N1004="základní",J1004,0)</f>
        <v>0</v>
      </c>
      <c r="BF1004" s="216">
        <f>IF(N1004="snížená",J1004,0)</f>
        <v>0</v>
      </c>
      <c r="BG1004" s="216">
        <f>IF(N1004="zákl. přenesená",J1004,0)</f>
        <v>0</v>
      </c>
      <c r="BH1004" s="216">
        <f>IF(N1004="sníž. přenesená",J1004,0)</f>
        <v>0</v>
      </c>
      <c r="BI1004" s="216">
        <f>IF(N1004="nulová",J1004,0)</f>
        <v>0</v>
      </c>
      <c r="BJ1004" s="16" t="s">
        <v>86</v>
      </c>
      <c r="BK1004" s="216">
        <f>ROUND(I1004*H1004,2)</f>
        <v>0</v>
      </c>
      <c r="BL1004" s="16" t="s">
        <v>130</v>
      </c>
      <c r="BM1004" s="215" t="s">
        <v>1389</v>
      </c>
    </row>
    <row r="1005" spans="2:51" s="13" customFormat="1" ht="12">
      <c r="B1005" s="217"/>
      <c r="C1005" s="218"/>
      <c r="D1005" s="219" t="s">
        <v>189</v>
      </c>
      <c r="E1005" s="220" t="s">
        <v>1</v>
      </c>
      <c r="F1005" s="221" t="s">
        <v>1390</v>
      </c>
      <c r="G1005" s="218"/>
      <c r="H1005" s="222">
        <v>20.303</v>
      </c>
      <c r="I1005" s="223"/>
      <c r="J1005" s="218"/>
      <c r="K1005" s="218"/>
      <c r="L1005" s="224"/>
      <c r="M1005" s="225"/>
      <c r="N1005" s="226"/>
      <c r="O1005" s="226"/>
      <c r="P1005" s="226"/>
      <c r="Q1005" s="226"/>
      <c r="R1005" s="226"/>
      <c r="S1005" s="226"/>
      <c r="T1005" s="227"/>
      <c r="AT1005" s="228" t="s">
        <v>189</v>
      </c>
      <c r="AU1005" s="228" t="s">
        <v>88</v>
      </c>
      <c r="AV1005" s="13" t="s">
        <v>88</v>
      </c>
      <c r="AW1005" s="13" t="s">
        <v>35</v>
      </c>
      <c r="AX1005" s="13" t="s">
        <v>86</v>
      </c>
      <c r="AY1005" s="228" t="s">
        <v>181</v>
      </c>
    </row>
    <row r="1006" spans="1:65" s="2" customFormat="1" ht="11.4">
      <c r="A1006" s="33"/>
      <c r="B1006" s="34"/>
      <c r="C1006" s="203" t="s">
        <v>1391</v>
      </c>
      <c r="D1006" s="203" t="s">
        <v>183</v>
      </c>
      <c r="E1006" s="204" t="s">
        <v>1392</v>
      </c>
      <c r="F1006" s="205" t="s">
        <v>1393</v>
      </c>
      <c r="G1006" s="206" t="s">
        <v>357</v>
      </c>
      <c r="H1006" s="207">
        <v>88.999</v>
      </c>
      <c r="I1006" s="208"/>
      <c r="J1006" s="209">
        <f>ROUND(I1006*H1006,2)</f>
        <v>0</v>
      </c>
      <c r="K1006" s="210"/>
      <c r="L1006" s="38"/>
      <c r="M1006" s="211" t="s">
        <v>1</v>
      </c>
      <c r="N1006" s="212" t="s">
        <v>43</v>
      </c>
      <c r="O1006" s="70"/>
      <c r="P1006" s="213">
        <f>O1006*H1006</f>
        <v>0</v>
      </c>
      <c r="Q1006" s="213">
        <v>0</v>
      </c>
      <c r="R1006" s="213">
        <f>Q1006*H1006</f>
        <v>0</v>
      </c>
      <c r="S1006" s="213">
        <v>0</v>
      </c>
      <c r="T1006" s="214">
        <f>S1006*H1006</f>
        <v>0</v>
      </c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R1006" s="215" t="s">
        <v>130</v>
      </c>
      <c r="AT1006" s="215" t="s">
        <v>183</v>
      </c>
      <c r="AU1006" s="215" t="s">
        <v>88</v>
      </c>
      <c r="AY1006" s="16" t="s">
        <v>181</v>
      </c>
      <c r="BE1006" s="216">
        <f>IF(N1006="základní",J1006,0)</f>
        <v>0</v>
      </c>
      <c r="BF1006" s="216">
        <f>IF(N1006="snížená",J1006,0)</f>
        <v>0</v>
      </c>
      <c r="BG1006" s="216">
        <f>IF(N1006="zákl. přenesená",J1006,0)</f>
        <v>0</v>
      </c>
      <c r="BH1006" s="216">
        <f>IF(N1006="sníž. přenesená",J1006,0)</f>
        <v>0</v>
      </c>
      <c r="BI1006" s="216">
        <f>IF(N1006="nulová",J1006,0)</f>
        <v>0</v>
      </c>
      <c r="BJ1006" s="16" t="s">
        <v>86</v>
      </c>
      <c r="BK1006" s="216">
        <f>ROUND(I1006*H1006,2)</f>
        <v>0</v>
      </c>
      <c r="BL1006" s="16" t="s">
        <v>130</v>
      </c>
      <c r="BM1006" s="215" t="s">
        <v>1394</v>
      </c>
    </row>
    <row r="1007" spans="2:51" s="13" customFormat="1" ht="12">
      <c r="B1007" s="217"/>
      <c r="C1007" s="218"/>
      <c r="D1007" s="219" t="s">
        <v>189</v>
      </c>
      <c r="E1007" s="220" t="s">
        <v>1</v>
      </c>
      <c r="F1007" s="221" t="s">
        <v>1395</v>
      </c>
      <c r="G1007" s="218"/>
      <c r="H1007" s="222">
        <v>88.999</v>
      </c>
      <c r="I1007" s="223"/>
      <c r="J1007" s="218"/>
      <c r="K1007" s="218"/>
      <c r="L1007" s="224"/>
      <c r="M1007" s="225"/>
      <c r="N1007" s="226"/>
      <c r="O1007" s="226"/>
      <c r="P1007" s="226"/>
      <c r="Q1007" s="226"/>
      <c r="R1007" s="226"/>
      <c r="S1007" s="226"/>
      <c r="T1007" s="227"/>
      <c r="AT1007" s="228" t="s">
        <v>189</v>
      </c>
      <c r="AU1007" s="228" t="s">
        <v>88</v>
      </c>
      <c r="AV1007" s="13" t="s">
        <v>88</v>
      </c>
      <c r="AW1007" s="13" t="s">
        <v>35</v>
      </c>
      <c r="AX1007" s="13" t="s">
        <v>86</v>
      </c>
      <c r="AY1007" s="228" t="s">
        <v>181</v>
      </c>
    </row>
    <row r="1008" spans="1:65" s="2" customFormat="1" ht="22.8">
      <c r="A1008" s="33"/>
      <c r="B1008" s="34"/>
      <c r="C1008" s="229" t="s">
        <v>1396</v>
      </c>
      <c r="D1008" s="229" t="s">
        <v>237</v>
      </c>
      <c r="E1008" s="230" t="s">
        <v>1397</v>
      </c>
      <c r="F1008" s="231" t="s">
        <v>1379</v>
      </c>
      <c r="G1008" s="232" t="s">
        <v>186</v>
      </c>
      <c r="H1008" s="233">
        <v>51.175</v>
      </c>
      <c r="I1008" s="234"/>
      <c r="J1008" s="235">
        <f>ROUND(I1008*H1008,2)</f>
        <v>0</v>
      </c>
      <c r="K1008" s="236"/>
      <c r="L1008" s="237"/>
      <c r="M1008" s="238" t="s">
        <v>1</v>
      </c>
      <c r="N1008" s="239" t="s">
        <v>43</v>
      </c>
      <c r="O1008" s="70"/>
      <c r="P1008" s="213">
        <f>O1008*H1008</f>
        <v>0</v>
      </c>
      <c r="Q1008" s="213">
        <v>0</v>
      </c>
      <c r="R1008" s="213">
        <f>Q1008*H1008</f>
        <v>0</v>
      </c>
      <c r="S1008" s="213">
        <v>0</v>
      </c>
      <c r="T1008" s="214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215" t="s">
        <v>333</v>
      </c>
      <c r="AT1008" s="215" t="s">
        <v>237</v>
      </c>
      <c r="AU1008" s="215" t="s">
        <v>88</v>
      </c>
      <c r="AY1008" s="16" t="s">
        <v>181</v>
      </c>
      <c r="BE1008" s="216">
        <f>IF(N1008="základní",J1008,0)</f>
        <v>0</v>
      </c>
      <c r="BF1008" s="216">
        <f>IF(N1008="snížená",J1008,0)</f>
        <v>0</v>
      </c>
      <c r="BG1008" s="216">
        <f>IF(N1008="zákl. přenesená",J1008,0)</f>
        <v>0</v>
      </c>
      <c r="BH1008" s="216">
        <f>IF(N1008="sníž. přenesená",J1008,0)</f>
        <v>0</v>
      </c>
      <c r="BI1008" s="216">
        <f>IF(N1008="nulová",J1008,0)</f>
        <v>0</v>
      </c>
      <c r="BJ1008" s="16" t="s">
        <v>86</v>
      </c>
      <c r="BK1008" s="216">
        <f>ROUND(I1008*H1008,2)</f>
        <v>0</v>
      </c>
      <c r="BL1008" s="16" t="s">
        <v>130</v>
      </c>
      <c r="BM1008" s="215" t="s">
        <v>1398</v>
      </c>
    </row>
    <row r="1009" spans="2:51" s="13" customFormat="1" ht="12">
      <c r="B1009" s="217"/>
      <c r="C1009" s="218"/>
      <c r="D1009" s="219" t="s">
        <v>189</v>
      </c>
      <c r="E1009" s="220" t="s">
        <v>1</v>
      </c>
      <c r="F1009" s="221" t="s">
        <v>1399</v>
      </c>
      <c r="G1009" s="218"/>
      <c r="H1009" s="222">
        <v>51.175</v>
      </c>
      <c r="I1009" s="223"/>
      <c r="J1009" s="218"/>
      <c r="K1009" s="218"/>
      <c r="L1009" s="224"/>
      <c r="M1009" s="225"/>
      <c r="N1009" s="226"/>
      <c r="O1009" s="226"/>
      <c r="P1009" s="226"/>
      <c r="Q1009" s="226"/>
      <c r="R1009" s="226"/>
      <c r="S1009" s="226"/>
      <c r="T1009" s="227"/>
      <c r="AT1009" s="228" t="s">
        <v>189</v>
      </c>
      <c r="AU1009" s="228" t="s">
        <v>88</v>
      </c>
      <c r="AV1009" s="13" t="s">
        <v>88</v>
      </c>
      <c r="AW1009" s="13" t="s">
        <v>35</v>
      </c>
      <c r="AX1009" s="13" t="s">
        <v>86</v>
      </c>
      <c r="AY1009" s="228" t="s">
        <v>181</v>
      </c>
    </row>
    <row r="1010" spans="1:65" s="2" customFormat="1" ht="11.4">
      <c r="A1010" s="33"/>
      <c r="B1010" s="34"/>
      <c r="C1010" s="203" t="s">
        <v>1400</v>
      </c>
      <c r="D1010" s="203" t="s">
        <v>183</v>
      </c>
      <c r="E1010" s="204" t="s">
        <v>1401</v>
      </c>
      <c r="F1010" s="205" t="s">
        <v>1402</v>
      </c>
      <c r="G1010" s="206" t="s">
        <v>357</v>
      </c>
      <c r="H1010" s="207">
        <v>48.346</v>
      </c>
      <c r="I1010" s="208"/>
      <c r="J1010" s="209">
        <f>ROUND(I1010*H1010,2)</f>
        <v>0</v>
      </c>
      <c r="K1010" s="210"/>
      <c r="L1010" s="38"/>
      <c r="M1010" s="211" t="s">
        <v>1</v>
      </c>
      <c r="N1010" s="212" t="s">
        <v>43</v>
      </c>
      <c r="O1010" s="70"/>
      <c r="P1010" s="213">
        <f>O1010*H1010</f>
        <v>0</v>
      </c>
      <c r="Q1010" s="213">
        <v>0</v>
      </c>
      <c r="R1010" s="213">
        <f>Q1010*H1010</f>
        <v>0</v>
      </c>
      <c r="S1010" s="213">
        <v>0</v>
      </c>
      <c r="T1010" s="214">
        <f>S1010*H1010</f>
        <v>0</v>
      </c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R1010" s="215" t="s">
        <v>130</v>
      </c>
      <c r="AT1010" s="215" t="s">
        <v>183</v>
      </c>
      <c r="AU1010" s="215" t="s">
        <v>88</v>
      </c>
      <c r="AY1010" s="16" t="s">
        <v>181</v>
      </c>
      <c r="BE1010" s="216">
        <f>IF(N1010="základní",J1010,0)</f>
        <v>0</v>
      </c>
      <c r="BF1010" s="216">
        <f>IF(N1010="snížená",J1010,0)</f>
        <v>0</v>
      </c>
      <c r="BG1010" s="216">
        <f>IF(N1010="zákl. přenesená",J1010,0)</f>
        <v>0</v>
      </c>
      <c r="BH1010" s="216">
        <f>IF(N1010="sníž. přenesená",J1010,0)</f>
        <v>0</v>
      </c>
      <c r="BI1010" s="216">
        <f>IF(N1010="nulová",J1010,0)</f>
        <v>0</v>
      </c>
      <c r="BJ1010" s="16" t="s">
        <v>86</v>
      </c>
      <c r="BK1010" s="216">
        <f>ROUND(I1010*H1010,2)</f>
        <v>0</v>
      </c>
      <c r="BL1010" s="16" t="s">
        <v>130</v>
      </c>
      <c r="BM1010" s="215" t="s">
        <v>1403</v>
      </c>
    </row>
    <row r="1011" spans="2:51" s="13" customFormat="1" ht="12">
      <c r="B1011" s="217"/>
      <c r="C1011" s="218"/>
      <c r="D1011" s="219" t="s">
        <v>189</v>
      </c>
      <c r="E1011" s="220" t="s">
        <v>1</v>
      </c>
      <c r="F1011" s="221" t="s">
        <v>1404</v>
      </c>
      <c r="G1011" s="218"/>
      <c r="H1011" s="222">
        <v>48.346</v>
      </c>
      <c r="I1011" s="223"/>
      <c r="J1011" s="218"/>
      <c r="K1011" s="218"/>
      <c r="L1011" s="224"/>
      <c r="M1011" s="225"/>
      <c r="N1011" s="226"/>
      <c r="O1011" s="226"/>
      <c r="P1011" s="226"/>
      <c r="Q1011" s="226"/>
      <c r="R1011" s="226"/>
      <c r="S1011" s="226"/>
      <c r="T1011" s="227"/>
      <c r="AT1011" s="228" t="s">
        <v>189</v>
      </c>
      <c r="AU1011" s="228" t="s">
        <v>88</v>
      </c>
      <c r="AV1011" s="13" t="s">
        <v>88</v>
      </c>
      <c r="AW1011" s="13" t="s">
        <v>35</v>
      </c>
      <c r="AX1011" s="13" t="s">
        <v>86</v>
      </c>
      <c r="AY1011" s="228" t="s">
        <v>181</v>
      </c>
    </row>
    <row r="1012" spans="1:65" s="2" customFormat="1" ht="22.8">
      <c r="A1012" s="33"/>
      <c r="B1012" s="34"/>
      <c r="C1012" s="229" t="s">
        <v>1405</v>
      </c>
      <c r="D1012" s="229" t="s">
        <v>237</v>
      </c>
      <c r="E1012" s="230" t="s">
        <v>1406</v>
      </c>
      <c r="F1012" s="231" t="s">
        <v>1379</v>
      </c>
      <c r="G1012" s="232" t="s">
        <v>186</v>
      </c>
      <c r="H1012" s="233">
        <v>27.799</v>
      </c>
      <c r="I1012" s="234"/>
      <c r="J1012" s="235">
        <f>ROUND(I1012*H1012,2)</f>
        <v>0</v>
      </c>
      <c r="K1012" s="236"/>
      <c r="L1012" s="237"/>
      <c r="M1012" s="238" t="s">
        <v>1</v>
      </c>
      <c r="N1012" s="239" t="s">
        <v>43</v>
      </c>
      <c r="O1012" s="70"/>
      <c r="P1012" s="213">
        <f>O1012*H1012</f>
        <v>0</v>
      </c>
      <c r="Q1012" s="213">
        <v>0</v>
      </c>
      <c r="R1012" s="213">
        <f>Q1012*H1012</f>
        <v>0</v>
      </c>
      <c r="S1012" s="213">
        <v>0</v>
      </c>
      <c r="T1012" s="214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215" t="s">
        <v>333</v>
      </c>
      <c r="AT1012" s="215" t="s">
        <v>237</v>
      </c>
      <c r="AU1012" s="215" t="s">
        <v>88</v>
      </c>
      <c r="AY1012" s="16" t="s">
        <v>181</v>
      </c>
      <c r="BE1012" s="216">
        <f>IF(N1012="základní",J1012,0)</f>
        <v>0</v>
      </c>
      <c r="BF1012" s="216">
        <f>IF(N1012="snížená",J1012,0)</f>
        <v>0</v>
      </c>
      <c r="BG1012" s="216">
        <f>IF(N1012="zákl. přenesená",J1012,0)</f>
        <v>0</v>
      </c>
      <c r="BH1012" s="216">
        <f>IF(N1012="sníž. přenesená",J1012,0)</f>
        <v>0</v>
      </c>
      <c r="BI1012" s="216">
        <f>IF(N1012="nulová",J1012,0)</f>
        <v>0</v>
      </c>
      <c r="BJ1012" s="16" t="s">
        <v>86</v>
      </c>
      <c r="BK1012" s="216">
        <f>ROUND(I1012*H1012,2)</f>
        <v>0</v>
      </c>
      <c r="BL1012" s="16" t="s">
        <v>130</v>
      </c>
      <c r="BM1012" s="215" t="s">
        <v>1407</v>
      </c>
    </row>
    <row r="1013" spans="2:51" s="13" customFormat="1" ht="12">
      <c r="B1013" s="217"/>
      <c r="C1013" s="218"/>
      <c r="D1013" s="219" t="s">
        <v>189</v>
      </c>
      <c r="E1013" s="220" t="s">
        <v>1</v>
      </c>
      <c r="F1013" s="221" t="s">
        <v>1408</v>
      </c>
      <c r="G1013" s="218"/>
      <c r="H1013" s="222">
        <v>27.799</v>
      </c>
      <c r="I1013" s="223"/>
      <c r="J1013" s="218"/>
      <c r="K1013" s="218"/>
      <c r="L1013" s="224"/>
      <c r="M1013" s="225"/>
      <c r="N1013" s="226"/>
      <c r="O1013" s="226"/>
      <c r="P1013" s="226"/>
      <c r="Q1013" s="226"/>
      <c r="R1013" s="226"/>
      <c r="S1013" s="226"/>
      <c r="T1013" s="227"/>
      <c r="AT1013" s="228" t="s">
        <v>189</v>
      </c>
      <c r="AU1013" s="228" t="s">
        <v>88</v>
      </c>
      <c r="AV1013" s="13" t="s">
        <v>88</v>
      </c>
      <c r="AW1013" s="13" t="s">
        <v>35</v>
      </c>
      <c r="AX1013" s="13" t="s">
        <v>86</v>
      </c>
      <c r="AY1013" s="228" t="s">
        <v>181</v>
      </c>
    </row>
    <row r="1014" spans="1:65" s="2" customFormat="1" ht="22.8">
      <c r="A1014" s="33"/>
      <c r="B1014" s="34"/>
      <c r="C1014" s="203" t="s">
        <v>1409</v>
      </c>
      <c r="D1014" s="203" t="s">
        <v>183</v>
      </c>
      <c r="E1014" s="204" t="s">
        <v>1410</v>
      </c>
      <c r="F1014" s="205" t="s">
        <v>1411</v>
      </c>
      <c r="G1014" s="206" t="s">
        <v>357</v>
      </c>
      <c r="H1014" s="207">
        <v>43.838</v>
      </c>
      <c r="I1014" s="208"/>
      <c r="J1014" s="209">
        <f>ROUND(I1014*H1014,2)</f>
        <v>0</v>
      </c>
      <c r="K1014" s="210"/>
      <c r="L1014" s="38"/>
      <c r="M1014" s="211" t="s">
        <v>1</v>
      </c>
      <c r="N1014" s="212" t="s">
        <v>43</v>
      </c>
      <c r="O1014" s="70"/>
      <c r="P1014" s="213">
        <f>O1014*H1014</f>
        <v>0</v>
      </c>
      <c r="Q1014" s="213">
        <v>0</v>
      </c>
      <c r="R1014" s="213">
        <f>Q1014*H1014</f>
        <v>0</v>
      </c>
      <c r="S1014" s="213">
        <v>0</v>
      </c>
      <c r="T1014" s="214">
        <f>S1014*H1014</f>
        <v>0</v>
      </c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R1014" s="215" t="s">
        <v>130</v>
      </c>
      <c r="AT1014" s="215" t="s">
        <v>183</v>
      </c>
      <c r="AU1014" s="215" t="s">
        <v>88</v>
      </c>
      <c r="AY1014" s="16" t="s">
        <v>181</v>
      </c>
      <c r="BE1014" s="216">
        <f>IF(N1014="základní",J1014,0)</f>
        <v>0</v>
      </c>
      <c r="BF1014" s="216">
        <f>IF(N1014="snížená",J1014,0)</f>
        <v>0</v>
      </c>
      <c r="BG1014" s="216">
        <f>IF(N1014="zákl. přenesená",J1014,0)</f>
        <v>0</v>
      </c>
      <c r="BH1014" s="216">
        <f>IF(N1014="sníž. přenesená",J1014,0)</f>
        <v>0</v>
      </c>
      <c r="BI1014" s="216">
        <f>IF(N1014="nulová",J1014,0)</f>
        <v>0</v>
      </c>
      <c r="BJ1014" s="16" t="s">
        <v>86</v>
      </c>
      <c r="BK1014" s="216">
        <f>ROUND(I1014*H1014,2)</f>
        <v>0</v>
      </c>
      <c r="BL1014" s="16" t="s">
        <v>130</v>
      </c>
      <c r="BM1014" s="215" t="s">
        <v>1412</v>
      </c>
    </row>
    <row r="1015" spans="2:51" s="13" customFormat="1" ht="12">
      <c r="B1015" s="217"/>
      <c r="C1015" s="218"/>
      <c r="D1015" s="219" t="s">
        <v>189</v>
      </c>
      <c r="E1015" s="220" t="s">
        <v>1</v>
      </c>
      <c r="F1015" s="221" t="s">
        <v>1413</v>
      </c>
      <c r="G1015" s="218"/>
      <c r="H1015" s="222">
        <v>43.838</v>
      </c>
      <c r="I1015" s="223"/>
      <c r="J1015" s="218"/>
      <c r="K1015" s="218"/>
      <c r="L1015" s="224"/>
      <c r="M1015" s="225"/>
      <c r="N1015" s="226"/>
      <c r="O1015" s="226"/>
      <c r="P1015" s="226"/>
      <c r="Q1015" s="226"/>
      <c r="R1015" s="226"/>
      <c r="S1015" s="226"/>
      <c r="T1015" s="227"/>
      <c r="AT1015" s="228" t="s">
        <v>189</v>
      </c>
      <c r="AU1015" s="228" t="s">
        <v>88</v>
      </c>
      <c r="AV1015" s="13" t="s">
        <v>88</v>
      </c>
      <c r="AW1015" s="13" t="s">
        <v>35</v>
      </c>
      <c r="AX1015" s="13" t="s">
        <v>86</v>
      </c>
      <c r="AY1015" s="228" t="s">
        <v>181</v>
      </c>
    </row>
    <row r="1016" spans="1:65" s="2" customFormat="1" ht="22.8">
      <c r="A1016" s="33"/>
      <c r="B1016" s="34"/>
      <c r="C1016" s="229" t="s">
        <v>1414</v>
      </c>
      <c r="D1016" s="229" t="s">
        <v>237</v>
      </c>
      <c r="E1016" s="230" t="s">
        <v>1415</v>
      </c>
      <c r="F1016" s="231" t="s">
        <v>1379</v>
      </c>
      <c r="G1016" s="232" t="s">
        <v>186</v>
      </c>
      <c r="H1016" s="233">
        <v>25.207</v>
      </c>
      <c r="I1016" s="234"/>
      <c r="J1016" s="235">
        <f>ROUND(I1016*H1016,2)</f>
        <v>0</v>
      </c>
      <c r="K1016" s="236"/>
      <c r="L1016" s="237"/>
      <c r="M1016" s="238" t="s">
        <v>1</v>
      </c>
      <c r="N1016" s="239" t="s">
        <v>43</v>
      </c>
      <c r="O1016" s="70"/>
      <c r="P1016" s="213">
        <f>O1016*H1016</f>
        <v>0</v>
      </c>
      <c r="Q1016" s="213">
        <v>0</v>
      </c>
      <c r="R1016" s="213">
        <f>Q1016*H1016</f>
        <v>0</v>
      </c>
      <c r="S1016" s="213">
        <v>0</v>
      </c>
      <c r="T1016" s="214">
        <f>S1016*H1016</f>
        <v>0</v>
      </c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R1016" s="215" t="s">
        <v>333</v>
      </c>
      <c r="AT1016" s="215" t="s">
        <v>237</v>
      </c>
      <c r="AU1016" s="215" t="s">
        <v>88</v>
      </c>
      <c r="AY1016" s="16" t="s">
        <v>181</v>
      </c>
      <c r="BE1016" s="216">
        <f>IF(N1016="základní",J1016,0)</f>
        <v>0</v>
      </c>
      <c r="BF1016" s="216">
        <f>IF(N1016="snížená",J1016,0)</f>
        <v>0</v>
      </c>
      <c r="BG1016" s="216">
        <f>IF(N1016="zákl. přenesená",J1016,0)</f>
        <v>0</v>
      </c>
      <c r="BH1016" s="216">
        <f>IF(N1016="sníž. přenesená",J1016,0)</f>
        <v>0</v>
      </c>
      <c r="BI1016" s="216">
        <f>IF(N1016="nulová",J1016,0)</f>
        <v>0</v>
      </c>
      <c r="BJ1016" s="16" t="s">
        <v>86</v>
      </c>
      <c r="BK1016" s="216">
        <f>ROUND(I1016*H1016,2)</f>
        <v>0</v>
      </c>
      <c r="BL1016" s="16" t="s">
        <v>130</v>
      </c>
      <c r="BM1016" s="215" t="s">
        <v>1416</v>
      </c>
    </row>
    <row r="1017" spans="2:51" s="13" customFormat="1" ht="12">
      <c r="B1017" s="217"/>
      <c r="C1017" s="218"/>
      <c r="D1017" s="219" t="s">
        <v>189</v>
      </c>
      <c r="E1017" s="220" t="s">
        <v>1</v>
      </c>
      <c r="F1017" s="221" t="s">
        <v>1417</v>
      </c>
      <c r="G1017" s="218"/>
      <c r="H1017" s="222">
        <v>25.207</v>
      </c>
      <c r="I1017" s="223"/>
      <c r="J1017" s="218"/>
      <c r="K1017" s="218"/>
      <c r="L1017" s="224"/>
      <c r="M1017" s="225"/>
      <c r="N1017" s="226"/>
      <c r="O1017" s="226"/>
      <c r="P1017" s="226"/>
      <c r="Q1017" s="226"/>
      <c r="R1017" s="226"/>
      <c r="S1017" s="226"/>
      <c r="T1017" s="227"/>
      <c r="AT1017" s="228" t="s">
        <v>189</v>
      </c>
      <c r="AU1017" s="228" t="s">
        <v>88</v>
      </c>
      <c r="AV1017" s="13" t="s">
        <v>88</v>
      </c>
      <c r="AW1017" s="13" t="s">
        <v>35</v>
      </c>
      <c r="AX1017" s="13" t="s">
        <v>86</v>
      </c>
      <c r="AY1017" s="228" t="s">
        <v>181</v>
      </c>
    </row>
    <row r="1018" spans="1:65" s="2" customFormat="1" ht="11.4">
      <c r="A1018" s="33"/>
      <c r="B1018" s="34"/>
      <c r="C1018" s="203" t="s">
        <v>1418</v>
      </c>
      <c r="D1018" s="203" t="s">
        <v>183</v>
      </c>
      <c r="E1018" s="204" t="s">
        <v>1419</v>
      </c>
      <c r="F1018" s="205" t="s">
        <v>1420</v>
      </c>
      <c r="G1018" s="206" t="s">
        <v>357</v>
      </c>
      <c r="H1018" s="207">
        <v>58.346</v>
      </c>
      <c r="I1018" s="208"/>
      <c r="J1018" s="209">
        <f>ROUND(I1018*H1018,2)</f>
        <v>0</v>
      </c>
      <c r="K1018" s="210"/>
      <c r="L1018" s="38"/>
      <c r="M1018" s="211" t="s">
        <v>1</v>
      </c>
      <c r="N1018" s="212" t="s">
        <v>43</v>
      </c>
      <c r="O1018" s="70"/>
      <c r="P1018" s="213">
        <f>O1018*H1018</f>
        <v>0</v>
      </c>
      <c r="Q1018" s="213">
        <v>0.00143</v>
      </c>
      <c r="R1018" s="213">
        <f>Q1018*H1018</f>
        <v>0.08343478</v>
      </c>
      <c r="S1018" s="213">
        <v>0</v>
      </c>
      <c r="T1018" s="214">
        <f>S1018*H1018</f>
        <v>0</v>
      </c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R1018" s="215" t="s">
        <v>130</v>
      </c>
      <c r="AT1018" s="215" t="s">
        <v>183</v>
      </c>
      <c r="AU1018" s="215" t="s">
        <v>88</v>
      </c>
      <c r="AY1018" s="16" t="s">
        <v>181</v>
      </c>
      <c r="BE1018" s="216">
        <f>IF(N1018="základní",J1018,0)</f>
        <v>0</v>
      </c>
      <c r="BF1018" s="216">
        <f>IF(N1018="snížená",J1018,0)</f>
        <v>0</v>
      </c>
      <c r="BG1018" s="216">
        <f>IF(N1018="zákl. přenesená",J1018,0)</f>
        <v>0</v>
      </c>
      <c r="BH1018" s="216">
        <f>IF(N1018="sníž. přenesená",J1018,0)</f>
        <v>0</v>
      </c>
      <c r="BI1018" s="216">
        <f>IF(N1018="nulová",J1018,0)</f>
        <v>0</v>
      </c>
      <c r="BJ1018" s="16" t="s">
        <v>86</v>
      </c>
      <c r="BK1018" s="216">
        <f>ROUND(I1018*H1018,2)</f>
        <v>0</v>
      </c>
      <c r="BL1018" s="16" t="s">
        <v>130</v>
      </c>
      <c r="BM1018" s="215" t="s">
        <v>1421</v>
      </c>
    </row>
    <row r="1019" spans="2:51" s="13" customFormat="1" ht="12">
      <c r="B1019" s="217"/>
      <c r="C1019" s="218"/>
      <c r="D1019" s="219" t="s">
        <v>189</v>
      </c>
      <c r="E1019" s="220" t="s">
        <v>1</v>
      </c>
      <c r="F1019" s="221" t="s">
        <v>1422</v>
      </c>
      <c r="G1019" s="218"/>
      <c r="H1019" s="222">
        <v>58.346</v>
      </c>
      <c r="I1019" s="223"/>
      <c r="J1019" s="218"/>
      <c r="K1019" s="218"/>
      <c r="L1019" s="224"/>
      <c r="M1019" s="225"/>
      <c r="N1019" s="226"/>
      <c r="O1019" s="226"/>
      <c r="P1019" s="226"/>
      <c r="Q1019" s="226"/>
      <c r="R1019" s="226"/>
      <c r="S1019" s="226"/>
      <c r="T1019" s="227"/>
      <c r="AT1019" s="228" t="s">
        <v>189</v>
      </c>
      <c r="AU1019" s="228" t="s">
        <v>88</v>
      </c>
      <c r="AV1019" s="13" t="s">
        <v>88</v>
      </c>
      <c r="AW1019" s="13" t="s">
        <v>35</v>
      </c>
      <c r="AX1019" s="13" t="s">
        <v>86</v>
      </c>
      <c r="AY1019" s="228" t="s">
        <v>181</v>
      </c>
    </row>
    <row r="1020" spans="1:65" s="2" customFormat="1" ht="22.8">
      <c r="A1020" s="33"/>
      <c r="B1020" s="34"/>
      <c r="C1020" s="203" t="s">
        <v>1423</v>
      </c>
      <c r="D1020" s="203" t="s">
        <v>183</v>
      </c>
      <c r="E1020" s="204" t="s">
        <v>1424</v>
      </c>
      <c r="F1020" s="205" t="s">
        <v>1425</v>
      </c>
      <c r="G1020" s="206" t="s">
        <v>197</v>
      </c>
      <c r="H1020" s="207">
        <v>5</v>
      </c>
      <c r="I1020" s="208"/>
      <c r="J1020" s="209">
        <f>ROUND(I1020*H1020,2)</f>
        <v>0</v>
      </c>
      <c r="K1020" s="210"/>
      <c r="L1020" s="38"/>
      <c r="M1020" s="211" t="s">
        <v>1</v>
      </c>
      <c r="N1020" s="212" t="s">
        <v>43</v>
      </c>
      <c r="O1020" s="70"/>
      <c r="P1020" s="213">
        <f>O1020*H1020</f>
        <v>0</v>
      </c>
      <c r="Q1020" s="213">
        <v>0.00019</v>
      </c>
      <c r="R1020" s="213">
        <f>Q1020*H1020</f>
        <v>0.0009500000000000001</v>
      </c>
      <c r="S1020" s="213">
        <v>0</v>
      </c>
      <c r="T1020" s="214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215" t="s">
        <v>130</v>
      </c>
      <c r="AT1020" s="215" t="s">
        <v>183</v>
      </c>
      <c r="AU1020" s="215" t="s">
        <v>88</v>
      </c>
      <c r="AY1020" s="16" t="s">
        <v>181</v>
      </c>
      <c r="BE1020" s="216">
        <f>IF(N1020="základní",J1020,0)</f>
        <v>0</v>
      </c>
      <c r="BF1020" s="216">
        <f>IF(N1020="snížená",J1020,0)</f>
        <v>0</v>
      </c>
      <c r="BG1020" s="216">
        <f>IF(N1020="zákl. přenesená",J1020,0)</f>
        <v>0</v>
      </c>
      <c r="BH1020" s="216">
        <f>IF(N1020="sníž. přenesená",J1020,0)</f>
        <v>0</v>
      </c>
      <c r="BI1020" s="216">
        <f>IF(N1020="nulová",J1020,0)</f>
        <v>0</v>
      </c>
      <c r="BJ1020" s="16" t="s">
        <v>86</v>
      </c>
      <c r="BK1020" s="216">
        <f>ROUND(I1020*H1020,2)</f>
        <v>0</v>
      </c>
      <c r="BL1020" s="16" t="s">
        <v>130</v>
      </c>
      <c r="BM1020" s="215" t="s">
        <v>1426</v>
      </c>
    </row>
    <row r="1021" spans="2:51" s="13" customFormat="1" ht="12">
      <c r="B1021" s="217"/>
      <c r="C1021" s="218"/>
      <c r="D1021" s="219" t="s">
        <v>189</v>
      </c>
      <c r="E1021" s="220" t="s">
        <v>1</v>
      </c>
      <c r="F1021" s="221" t="s">
        <v>203</v>
      </c>
      <c r="G1021" s="218"/>
      <c r="H1021" s="222">
        <v>5</v>
      </c>
      <c r="I1021" s="223"/>
      <c r="J1021" s="218"/>
      <c r="K1021" s="218"/>
      <c r="L1021" s="224"/>
      <c r="M1021" s="225"/>
      <c r="N1021" s="226"/>
      <c r="O1021" s="226"/>
      <c r="P1021" s="226"/>
      <c r="Q1021" s="226"/>
      <c r="R1021" s="226"/>
      <c r="S1021" s="226"/>
      <c r="T1021" s="227"/>
      <c r="AT1021" s="228" t="s">
        <v>189</v>
      </c>
      <c r="AU1021" s="228" t="s">
        <v>88</v>
      </c>
      <c r="AV1021" s="13" t="s">
        <v>88</v>
      </c>
      <c r="AW1021" s="13" t="s">
        <v>35</v>
      </c>
      <c r="AX1021" s="13" t="s">
        <v>86</v>
      </c>
      <c r="AY1021" s="228" t="s">
        <v>181</v>
      </c>
    </row>
    <row r="1022" spans="1:65" s="2" customFormat="1" ht="22.8">
      <c r="A1022" s="33"/>
      <c r="B1022" s="34"/>
      <c r="C1022" s="203" t="s">
        <v>1427</v>
      </c>
      <c r="D1022" s="203" t="s">
        <v>183</v>
      </c>
      <c r="E1022" s="204" t="s">
        <v>1428</v>
      </c>
      <c r="F1022" s="205" t="s">
        <v>1429</v>
      </c>
      <c r="G1022" s="206" t="s">
        <v>357</v>
      </c>
      <c r="H1022" s="207">
        <v>21</v>
      </c>
      <c r="I1022" s="208"/>
      <c r="J1022" s="209">
        <f>ROUND(I1022*H1022,2)</f>
        <v>0</v>
      </c>
      <c r="K1022" s="210"/>
      <c r="L1022" s="38"/>
      <c r="M1022" s="211" t="s">
        <v>1</v>
      </c>
      <c r="N1022" s="212" t="s">
        <v>43</v>
      </c>
      <c r="O1022" s="70"/>
      <c r="P1022" s="213">
        <f>O1022*H1022</f>
        <v>0</v>
      </c>
      <c r="Q1022" s="213">
        <v>0.00152</v>
      </c>
      <c r="R1022" s="213">
        <f>Q1022*H1022</f>
        <v>0.031920000000000004</v>
      </c>
      <c r="S1022" s="213">
        <v>0</v>
      </c>
      <c r="T1022" s="214">
        <f>S1022*H1022</f>
        <v>0</v>
      </c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R1022" s="215" t="s">
        <v>130</v>
      </c>
      <c r="AT1022" s="215" t="s">
        <v>183</v>
      </c>
      <c r="AU1022" s="215" t="s">
        <v>88</v>
      </c>
      <c r="AY1022" s="16" t="s">
        <v>181</v>
      </c>
      <c r="BE1022" s="216">
        <f>IF(N1022="základní",J1022,0)</f>
        <v>0</v>
      </c>
      <c r="BF1022" s="216">
        <f>IF(N1022="snížená",J1022,0)</f>
        <v>0</v>
      </c>
      <c r="BG1022" s="216">
        <f>IF(N1022="zákl. přenesená",J1022,0)</f>
        <v>0</v>
      </c>
      <c r="BH1022" s="216">
        <f>IF(N1022="sníž. přenesená",J1022,0)</f>
        <v>0</v>
      </c>
      <c r="BI1022" s="216">
        <f>IF(N1022="nulová",J1022,0)</f>
        <v>0</v>
      </c>
      <c r="BJ1022" s="16" t="s">
        <v>86</v>
      </c>
      <c r="BK1022" s="216">
        <f>ROUND(I1022*H1022,2)</f>
        <v>0</v>
      </c>
      <c r="BL1022" s="16" t="s">
        <v>130</v>
      </c>
      <c r="BM1022" s="215" t="s">
        <v>1430</v>
      </c>
    </row>
    <row r="1023" spans="2:51" s="13" customFormat="1" ht="12">
      <c r="B1023" s="217"/>
      <c r="C1023" s="218"/>
      <c r="D1023" s="219" t="s">
        <v>189</v>
      </c>
      <c r="E1023" s="220" t="s">
        <v>1</v>
      </c>
      <c r="F1023" s="221" t="s">
        <v>1431</v>
      </c>
      <c r="G1023" s="218"/>
      <c r="H1023" s="222">
        <v>18</v>
      </c>
      <c r="I1023" s="223"/>
      <c r="J1023" s="218"/>
      <c r="K1023" s="218"/>
      <c r="L1023" s="224"/>
      <c r="M1023" s="225"/>
      <c r="N1023" s="226"/>
      <c r="O1023" s="226"/>
      <c r="P1023" s="226"/>
      <c r="Q1023" s="226"/>
      <c r="R1023" s="226"/>
      <c r="S1023" s="226"/>
      <c r="T1023" s="227"/>
      <c r="AT1023" s="228" t="s">
        <v>189</v>
      </c>
      <c r="AU1023" s="228" t="s">
        <v>88</v>
      </c>
      <c r="AV1023" s="13" t="s">
        <v>88</v>
      </c>
      <c r="AW1023" s="13" t="s">
        <v>35</v>
      </c>
      <c r="AX1023" s="13" t="s">
        <v>78</v>
      </c>
      <c r="AY1023" s="228" t="s">
        <v>181</v>
      </c>
    </row>
    <row r="1024" spans="2:51" s="13" customFormat="1" ht="12">
      <c r="B1024" s="217"/>
      <c r="C1024" s="218"/>
      <c r="D1024" s="219" t="s">
        <v>189</v>
      </c>
      <c r="E1024" s="220" t="s">
        <v>1</v>
      </c>
      <c r="F1024" s="221" t="s">
        <v>194</v>
      </c>
      <c r="G1024" s="218"/>
      <c r="H1024" s="222">
        <v>3</v>
      </c>
      <c r="I1024" s="223"/>
      <c r="J1024" s="218"/>
      <c r="K1024" s="218"/>
      <c r="L1024" s="224"/>
      <c r="M1024" s="225"/>
      <c r="N1024" s="226"/>
      <c r="O1024" s="226"/>
      <c r="P1024" s="226"/>
      <c r="Q1024" s="226"/>
      <c r="R1024" s="226"/>
      <c r="S1024" s="226"/>
      <c r="T1024" s="227"/>
      <c r="AT1024" s="228" t="s">
        <v>189</v>
      </c>
      <c r="AU1024" s="228" t="s">
        <v>88</v>
      </c>
      <c r="AV1024" s="13" t="s">
        <v>88</v>
      </c>
      <c r="AW1024" s="13" t="s">
        <v>35</v>
      </c>
      <c r="AX1024" s="13" t="s">
        <v>78</v>
      </c>
      <c r="AY1024" s="228" t="s">
        <v>181</v>
      </c>
    </row>
    <row r="1025" spans="2:51" s="14" customFormat="1" ht="12">
      <c r="B1025" s="240"/>
      <c r="C1025" s="241"/>
      <c r="D1025" s="219" t="s">
        <v>189</v>
      </c>
      <c r="E1025" s="242" t="s">
        <v>1</v>
      </c>
      <c r="F1025" s="243" t="s">
        <v>257</v>
      </c>
      <c r="G1025" s="241"/>
      <c r="H1025" s="244">
        <v>21</v>
      </c>
      <c r="I1025" s="245"/>
      <c r="J1025" s="241"/>
      <c r="K1025" s="241"/>
      <c r="L1025" s="246"/>
      <c r="M1025" s="247"/>
      <c r="N1025" s="248"/>
      <c r="O1025" s="248"/>
      <c r="P1025" s="248"/>
      <c r="Q1025" s="248"/>
      <c r="R1025" s="248"/>
      <c r="S1025" s="248"/>
      <c r="T1025" s="249"/>
      <c r="AT1025" s="250" t="s">
        <v>189</v>
      </c>
      <c r="AU1025" s="250" t="s">
        <v>88</v>
      </c>
      <c r="AV1025" s="14" t="s">
        <v>187</v>
      </c>
      <c r="AW1025" s="14" t="s">
        <v>35</v>
      </c>
      <c r="AX1025" s="14" t="s">
        <v>86</v>
      </c>
      <c r="AY1025" s="250" t="s">
        <v>181</v>
      </c>
    </row>
    <row r="1026" spans="1:65" s="2" customFormat="1" ht="22.8">
      <c r="A1026" s="33"/>
      <c r="B1026" s="34"/>
      <c r="C1026" s="203" t="s">
        <v>1432</v>
      </c>
      <c r="D1026" s="203" t="s">
        <v>183</v>
      </c>
      <c r="E1026" s="204" t="s">
        <v>408</v>
      </c>
      <c r="F1026" s="205" t="s">
        <v>409</v>
      </c>
      <c r="G1026" s="206" t="s">
        <v>339</v>
      </c>
      <c r="H1026" s="251"/>
      <c r="I1026" s="208"/>
      <c r="J1026" s="209">
        <f>ROUND(I1026*H1026,2)</f>
        <v>0</v>
      </c>
      <c r="K1026" s="210"/>
      <c r="L1026" s="38"/>
      <c r="M1026" s="211" t="s">
        <v>1</v>
      </c>
      <c r="N1026" s="212" t="s">
        <v>43</v>
      </c>
      <c r="O1026" s="70"/>
      <c r="P1026" s="213">
        <f>O1026*H1026</f>
        <v>0</v>
      </c>
      <c r="Q1026" s="213">
        <v>0</v>
      </c>
      <c r="R1026" s="213">
        <f>Q1026*H1026</f>
        <v>0</v>
      </c>
      <c r="S1026" s="213">
        <v>0</v>
      </c>
      <c r="T1026" s="214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215" t="s">
        <v>130</v>
      </c>
      <c r="AT1026" s="215" t="s">
        <v>183</v>
      </c>
      <c r="AU1026" s="215" t="s">
        <v>88</v>
      </c>
      <c r="AY1026" s="16" t="s">
        <v>181</v>
      </c>
      <c r="BE1026" s="216">
        <f>IF(N1026="základní",J1026,0)</f>
        <v>0</v>
      </c>
      <c r="BF1026" s="216">
        <f>IF(N1026="snížená",J1026,0)</f>
        <v>0</v>
      </c>
      <c r="BG1026" s="216">
        <f>IF(N1026="zákl. přenesená",J1026,0)</f>
        <v>0</v>
      </c>
      <c r="BH1026" s="216">
        <f>IF(N1026="sníž. přenesená",J1026,0)</f>
        <v>0</v>
      </c>
      <c r="BI1026" s="216">
        <f>IF(N1026="nulová",J1026,0)</f>
        <v>0</v>
      </c>
      <c r="BJ1026" s="16" t="s">
        <v>86</v>
      </c>
      <c r="BK1026" s="216">
        <f>ROUND(I1026*H1026,2)</f>
        <v>0</v>
      </c>
      <c r="BL1026" s="16" t="s">
        <v>130</v>
      </c>
      <c r="BM1026" s="215" t="s">
        <v>1433</v>
      </c>
    </row>
    <row r="1027" spans="2:63" s="12" customFormat="1" ht="13.2">
      <c r="B1027" s="187"/>
      <c r="C1027" s="188"/>
      <c r="D1027" s="189" t="s">
        <v>77</v>
      </c>
      <c r="E1027" s="201" t="s">
        <v>1434</v>
      </c>
      <c r="F1027" s="201" t="s">
        <v>1435</v>
      </c>
      <c r="G1027" s="188"/>
      <c r="H1027" s="188"/>
      <c r="I1027" s="191"/>
      <c r="J1027" s="202">
        <f>BK1027</f>
        <v>0</v>
      </c>
      <c r="K1027" s="188"/>
      <c r="L1027" s="193"/>
      <c r="M1027" s="194"/>
      <c r="N1027" s="195"/>
      <c r="O1027" s="195"/>
      <c r="P1027" s="196">
        <f>SUM(P1028:P1073)</f>
        <v>0</v>
      </c>
      <c r="Q1027" s="195"/>
      <c r="R1027" s="196">
        <f>SUM(R1028:R1073)</f>
        <v>0.8693740000000001</v>
      </c>
      <c r="S1027" s="195"/>
      <c r="T1027" s="197">
        <f>SUM(T1028:T1073)</f>
        <v>0</v>
      </c>
      <c r="AR1027" s="198" t="s">
        <v>88</v>
      </c>
      <c r="AT1027" s="199" t="s">
        <v>77</v>
      </c>
      <c r="AU1027" s="199" t="s">
        <v>86</v>
      </c>
      <c r="AY1027" s="198" t="s">
        <v>181</v>
      </c>
      <c r="BK1027" s="200">
        <f>SUM(BK1028:BK1073)</f>
        <v>0</v>
      </c>
    </row>
    <row r="1028" spans="1:65" s="2" customFormat="1" ht="22.8">
      <c r="A1028" s="33"/>
      <c r="B1028" s="34"/>
      <c r="C1028" s="203" t="s">
        <v>1436</v>
      </c>
      <c r="D1028" s="203" t="s">
        <v>183</v>
      </c>
      <c r="E1028" s="204" t="s">
        <v>1437</v>
      </c>
      <c r="F1028" s="205" t="s">
        <v>1438</v>
      </c>
      <c r="G1028" s="206" t="s">
        <v>357</v>
      </c>
      <c r="H1028" s="207">
        <v>134.45</v>
      </c>
      <c r="I1028" s="208"/>
      <c r="J1028" s="209">
        <f aca="true" t="shared" si="0" ref="J1028:J1045">ROUND(I1028*H1028,2)</f>
        <v>0</v>
      </c>
      <c r="K1028" s="210"/>
      <c r="L1028" s="38"/>
      <c r="M1028" s="211" t="s">
        <v>1</v>
      </c>
      <c r="N1028" s="212" t="s">
        <v>43</v>
      </c>
      <c r="O1028" s="70"/>
      <c r="P1028" s="213">
        <f aca="true" t="shared" si="1" ref="P1028:P1045">O1028*H1028</f>
        <v>0</v>
      </c>
      <c r="Q1028" s="213">
        <v>0</v>
      </c>
      <c r="R1028" s="213">
        <f aca="true" t="shared" si="2" ref="R1028:R1045">Q1028*H1028</f>
        <v>0</v>
      </c>
      <c r="S1028" s="213">
        <v>0</v>
      </c>
      <c r="T1028" s="214">
        <f aca="true" t="shared" si="3" ref="T1028:T1045">S1028*H1028</f>
        <v>0</v>
      </c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R1028" s="215" t="s">
        <v>130</v>
      </c>
      <c r="AT1028" s="215" t="s">
        <v>183</v>
      </c>
      <c r="AU1028" s="215" t="s">
        <v>88</v>
      </c>
      <c r="AY1028" s="16" t="s">
        <v>181</v>
      </c>
      <c r="BE1028" s="216">
        <f aca="true" t="shared" si="4" ref="BE1028:BE1045">IF(N1028="základní",J1028,0)</f>
        <v>0</v>
      </c>
      <c r="BF1028" s="216">
        <f aca="true" t="shared" si="5" ref="BF1028:BF1045">IF(N1028="snížená",J1028,0)</f>
        <v>0</v>
      </c>
      <c r="BG1028" s="216">
        <f aca="true" t="shared" si="6" ref="BG1028:BG1045">IF(N1028="zákl. přenesená",J1028,0)</f>
        <v>0</v>
      </c>
      <c r="BH1028" s="216">
        <f aca="true" t="shared" si="7" ref="BH1028:BH1045">IF(N1028="sníž. přenesená",J1028,0)</f>
        <v>0</v>
      </c>
      <c r="BI1028" s="216">
        <f aca="true" t="shared" si="8" ref="BI1028:BI1045">IF(N1028="nulová",J1028,0)</f>
        <v>0</v>
      </c>
      <c r="BJ1028" s="16" t="s">
        <v>86</v>
      </c>
      <c r="BK1028" s="216">
        <f aca="true" t="shared" si="9" ref="BK1028:BK1045">ROUND(I1028*H1028,2)</f>
        <v>0</v>
      </c>
      <c r="BL1028" s="16" t="s">
        <v>130</v>
      </c>
      <c r="BM1028" s="215" t="s">
        <v>1439</v>
      </c>
    </row>
    <row r="1029" spans="1:65" s="2" customFormat="1" ht="57">
      <c r="A1029" s="33"/>
      <c r="B1029" s="34"/>
      <c r="C1029" s="229" t="s">
        <v>1440</v>
      </c>
      <c r="D1029" s="229" t="s">
        <v>237</v>
      </c>
      <c r="E1029" s="230" t="s">
        <v>1441</v>
      </c>
      <c r="F1029" s="231" t="s">
        <v>1442</v>
      </c>
      <c r="G1029" s="232" t="s">
        <v>197</v>
      </c>
      <c r="H1029" s="233">
        <v>2</v>
      </c>
      <c r="I1029" s="234"/>
      <c r="J1029" s="235">
        <f t="shared" si="0"/>
        <v>0</v>
      </c>
      <c r="K1029" s="236"/>
      <c r="L1029" s="237"/>
      <c r="M1029" s="238" t="s">
        <v>1</v>
      </c>
      <c r="N1029" s="239" t="s">
        <v>43</v>
      </c>
      <c r="O1029" s="70"/>
      <c r="P1029" s="213">
        <f t="shared" si="1"/>
        <v>0</v>
      </c>
      <c r="Q1029" s="213">
        <v>0</v>
      </c>
      <c r="R1029" s="213">
        <f t="shared" si="2"/>
        <v>0</v>
      </c>
      <c r="S1029" s="213">
        <v>0</v>
      </c>
      <c r="T1029" s="214">
        <f t="shared" si="3"/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215" t="s">
        <v>333</v>
      </c>
      <c r="AT1029" s="215" t="s">
        <v>237</v>
      </c>
      <c r="AU1029" s="215" t="s">
        <v>88</v>
      </c>
      <c r="AY1029" s="16" t="s">
        <v>181</v>
      </c>
      <c r="BE1029" s="216">
        <f t="shared" si="4"/>
        <v>0</v>
      </c>
      <c r="BF1029" s="216">
        <f t="shared" si="5"/>
        <v>0</v>
      </c>
      <c r="BG1029" s="216">
        <f t="shared" si="6"/>
        <v>0</v>
      </c>
      <c r="BH1029" s="216">
        <f t="shared" si="7"/>
        <v>0</v>
      </c>
      <c r="BI1029" s="216">
        <f t="shared" si="8"/>
        <v>0</v>
      </c>
      <c r="BJ1029" s="16" t="s">
        <v>86</v>
      </c>
      <c r="BK1029" s="216">
        <f t="shared" si="9"/>
        <v>0</v>
      </c>
      <c r="BL1029" s="16" t="s">
        <v>130</v>
      </c>
      <c r="BM1029" s="215" t="s">
        <v>1443</v>
      </c>
    </row>
    <row r="1030" spans="1:65" s="2" customFormat="1" ht="57">
      <c r="A1030" s="33"/>
      <c r="B1030" s="34"/>
      <c r="C1030" s="229" t="s">
        <v>1444</v>
      </c>
      <c r="D1030" s="229" t="s">
        <v>237</v>
      </c>
      <c r="E1030" s="230" t="s">
        <v>1445</v>
      </c>
      <c r="F1030" s="231" t="s">
        <v>1446</v>
      </c>
      <c r="G1030" s="232" t="s">
        <v>197</v>
      </c>
      <c r="H1030" s="233">
        <v>3</v>
      </c>
      <c r="I1030" s="234"/>
      <c r="J1030" s="235">
        <f t="shared" si="0"/>
        <v>0</v>
      </c>
      <c r="K1030" s="236"/>
      <c r="L1030" s="237"/>
      <c r="M1030" s="238" t="s">
        <v>1</v>
      </c>
      <c r="N1030" s="239" t="s">
        <v>43</v>
      </c>
      <c r="O1030" s="70"/>
      <c r="P1030" s="213">
        <f t="shared" si="1"/>
        <v>0</v>
      </c>
      <c r="Q1030" s="213">
        <v>0</v>
      </c>
      <c r="R1030" s="213">
        <f t="shared" si="2"/>
        <v>0</v>
      </c>
      <c r="S1030" s="213">
        <v>0</v>
      </c>
      <c r="T1030" s="214">
        <f t="shared" si="3"/>
        <v>0</v>
      </c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R1030" s="215" t="s">
        <v>333</v>
      </c>
      <c r="AT1030" s="215" t="s">
        <v>237</v>
      </c>
      <c r="AU1030" s="215" t="s">
        <v>88</v>
      </c>
      <c r="AY1030" s="16" t="s">
        <v>181</v>
      </c>
      <c r="BE1030" s="216">
        <f t="shared" si="4"/>
        <v>0</v>
      </c>
      <c r="BF1030" s="216">
        <f t="shared" si="5"/>
        <v>0</v>
      </c>
      <c r="BG1030" s="216">
        <f t="shared" si="6"/>
        <v>0</v>
      </c>
      <c r="BH1030" s="216">
        <f t="shared" si="7"/>
        <v>0</v>
      </c>
      <c r="BI1030" s="216">
        <f t="shared" si="8"/>
        <v>0</v>
      </c>
      <c r="BJ1030" s="16" t="s">
        <v>86</v>
      </c>
      <c r="BK1030" s="216">
        <f t="shared" si="9"/>
        <v>0</v>
      </c>
      <c r="BL1030" s="16" t="s">
        <v>130</v>
      </c>
      <c r="BM1030" s="215" t="s">
        <v>1447</v>
      </c>
    </row>
    <row r="1031" spans="1:65" s="2" customFormat="1" ht="57">
      <c r="A1031" s="33"/>
      <c r="B1031" s="34"/>
      <c r="C1031" s="229" t="s">
        <v>1448</v>
      </c>
      <c r="D1031" s="229" t="s">
        <v>237</v>
      </c>
      <c r="E1031" s="230" t="s">
        <v>1449</v>
      </c>
      <c r="F1031" s="231" t="s">
        <v>1450</v>
      </c>
      <c r="G1031" s="232" t="s">
        <v>197</v>
      </c>
      <c r="H1031" s="233">
        <v>1</v>
      </c>
      <c r="I1031" s="234"/>
      <c r="J1031" s="235">
        <f t="shared" si="0"/>
        <v>0</v>
      </c>
      <c r="K1031" s="236"/>
      <c r="L1031" s="237"/>
      <c r="M1031" s="238" t="s">
        <v>1</v>
      </c>
      <c r="N1031" s="239" t="s">
        <v>43</v>
      </c>
      <c r="O1031" s="70"/>
      <c r="P1031" s="213">
        <f t="shared" si="1"/>
        <v>0</v>
      </c>
      <c r="Q1031" s="213">
        <v>0</v>
      </c>
      <c r="R1031" s="213">
        <f t="shared" si="2"/>
        <v>0</v>
      </c>
      <c r="S1031" s="213">
        <v>0</v>
      </c>
      <c r="T1031" s="214">
        <f t="shared" si="3"/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215" t="s">
        <v>333</v>
      </c>
      <c r="AT1031" s="215" t="s">
        <v>237</v>
      </c>
      <c r="AU1031" s="215" t="s">
        <v>88</v>
      </c>
      <c r="AY1031" s="16" t="s">
        <v>181</v>
      </c>
      <c r="BE1031" s="216">
        <f t="shared" si="4"/>
        <v>0</v>
      </c>
      <c r="BF1031" s="216">
        <f t="shared" si="5"/>
        <v>0</v>
      </c>
      <c r="BG1031" s="216">
        <f t="shared" si="6"/>
        <v>0</v>
      </c>
      <c r="BH1031" s="216">
        <f t="shared" si="7"/>
        <v>0</v>
      </c>
      <c r="BI1031" s="216">
        <f t="shared" si="8"/>
        <v>0</v>
      </c>
      <c r="BJ1031" s="16" t="s">
        <v>86</v>
      </c>
      <c r="BK1031" s="216">
        <f t="shared" si="9"/>
        <v>0</v>
      </c>
      <c r="BL1031" s="16" t="s">
        <v>130</v>
      </c>
      <c r="BM1031" s="215" t="s">
        <v>1451</v>
      </c>
    </row>
    <row r="1032" spans="1:65" s="2" customFormat="1" ht="57">
      <c r="A1032" s="33"/>
      <c r="B1032" s="34"/>
      <c r="C1032" s="229" t="s">
        <v>1452</v>
      </c>
      <c r="D1032" s="229" t="s">
        <v>237</v>
      </c>
      <c r="E1032" s="230" t="s">
        <v>1453</v>
      </c>
      <c r="F1032" s="231" t="s">
        <v>1454</v>
      </c>
      <c r="G1032" s="232" t="s">
        <v>197</v>
      </c>
      <c r="H1032" s="233">
        <v>1</v>
      </c>
      <c r="I1032" s="234"/>
      <c r="J1032" s="235">
        <f t="shared" si="0"/>
        <v>0</v>
      </c>
      <c r="K1032" s="236"/>
      <c r="L1032" s="237"/>
      <c r="M1032" s="238" t="s">
        <v>1</v>
      </c>
      <c r="N1032" s="239" t="s">
        <v>43</v>
      </c>
      <c r="O1032" s="70"/>
      <c r="P1032" s="213">
        <f t="shared" si="1"/>
        <v>0</v>
      </c>
      <c r="Q1032" s="213">
        <v>0</v>
      </c>
      <c r="R1032" s="213">
        <f t="shared" si="2"/>
        <v>0</v>
      </c>
      <c r="S1032" s="213">
        <v>0</v>
      </c>
      <c r="T1032" s="214">
        <f t="shared" si="3"/>
        <v>0</v>
      </c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R1032" s="215" t="s">
        <v>333</v>
      </c>
      <c r="AT1032" s="215" t="s">
        <v>237</v>
      </c>
      <c r="AU1032" s="215" t="s">
        <v>88</v>
      </c>
      <c r="AY1032" s="16" t="s">
        <v>181</v>
      </c>
      <c r="BE1032" s="216">
        <f t="shared" si="4"/>
        <v>0</v>
      </c>
      <c r="BF1032" s="216">
        <f t="shared" si="5"/>
        <v>0</v>
      </c>
      <c r="BG1032" s="216">
        <f t="shared" si="6"/>
        <v>0</v>
      </c>
      <c r="BH1032" s="216">
        <f t="shared" si="7"/>
        <v>0</v>
      </c>
      <c r="BI1032" s="216">
        <f t="shared" si="8"/>
        <v>0</v>
      </c>
      <c r="BJ1032" s="16" t="s">
        <v>86</v>
      </c>
      <c r="BK1032" s="216">
        <f t="shared" si="9"/>
        <v>0</v>
      </c>
      <c r="BL1032" s="16" t="s">
        <v>130</v>
      </c>
      <c r="BM1032" s="215" t="s">
        <v>1455</v>
      </c>
    </row>
    <row r="1033" spans="1:65" s="2" customFormat="1" ht="57">
      <c r="A1033" s="33"/>
      <c r="B1033" s="34"/>
      <c r="C1033" s="229" t="s">
        <v>1456</v>
      </c>
      <c r="D1033" s="229" t="s">
        <v>237</v>
      </c>
      <c r="E1033" s="230" t="s">
        <v>1457</v>
      </c>
      <c r="F1033" s="231" t="s">
        <v>1458</v>
      </c>
      <c r="G1033" s="232" t="s">
        <v>197</v>
      </c>
      <c r="H1033" s="233">
        <v>2</v>
      </c>
      <c r="I1033" s="234"/>
      <c r="J1033" s="235">
        <f t="shared" si="0"/>
        <v>0</v>
      </c>
      <c r="K1033" s="236"/>
      <c r="L1033" s="237"/>
      <c r="M1033" s="238" t="s">
        <v>1</v>
      </c>
      <c r="N1033" s="239" t="s">
        <v>43</v>
      </c>
      <c r="O1033" s="70"/>
      <c r="P1033" s="213">
        <f t="shared" si="1"/>
        <v>0</v>
      </c>
      <c r="Q1033" s="213">
        <v>0</v>
      </c>
      <c r="R1033" s="213">
        <f t="shared" si="2"/>
        <v>0</v>
      </c>
      <c r="S1033" s="213">
        <v>0</v>
      </c>
      <c r="T1033" s="214">
        <f t="shared" si="3"/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215" t="s">
        <v>333</v>
      </c>
      <c r="AT1033" s="215" t="s">
        <v>237</v>
      </c>
      <c r="AU1033" s="215" t="s">
        <v>88</v>
      </c>
      <c r="AY1033" s="16" t="s">
        <v>181</v>
      </c>
      <c r="BE1033" s="216">
        <f t="shared" si="4"/>
        <v>0</v>
      </c>
      <c r="BF1033" s="216">
        <f t="shared" si="5"/>
        <v>0</v>
      </c>
      <c r="BG1033" s="216">
        <f t="shared" si="6"/>
        <v>0</v>
      </c>
      <c r="BH1033" s="216">
        <f t="shared" si="7"/>
        <v>0</v>
      </c>
      <c r="BI1033" s="216">
        <f t="shared" si="8"/>
        <v>0</v>
      </c>
      <c r="BJ1033" s="16" t="s">
        <v>86</v>
      </c>
      <c r="BK1033" s="216">
        <f t="shared" si="9"/>
        <v>0</v>
      </c>
      <c r="BL1033" s="16" t="s">
        <v>130</v>
      </c>
      <c r="BM1033" s="215" t="s">
        <v>1459</v>
      </c>
    </row>
    <row r="1034" spans="1:65" s="2" customFormat="1" ht="57">
      <c r="A1034" s="33"/>
      <c r="B1034" s="34"/>
      <c r="C1034" s="229" t="s">
        <v>1460</v>
      </c>
      <c r="D1034" s="229" t="s">
        <v>237</v>
      </c>
      <c r="E1034" s="230" t="s">
        <v>1461</v>
      </c>
      <c r="F1034" s="231" t="s">
        <v>1462</v>
      </c>
      <c r="G1034" s="232" t="s">
        <v>197</v>
      </c>
      <c r="H1034" s="233">
        <v>2</v>
      </c>
      <c r="I1034" s="234"/>
      <c r="J1034" s="235">
        <f t="shared" si="0"/>
        <v>0</v>
      </c>
      <c r="K1034" s="236"/>
      <c r="L1034" s="237"/>
      <c r="M1034" s="238" t="s">
        <v>1</v>
      </c>
      <c r="N1034" s="239" t="s">
        <v>43</v>
      </c>
      <c r="O1034" s="70"/>
      <c r="P1034" s="213">
        <f t="shared" si="1"/>
        <v>0</v>
      </c>
      <c r="Q1034" s="213">
        <v>0</v>
      </c>
      <c r="R1034" s="213">
        <f t="shared" si="2"/>
        <v>0</v>
      </c>
      <c r="S1034" s="213">
        <v>0</v>
      </c>
      <c r="T1034" s="214">
        <f t="shared" si="3"/>
        <v>0</v>
      </c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R1034" s="215" t="s">
        <v>333</v>
      </c>
      <c r="AT1034" s="215" t="s">
        <v>237</v>
      </c>
      <c r="AU1034" s="215" t="s">
        <v>88</v>
      </c>
      <c r="AY1034" s="16" t="s">
        <v>181</v>
      </c>
      <c r="BE1034" s="216">
        <f t="shared" si="4"/>
        <v>0</v>
      </c>
      <c r="BF1034" s="216">
        <f t="shared" si="5"/>
        <v>0</v>
      </c>
      <c r="BG1034" s="216">
        <f t="shared" si="6"/>
        <v>0</v>
      </c>
      <c r="BH1034" s="216">
        <f t="shared" si="7"/>
        <v>0</v>
      </c>
      <c r="BI1034" s="216">
        <f t="shared" si="8"/>
        <v>0</v>
      </c>
      <c r="BJ1034" s="16" t="s">
        <v>86</v>
      </c>
      <c r="BK1034" s="216">
        <f t="shared" si="9"/>
        <v>0</v>
      </c>
      <c r="BL1034" s="16" t="s">
        <v>130</v>
      </c>
      <c r="BM1034" s="215" t="s">
        <v>1463</v>
      </c>
    </row>
    <row r="1035" spans="1:65" s="2" customFormat="1" ht="57">
      <c r="A1035" s="33"/>
      <c r="B1035" s="34"/>
      <c r="C1035" s="229" t="s">
        <v>1464</v>
      </c>
      <c r="D1035" s="229" t="s">
        <v>237</v>
      </c>
      <c r="E1035" s="230" t="s">
        <v>1465</v>
      </c>
      <c r="F1035" s="231" t="s">
        <v>1466</v>
      </c>
      <c r="G1035" s="232" t="s">
        <v>197</v>
      </c>
      <c r="H1035" s="233">
        <v>1</v>
      </c>
      <c r="I1035" s="234"/>
      <c r="J1035" s="235">
        <f t="shared" si="0"/>
        <v>0</v>
      </c>
      <c r="K1035" s="236"/>
      <c r="L1035" s="237"/>
      <c r="M1035" s="238" t="s">
        <v>1</v>
      </c>
      <c r="N1035" s="239" t="s">
        <v>43</v>
      </c>
      <c r="O1035" s="70"/>
      <c r="P1035" s="213">
        <f t="shared" si="1"/>
        <v>0</v>
      </c>
      <c r="Q1035" s="213">
        <v>0</v>
      </c>
      <c r="R1035" s="213">
        <f t="shared" si="2"/>
        <v>0</v>
      </c>
      <c r="S1035" s="213">
        <v>0</v>
      </c>
      <c r="T1035" s="214">
        <f t="shared" si="3"/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215" t="s">
        <v>333</v>
      </c>
      <c r="AT1035" s="215" t="s">
        <v>237</v>
      </c>
      <c r="AU1035" s="215" t="s">
        <v>88</v>
      </c>
      <c r="AY1035" s="16" t="s">
        <v>181</v>
      </c>
      <c r="BE1035" s="216">
        <f t="shared" si="4"/>
        <v>0</v>
      </c>
      <c r="BF1035" s="216">
        <f t="shared" si="5"/>
        <v>0</v>
      </c>
      <c r="BG1035" s="216">
        <f t="shared" si="6"/>
        <v>0</v>
      </c>
      <c r="BH1035" s="216">
        <f t="shared" si="7"/>
        <v>0</v>
      </c>
      <c r="BI1035" s="216">
        <f t="shared" si="8"/>
        <v>0</v>
      </c>
      <c r="BJ1035" s="16" t="s">
        <v>86</v>
      </c>
      <c r="BK1035" s="216">
        <f t="shared" si="9"/>
        <v>0</v>
      </c>
      <c r="BL1035" s="16" t="s">
        <v>130</v>
      </c>
      <c r="BM1035" s="215" t="s">
        <v>1467</v>
      </c>
    </row>
    <row r="1036" spans="1:65" s="2" customFormat="1" ht="34.2">
      <c r="A1036" s="33"/>
      <c r="B1036" s="34"/>
      <c r="C1036" s="229" t="s">
        <v>1468</v>
      </c>
      <c r="D1036" s="229" t="s">
        <v>237</v>
      </c>
      <c r="E1036" s="230" t="s">
        <v>1469</v>
      </c>
      <c r="F1036" s="231" t="s">
        <v>1470</v>
      </c>
      <c r="G1036" s="232" t="s">
        <v>197</v>
      </c>
      <c r="H1036" s="233">
        <v>3</v>
      </c>
      <c r="I1036" s="234"/>
      <c r="J1036" s="235">
        <f t="shared" si="0"/>
        <v>0</v>
      </c>
      <c r="K1036" s="236"/>
      <c r="L1036" s="237"/>
      <c r="M1036" s="238" t="s">
        <v>1</v>
      </c>
      <c r="N1036" s="239" t="s">
        <v>43</v>
      </c>
      <c r="O1036" s="70"/>
      <c r="P1036" s="213">
        <f t="shared" si="1"/>
        <v>0</v>
      </c>
      <c r="Q1036" s="213">
        <v>0</v>
      </c>
      <c r="R1036" s="213">
        <f t="shared" si="2"/>
        <v>0</v>
      </c>
      <c r="S1036" s="213">
        <v>0</v>
      </c>
      <c r="T1036" s="214">
        <f t="shared" si="3"/>
        <v>0</v>
      </c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R1036" s="215" t="s">
        <v>333</v>
      </c>
      <c r="AT1036" s="215" t="s">
        <v>237</v>
      </c>
      <c r="AU1036" s="215" t="s">
        <v>88</v>
      </c>
      <c r="AY1036" s="16" t="s">
        <v>181</v>
      </c>
      <c r="BE1036" s="216">
        <f t="shared" si="4"/>
        <v>0</v>
      </c>
      <c r="BF1036" s="216">
        <f t="shared" si="5"/>
        <v>0</v>
      </c>
      <c r="BG1036" s="216">
        <f t="shared" si="6"/>
        <v>0</v>
      </c>
      <c r="BH1036" s="216">
        <f t="shared" si="7"/>
        <v>0</v>
      </c>
      <c r="BI1036" s="216">
        <f t="shared" si="8"/>
        <v>0</v>
      </c>
      <c r="BJ1036" s="16" t="s">
        <v>86</v>
      </c>
      <c r="BK1036" s="216">
        <f t="shared" si="9"/>
        <v>0</v>
      </c>
      <c r="BL1036" s="16" t="s">
        <v>130</v>
      </c>
      <c r="BM1036" s="215" t="s">
        <v>1471</v>
      </c>
    </row>
    <row r="1037" spans="1:65" s="2" customFormat="1" ht="57">
      <c r="A1037" s="33"/>
      <c r="B1037" s="34"/>
      <c r="C1037" s="229" t="s">
        <v>1472</v>
      </c>
      <c r="D1037" s="229" t="s">
        <v>237</v>
      </c>
      <c r="E1037" s="230" t="s">
        <v>1473</v>
      </c>
      <c r="F1037" s="231" t="s">
        <v>1474</v>
      </c>
      <c r="G1037" s="232" t="s">
        <v>197</v>
      </c>
      <c r="H1037" s="233">
        <v>4</v>
      </c>
      <c r="I1037" s="234"/>
      <c r="J1037" s="235">
        <f t="shared" si="0"/>
        <v>0</v>
      </c>
      <c r="K1037" s="236"/>
      <c r="L1037" s="237"/>
      <c r="M1037" s="238" t="s">
        <v>1</v>
      </c>
      <c r="N1037" s="239" t="s">
        <v>43</v>
      </c>
      <c r="O1037" s="70"/>
      <c r="P1037" s="213">
        <f t="shared" si="1"/>
        <v>0</v>
      </c>
      <c r="Q1037" s="213">
        <v>0</v>
      </c>
      <c r="R1037" s="213">
        <f t="shared" si="2"/>
        <v>0</v>
      </c>
      <c r="S1037" s="213">
        <v>0</v>
      </c>
      <c r="T1037" s="214">
        <f t="shared" si="3"/>
        <v>0</v>
      </c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R1037" s="215" t="s">
        <v>333</v>
      </c>
      <c r="AT1037" s="215" t="s">
        <v>237</v>
      </c>
      <c r="AU1037" s="215" t="s">
        <v>88</v>
      </c>
      <c r="AY1037" s="16" t="s">
        <v>181</v>
      </c>
      <c r="BE1037" s="216">
        <f t="shared" si="4"/>
        <v>0</v>
      </c>
      <c r="BF1037" s="216">
        <f t="shared" si="5"/>
        <v>0</v>
      </c>
      <c r="BG1037" s="216">
        <f t="shared" si="6"/>
        <v>0</v>
      </c>
      <c r="BH1037" s="216">
        <f t="shared" si="7"/>
        <v>0</v>
      </c>
      <c r="BI1037" s="216">
        <f t="shared" si="8"/>
        <v>0</v>
      </c>
      <c r="BJ1037" s="16" t="s">
        <v>86</v>
      </c>
      <c r="BK1037" s="216">
        <f t="shared" si="9"/>
        <v>0</v>
      </c>
      <c r="BL1037" s="16" t="s">
        <v>130</v>
      </c>
      <c r="BM1037" s="215" t="s">
        <v>1475</v>
      </c>
    </row>
    <row r="1038" spans="1:65" s="2" customFormat="1" ht="34.2">
      <c r="A1038" s="33"/>
      <c r="B1038" s="34"/>
      <c r="C1038" s="229" t="s">
        <v>1476</v>
      </c>
      <c r="D1038" s="229" t="s">
        <v>237</v>
      </c>
      <c r="E1038" s="230" t="s">
        <v>1477</v>
      </c>
      <c r="F1038" s="231" t="s">
        <v>1478</v>
      </c>
      <c r="G1038" s="232" t="s">
        <v>197</v>
      </c>
      <c r="H1038" s="233">
        <v>2</v>
      </c>
      <c r="I1038" s="234"/>
      <c r="J1038" s="235">
        <f t="shared" si="0"/>
        <v>0</v>
      </c>
      <c r="K1038" s="236"/>
      <c r="L1038" s="237"/>
      <c r="M1038" s="238" t="s">
        <v>1</v>
      </c>
      <c r="N1038" s="239" t="s">
        <v>43</v>
      </c>
      <c r="O1038" s="70"/>
      <c r="P1038" s="213">
        <f t="shared" si="1"/>
        <v>0</v>
      </c>
      <c r="Q1038" s="213">
        <v>0</v>
      </c>
      <c r="R1038" s="213">
        <f t="shared" si="2"/>
        <v>0</v>
      </c>
      <c r="S1038" s="213">
        <v>0</v>
      </c>
      <c r="T1038" s="214">
        <f t="shared" si="3"/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215" t="s">
        <v>333</v>
      </c>
      <c r="AT1038" s="215" t="s">
        <v>237</v>
      </c>
      <c r="AU1038" s="215" t="s">
        <v>88</v>
      </c>
      <c r="AY1038" s="16" t="s">
        <v>181</v>
      </c>
      <c r="BE1038" s="216">
        <f t="shared" si="4"/>
        <v>0</v>
      </c>
      <c r="BF1038" s="216">
        <f t="shared" si="5"/>
        <v>0</v>
      </c>
      <c r="BG1038" s="216">
        <f t="shared" si="6"/>
        <v>0</v>
      </c>
      <c r="BH1038" s="216">
        <f t="shared" si="7"/>
        <v>0</v>
      </c>
      <c r="BI1038" s="216">
        <f t="shared" si="8"/>
        <v>0</v>
      </c>
      <c r="BJ1038" s="16" t="s">
        <v>86</v>
      </c>
      <c r="BK1038" s="216">
        <f t="shared" si="9"/>
        <v>0</v>
      </c>
      <c r="BL1038" s="16" t="s">
        <v>130</v>
      </c>
      <c r="BM1038" s="215" t="s">
        <v>1479</v>
      </c>
    </row>
    <row r="1039" spans="1:65" s="2" customFormat="1" ht="45.6">
      <c r="A1039" s="33"/>
      <c r="B1039" s="34"/>
      <c r="C1039" s="229" t="s">
        <v>1480</v>
      </c>
      <c r="D1039" s="229" t="s">
        <v>237</v>
      </c>
      <c r="E1039" s="230" t="s">
        <v>1481</v>
      </c>
      <c r="F1039" s="231" t="s">
        <v>1482</v>
      </c>
      <c r="G1039" s="232" t="s">
        <v>197</v>
      </c>
      <c r="H1039" s="233">
        <v>4</v>
      </c>
      <c r="I1039" s="234"/>
      <c r="J1039" s="235">
        <f t="shared" si="0"/>
        <v>0</v>
      </c>
      <c r="K1039" s="236"/>
      <c r="L1039" s="237"/>
      <c r="M1039" s="238" t="s">
        <v>1</v>
      </c>
      <c r="N1039" s="239" t="s">
        <v>43</v>
      </c>
      <c r="O1039" s="70"/>
      <c r="P1039" s="213">
        <f t="shared" si="1"/>
        <v>0</v>
      </c>
      <c r="Q1039" s="213">
        <v>0</v>
      </c>
      <c r="R1039" s="213">
        <f t="shared" si="2"/>
        <v>0</v>
      </c>
      <c r="S1039" s="213">
        <v>0</v>
      </c>
      <c r="T1039" s="214">
        <f t="shared" si="3"/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215" t="s">
        <v>333</v>
      </c>
      <c r="AT1039" s="215" t="s">
        <v>237</v>
      </c>
      <c r="AU1039" s="215" t="s">
        <v>88</v>
      </c>
      <c r="AY1039" s="16" t="s">
        <v>181</v>
      </c>
      <c r="BE1039" s="216">
        <f t="shared" si="4"/>
        <v>0</v>
      </c>
      <c r="BF1039" s="216">
        <f t="shared" si="5"/>
        <v>0</v>
      </c>
      <c r="BG1039" s="216">
        <f t="shared" si="6"/>
        <v>0</v>
      </c>
      <c r="BH1039" s="216">
        <f t="shared" si="7"/>
        <v>0</v>
      </c>
      <c r="BI1039" s="216">
        <f t="shared" si="8"/>
        <v>0</v>
      </c>
      <c r="BJ1039" s="16" t="s">
        <v>86</v>
      </c>
      <c r="BK1039" s="216">
        <f t="shared" si="9"/>
        <v>0</v>
      </c>
      <c r="BL1039" s="16" t="s">
        <v>130</v>
      </c>
      <c r="BM1039" s="215" t="s">
        <v>1483</v>
      </c>
    </row>
    <row r="1040" spans="1:65" s="2" customFormat="1" ht="11.4">
      <c r="A1040" s="33"/>
      <c r="B1040" s="34"/>
      <c r="C1040" s="203" t="s">
        <v>1484</v>
      </c>
      <c r="D1040" s="203" t="s">
        <v>183</v>
      </c>
      <c r="E1040" s="204" t="s">
        <v>1485</v>
      </c>
      <c r="F1040" s="205" t="s">
        <v>1486</v>
      </c>
      <c r="G1040" s="206" t="s">
        <v>197</v>
      </c>
      <c r="H1040" s="207">
        <v>6</v>
      </c>
      <c r="I1040" s="208"/>
      <c r="J1040" s="209">
        <f t="shared" si="0"/>
        <v>0</v>
      </c>
      <c r="K1040" s="210"/>
      <c r="L1040" s="38"/>
      <c r="M1040" s="211" t="s">
        <v>1</v>
      </c>
      <c r="N1040" s="212" t="s">
        <v>43</v>
      </c>
      <c r="O1040" s="70"/>
      <c r="P1040" s="213">
        <f t="shared" si="1"/>
        <v>0</v>
      </c>
      <c r="Q1040" s="213">
        <v>0</v>
      </c>
      <c r="R1040" s="213">
        <f t="shared" si="2"/>
        <v>0</v>
      </c>
      <c r="S1040" s="213">
        <v>0</v>
      </c>
      <c r="T1040" s="214">
        <f t="shared" si="3"/>
        <v>0</v>
      </c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R1040" s="215" t="s">
        <v>130</v>
      </c>
      <c r="AT1040" s="215" t="s">
        <v>183</v>
      </c>
      <c r="AU1040" s="215" t="s">
        <v>88</v>
      </c>
      <c r="AY1040" s="16" t="s">
        <v>181</v>
      </c>
      <c r="BE1040" s="216">
        <f t="shared" si="4"/>
        <v>0</v>
      </c>
      <c r="BF1040" s="216">
        <f t="shared" si="5"/>
        <v>0</v>
      </c>
      <c r="BG1040" s="216">
        <f t="shared" si="6"/>
        <v>0</v>
      </c>
      <c r="BH1040" s="216">
        <f t="shared" si="7"/>
        <v>0</v>
      </c>
      <c r="BI1040" s="216">
        <f t="shared" si="8"/>
        <v>0</v>
      </c>
      <c r="BJ1040" s="16" t="s">
        <v>86</v>
      </c>
      <c r="BK1040" s="216">
        <f t="shared" si="9"/>
        <v>0</v>
      </c>
      <c r="BL1040" s="16" t="s">
        <v>130</v>
      </c>
      <c r="BM1040" s="215" t="s">
        <v>1487</v>
      </c>
    </row>
    <row r="1041" spans="1:65" s="2" customFormat="1" ht="57">
      <c r="A1041" s="33"/>
      <c r="B1041" s="34"/>
      <c r="C1041" s="229" t="s">
        <v>1488</v>
      </c>
      <c r="D1041" s="229" t="s">
        <v>237</v>
      </c>
      <c r="E1041" s="230" t="s">
        <v>1489</v>
      </c>
      <c r="F1041" s="231" t="s">
        <v>1490</v>
      </c>
      <c r="G1041" s="232" t="s">
        <v>197</v>
      </c>
      <c r="H1041" s="233">
        <v>2</v>
      </c>
      <c r="I1041" s="234"/>
      <c r="J1041" s="235">
        <f t="shared" si="0"/>
        <v>0</v>
      </c>
      <c r="K1041" s="236"/>
      <c r="L1041" s="237"/>
      <c r="M1041" s="238" t="s">
        <v>1</v>
      </c>
      <c r="N1041" s="239" t="s">
        <v>43</v>
      </c>
      <c r="O1041" s="70"/>
      <c r="P1041" s="213">
        <f t="shared" si="1"/>
        <v>0</v>
      </c>
      <c r="Q1041" s="213">
        <v>0</v>
      </c>
      <c r="R1041" s="213">
        <f t="shared" si="2"/>
        <v>0</v>
      </c>
      <c r="S1041" s="213">
        <v>0</v>
      </c>
      <c r="T1041" s="214">
        <f t="shared" si="3"/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215" t="s">
        <v>333</v>
      </c>
      <c r="AT1041" s="215" t="s">
        <v>237</v>
      </c>
      <c r="AU1041" s="215" t="s">
        <v>88</v>
      </c>
      <c r="AY1041" s="16" t="s">
        <v>181</v>
      </c>
      <c r="BE1041" s="216">
        <f t="shared" si="4"/>
        <v>0</v>
      </c>
      <c r="BF1041" s="216">
        <f t="shared" si="5"/>
        <v>0</v>
      </c>
      <c r="BG1041" s="216">
        <f t="shared" si="6"/>
        <v>0</v>
      </c>
      <c r="BH1041" s="216">
        <f t="shared" si="7"/>
        <v>0</v>
      </c>
      <c r="BI1041" s="216">
        <f t="shared" si="8"/>
        <v>0</v>
      </c>
      <c r="BJ1041" s="16" t="s">
        <v>86</v>
      </c>
      <c r="BK1041" s="216">
        <f t="shared" si="9"/>
        <v>0</v>
      </c>
      <c r="BL1041" s="16" t="s">
        <v>130</v>
      </c>
      <c r="BM1041" s="215" t="s">
        <v>1491</v>
      </c>
    </row>
    <row r="1042" spans="1:65" s="2" customFormat="1" ht="57">
      <c r="A1042" s="33"/>
      <c r="B1042" s="34"/>
      <c r="C1042" s="229" t="s">
        <v>1492</v>
      </c>
      <c r="D1042" s="229" t="s">
        <v>237</v>
      </c>
      <c r="E1042" s="230" t="s">
        <v>1493</v>
      </c>
      <c r="F1042" s="231" t="s">
        <v>1494</v>
      </c>
      <c r="G1042" s="232" t="s">
        <v>197</v>
      </c>
      <c r="H1042" s="233">
        <v>2</v>
      </c>
      <c r="I1042" s="234"/>
      <c r="J1042" s="235">
        <f t="shared" si="0"/>
        <v>0</v>
      </c>
      <c r="K1042" s="236"/>
      <c r="L1042" s="237"/>
      <c r="M1042" s="238" t="s">
        <v>1</v>
      </c>
      <c r="N1042" s="239" t="s">
        <v>43</v>
      </c>
      <c r="O1042" s="70"/>
      <c r="P1042" s="213">
        <f t="shared" si="1"/>
        <v>0</v>
      </c>
      <c r="Q1042" s="213">
        <v>0</v>
      </c>
      <c r="R1042" s="213">
        <f t="shared" si="2"/>
        <v>0</v>
      </c>
      <c r="S1042" s="213">
        <v>0</v>
      </c>
      <c r="T1042" s="214">
        <f t="shared" si="3"/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215" t="s">
        <v>333</v>
      </c>
      <c r="AT1042" s="215" t="s">
        <v>237</v>
      </c>
      <c r="AU1042" s="215" t="s">
        <v>88</v>
      </c>
      <c r="AY1042" s="16" t="s">
        <v>181</v>
      </c>
      <c r="BE1042" s="216">
        <f t="shared" si="4"/>
        <v>0</v>
      </c>
      <c r="BF1042" s="216">
        <f t="shared" si="5"/>
        <v>0</v>
      </c>
      <c r="BG1042" s="216">
        <f t="shared" si="6"/>
        <v>0</v>
      </c>
      <c r="BH1042" s="216">
        <f t="shared" si="7"/>
        <v>0</v>
      </c>
      <c r="BI1042" s="216">
        <f t="shared" si="8"/>
        <v>0</v>
      </c>
      <c r="BJ1042" s="16" t="s">
        <v>86</v>
      </c>
      <c r="BK1042" s="216">
        <f t="shared" si="9"/>
        <v>0</v>
      </c>
      <c r="BL1042" s="16" t="s">
        <v>130</v>
      </c>
      <c r="BM1042" s="215" t="s">
        <v>1495</v>
      </c>
    </row>
    <row r="1043" spans="1:65" s="2" customFormat="1" ht="57">
      <c r="A1043" s="33"/>
      <c r="B1043" s="34"/>
      <c r="C1043" s="229" t="s">
        <v>1496</v>
      </c>
      <c r="D1043" s="229" t="s">
        <v>237</v>
      </c>
      <c r="E1043" s="230" t="s">
        <v>1497</v>
      </c>
      <c r="F1043" s="231" t="s">
        <v>1498</v>
      </c>
      <c r="G1043" s="232" t="s">
        <v>197</v>
      </c>
      <c r="H1043" s="233">
        <v>1</v>
      </c>
      <c r="I1043" s="234"/>
      <c r="J1043" s="235">
        <f t="shared" si="0"/>
        <v>0</v>
      </c>
      <c r="K1043" s="236"/>
      <c r="L1043" s="237"/>
      <c r="M1043" s="238" t="s">
        <v>1</v>
      </c>
      <c r="N1043" s="239" t="s">
        <v>43</v>
      </c>
      <c r="O1043" s="70"/>
      <c r="P1043" s="213">
        <f t="shared" si="1"/>
        <v>0</v>
      </c>
      <c r="Q1043" s="213">
        <v>0</v>
      </c>
      <c r="R1043" s="213">
        <f t="shared" si="2"/>
        <v>0</v>
      </c>
      <c r="S1043" s="213">
        <v>0</v>
      </c>
      <c r="T1043" s="214">
        <f t="shared" si="3"/>
        <v>0</v>
      </c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R1043" s="215" t="s">
        <v>333</v>
      </c>
      <c r="AT1043" s="215" t="s">
        <v>237</v>
      </c>
      <c r="AU1043" s="215" t="s">
        <v>88</v>
      </c>
      <c r="AY1043" s="16" t="s">
        <v>181</v>
      </c>
      <c r="BE1043" s="216">
        <f t="shared" si="4"/>
        <v>0</v>
      </c>
      <c r="BF1043" s="216">
        <f t="shared" si="5"/>
        <v>0</v>
      </c>
      <c r="BG1043" s="216">
        <f t="shared" si="6"/>
        <v>0</v>
      </c>
      <c r="BH1043" s="216">
        <f t="shared" si="7"/>
        <v>0</v>
      </c>
      <c r="BI1043" s="216">
        <f t="shared" si="8"/>
        <v>0</v>
      </c>
      <c r="BJ1043" s="16" t="s">
        <v>86</v>
      </c>
      <c r="BK1043" s="216">
        <f t="shared" si="9"/>
        <v>0</v>
      </c>
      <c r="BL1043" s="16" t="s">
        <v>130</v>
      </c>
      <c r="BM1043" s="215" t="s">
        <v>1499</v>
      </c>
    </row>
    <row r="1044" spans="1:65" s="2" customFormat="1" ht="57">
      <c r="A1044" s="33"/>
      <c r="B1044" s="34"/>
      <c r="C1044" s="229" t="s">
        <v>1500</v>
      </c>
      <c r="D1044" s="229" t="s">
        <v>237</v>
      </c>
      <c r="E1044" s="230" t="s">
        <v>1501</v>
      </c>
      <c r="F1044" s="231" t="s">
        <v>1502</v>
      </c>
      <c r="G1044" s="232" t="s">
        <v>197</v>
      </c>
      <c r="H1044" s="233">
        <v>1</v>
      </c>
      <c r="I1044" s="234"/>
      <c r="J1044" s="235">
        <f t="shared" si="0"/>
        <v>0</v>
      </c>
      <c r="K1044" s="236"/>
      <c r="L1044" s="237"/>
      <c r="M1044" s="238" t="s">
        <v>1</v>
      </c>
      <c r="N1044" s="239" t="s">
        <v>43</v>
      </c>
      <c r="O1044" s="70"/>
      <c r="P1044" s="213">
        <f t="shared" si="1"/>
        <v>0</v>
      </c>
      <c r="Q1044" s="213">
        <v>0</v>
      </c>
      <c r="R1044" s="213">
        <f t="shared" si="2"/>
        <v>0</v>
      </c>
      <c r="S1044" s="213">
        <v>0</v>
      </c>
      <c r="T1044" s="214">
        <f t="shared" si="3"/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215" t="s">
        <v>333</v>
      </c>
      <c r="AT1044" s="215" t="s">
        <v>237</v>
      </c>
      <c r="AU1044" s="215" t="s">
        <v>88</v>
      </c>
      <c r="AY1044" s="16" t="s">
        <v>181</v>
      </c>
      <c r="BE1044" s="216">
        <f t="shared" si="4"/>
        <v>0</v>
      </c>
      <c r="BF1044" s="216">
        <f t="shared" si="5"/>
        <v>0</v>
      </c>
      <c r="BG1044" s="216">
        <f t="shared" si="6"/>
        <v>0</v>
      </c>
      <c r="BH1044" s="216">
        <f t="shared" si="7"/>
        <v>0</v>
      </c>
      <c r="BI1044" s="216">
        <f t="shared" si="8"/>
        <v>0</v>
      </c>
      <c r="BJ1044" s="16" t="s">
        <v>86</v>
      </c>
      <c r="BK1044" s="216">
        <f t="shared" si="9"/>
        <v>0</v>
      </c>
      <c r="BL1044" s="16" t="s">
        <v>130</v>
      </c>
      <c r="BM1044" s="215" t="s">
        <v>1503</v>
      </c>
    </row>
    <row r="1045" spans="1:65" s="2" customFormat="1" ht="22.8">
      <c r="A1045" s="33"/>
      <c r="B1045" s="34"/>
      <c r="C1045" s="203" t="s">
        <v>1504</v>
      </c>
      <c r="D1045" s="203" t="s">
        <v>183</v>
      </c>
      <c r="E1045" s="204" t="s">
        <v>1505</v>
      </c>
      <c r="F1045" s="205" t="s">
        <v>1506</v>
      </c>
      <c r="G1045" s="206" t="s">
        <v>197</v>
      </c>
      <c r="H1045" s="207">
        <v>27</v>
      </c>
      <c r="I1045" s="208"/>
      <c r="J1045" s="209">
        <f t="shared" si="0"/>
        <v>0</v>
      </c>
      <c r="K1045" s="210"/>
      <c r="L1045" s="38"/>
      <c r="M1045" s="211" t="s">
        <v>1</v>
      </c>
      <c r="N1045" s="212" t="s">
        <v>43</v>
      </c>
      <c r="O1045" s="70"/>
      <c r="P1045" s="213">
        <f t="shared" si="1"/>
        <v>0</v>
      </c>
      <c r="Q1045" s="213">
        <v>0</v>
      </c>
      <c r="R1045" s="213">
        <f t="shared" si="2"/>
        <v>0</v>
      </c>
      <c r="S1045" s="213">
        <v>0</v>
      </c>
      <c r="T1045" s="214">
        <f t="shared" si="3"/>
        <v>0</v>
      </c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R1045" s="215" t="s">
        <v>130</v>
      </c>
      <c r="AT1045" s="215" t="s">
        <v>183</v>
      </c>
      <c r="AU1045" s="215" t="s">
        <v>88</v>
      </c>
      <c r="AY1045" s="16" t="s">
        <v>181</v>
      </c>
      <c r="BE1045" s="216">
        <f t="shared" si="4"/>
        <v>0</v>
      </c>
      <c r="BF1045" s="216">
        <f t="shared" si="5"/>
        <v>0</v>
      </c>
      <c r="BG1045" s="216">
        <f t="shared" si="6"/>
        <v>0</v>
      </c>
      <c r="BH1045" s="216">
        <f t="shared" si="7"/>
        <v>0</v>
      </c>
      <c r="BI1045" s="216">
        <f t="shared" si="8"/>
        <v>0</v>
      </c>
      <c r="BJ1045" s="16" t="s">
        <v>86</v>
      </c>
      <c r="BK1045" s="216">
        <f t="shared" si="9"/>
        <v>0</v>
      </c>
      <c r="BL1045" s="16" t="s">
        <v>130</v>
      </c>
      <c r="BM1045" s="215" t="s">
        <v>1507</v>
      </c>
    </row>
    <row r="1046" spans="2:51" s="13" customFormat="1" ht="12">
      <c r="B1046" s="217"/>
      <c r="C1046" s="218"/>
      <c r="D1046" s="219" t="s">
        <v>189</v>
      </c>
      <c r="E1046" s="220" t="s">
        <v>1</v>
      </c>
      <c r="F1046" s="221" t="s">
        <v>326</v>
      </c>
      <c r="G1046" s="218"/>
      <c r="H1046" s="222">
        <v>27</v>
      </c>
      <c r="I1046" s="223"/>
      <c r="J1046" s="218"/>
      <c r="K1046" s="218"/>
      <c r="L1046" s="224"/>
      <c r="M1046" s="225"/>
      <c r="N1046" s="226"/>
      <c r="O1046" s="226"/>
      <c r="P1046" s="226"/>
      <c r="Q1046" s="226"/>
      <c r="R1046" s="226"/>
      <c r="S1046" s="226"/>
      <c r="T1046" s="227"/>
      <c r="AT1046" s="228" t="s">
        <v>189</v>
      </c>
      <c r="AU1046" s="228" t="s">
        <v>88</v>
      </c>
      <c r="AV1046" s="13" t="s">
        <v>88</v>
      </c>
      <c r="AW1046" s="13" t="s">
        <v>35</v>
      </c>
      <c r="AX1046" s="13" t="s">
        <v>86</v>
      </c>
      <c r="AY1046" s="228" t="s">
        <v>181</v>
      </c>
    </row>
    <row r="1047" spans="1:65" s="2" customFormat="1" ht="11.4">
      <c r="A1047" s="33"/>
      <c r="B1047" s="34"/>
      <c r="C1047" s="229" t="s">
        <v>1508</v>
      </c>
      <c r="D1047" s="229" t="s">
        <v>237</v>
      </c>
      <c r="E1047" s="230" t="s">
        <v>1509</v>
      </c>
      <c r="F1047" s="231" t="s">
        <v>1510</v>
      </c>
      <c r="G1047" s="232" t="s">
        <v>357</v>
      </c>
      <c r="H1047" s="233">
        <v>38.675</v>
      </c>
      <c r="I1047" s="234"/>
      <c r="J1047" s="235">
        <f>ROUND(I1047*H1047,2)</f>
        <v>0</v>
      </c>
      <c r="K1047" s="236"/>
      <c r="L1047" s="237"/>
      <c r="M1047" s="238" t="s">
        <v>1</v>
      </c>
      <c r="N1047" s="239" t="s">
        <v>43</v>
      </c>
      <c r="O1047" s="70"/>
      <c r="P1047" s="213">
        <f>O1047*H1047</f>
        <v>0</v>
      </c>
      <c r="Q1047" s="213">
        <v>0.006</v>
      </c>
      <c r="R1047" s="213">
        <f>Q1047*H1047</f>
        <v>0.23204999999999998</v>
      </c>
      <c r="S1047" s="213">
        <v>0</v>
      </c>
      <c r="T1047" s="214">
        <f>S1047*H1047</f>
        <v>0</v>
      </c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R1047" s="215" t="s">
        <v>333</v>
      </c>
      <c r="AT1047" s="215" t="s">
        <v>237</v>
      </c>
      <c r="AU1047" s="215" t="s">
        <v>88</v>
      </c>
      <c r="AY1047" s="16" t="s">
        <v>181</v>
      </c>
      <c r="BE1047" s="216">
        <f>IF(N1047="základní",J1047,0)</f>
        <v>0</v>
      </c>
      <c r="BF1047" s="216">
        <f>IF(N1047="snížená",J1047,0)</f>
        <v>0</v>
      </c>
      <c r="BG1047" s="216">
        <f>IF(N1047="zákl. přenesená",J1047,0)</f>
        <v>0</v>
      </c>
      <c r="BH1047" s="216">
        <f>IF(N1047="sníž. přenesená",J1047,0)</f>
        <v>0</v>
      </c>
      <c r="BI1047" s="216">
        <f>IF(N1047="nulová",J1047,0)</f>
        <v>0</v>
      </c>
      <c r="BJ1047" s="16" t="s">
        <v>86</v>
      </c>
      <c r="BK1047" s="216">
        <f>ROUND(I1047*H1047,2)</f>
        <v>0</v>
      </c>
      <c r="BL1047" s="16" t="s">
        <v>130</v>
      </c>
      <c r="BM1047" s="215" t="s">
        <v>1511</v>
      </c>
    </row>
    <row r="1048" spans="2:51" s="13" customFormat="1" ht="30.6">
      <c r="B1048" s="217"/>
      <c r="C1048" s="218"/>
      <c r="D1048" s="219" t="s">
        <v>189</v>
      </c>
      <c r="E1048" s="220" t="s">
        <v>1</v>
      </c>
      <c r="F1048" s="221" t="s">
        <v>992</v>
      </c>
      <c r="G1048" s="218"/>
      <c r="H1048" s="222">
        <v>38.675</v>
      </c>
      <c r="I1048" s="223"/>
      <c r="J1048" s="218"/>
      <c r="K1048" s="218"/>
      <c r="L1048" s="224"/>
      <c r="M1048" s="225"/>
      <c r="N1048" s="226"/>
      <c r="O1048" s="226"/>
      <c r="P1048" s="226"/>
      <c r="Q1048" s="226"/>
      <c r="R1048" s="226"/>
      <c r="S1048" s="226"/>
      <c r="T1048" s="227"/>
      <c r="AT1048" s="228" t="s">
        <v>189</v>
      </c>
      <c r="AU1048" s="228" t="s">
        <v>88</v>
      </c>
      <c r="AV1048" s="13" t="s">
        <v>88</v>
      </c>
      <c r="AW1048" s="13" t="s">
        <v>35</v>
      </c>
      <c r="AX1048" s="13" t="s">
        <v>86</v>
      </c>
      <c r="AY1048" s="228" t="s">
        <v>181</v>
      </c>
    </row>
    <row r="1049" spans="1:65" s="2" customFormat="1" ht="22.8">
      <c r="A1049" s="33"/>
      <c r="B1049" s="34"/>
      <c r="C1049" s="229" t="s">
        <v>1512</v>
      </c>
      <c r="D1049" s="229" t="s">
        <v>237</v>
      </c>
      <c r="E1049" s="230" t="s">
        <v>1513</v>
      </c>
      <c r="F1049" s="231" t="s">
        <v>1514</v>
      </c>
      <c r="G1049" s="232" t="s">
        <v>197</v>
      </c>
      <c r="H1049" s="233">
        <v>54</v>
      </c>
      <c r="I1049" s="234"/>
      <c r="J1049" s="235">
        <f>ROUND(I1049*H1049,2)</f>
        <v>0</v>
      </c>
      <c r="K1049" s="236"/>
      <c r="L1049" s="237"/>
      <c r="M1049" s="238" t="s">
        <v>1</v>
      </c>
      <c r="N1049" s="239" t="s">
        <v>43</v>
      </c>
      <c r="O1049" s="70"/>
      <c r="P1049" s="213">
        <f>O1049*H1049</f>
        <v>0</v>
      </c>
      <c r="Q1049" s="213">
        <v>6E-05</v>
      </c>
      <c r="R1049" s="213">
        <f>Q1049*H1049</f>
        <v>0.0032400000000000003</v>
      </c>
      <c r="S1049" s="213">
        <v>0</v>
      </c>
      <c r="T1049" s="214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215" t="s">
        <v>333</v>
      </c>
      <c r="AT1049" s="215" t="s">
        <v>237</v>
      </c>
      <c r="AU1049" s="215" t="s">
        <v>88</v>
      </c>
      <c r="AY1049" s="16" t="s">
        <v>181</v>
      </c>
      <c r="BE1049" s="216">
        <f>IF(N1049="základní",J1049,0)</f>
        <v>0</v>
      </c>
      <c r="BF1049" s="216">
        <f>IF(N1049="snížená",J1049,0)</f>
        <v>0</v>
      </c>
      <c r="BG1049" s="216">
        <f>IF(N1049="zákl. přenesená",J1049,0)</f>
        <v>0</v>
      </c>
      <c r="BH1049" s="216">
        <f>IF(N1049="sníž. přenesená",J1049,0)</f>
        <v>0</v>
      </c>
      <c r="BI1049" s="216">
        <f>IF(N1049="nulová",J1049,0)</f>
        <v>0</v>
      </c>
      <c r="BJ1049" s="16" t="s">
        <v>86</v>
      </c>
      <c r="BK1049" s="216">
        <f>ROUND(I1049*H1049,2)</f>
        <v>0</v>
      </c>
      <c r="BL1049" s="16" t="s">
        <v>130</v>
      </c>
      <c r="BM1049" s="215" t="s">
        <v>1515</v>
      </c>
    </row>
    <row r="1050" spans="2:51" s="13" customFormat="1" ht="12">
      <c r="B1050" s="217"/>
      <c r="C1050" s="218"/>
      <c r="D1050" s="219" t="s">
        <v>189</v>
      </c>
      <c r="E1050" s="220" t="s">
        <v>1</v>
      </c>
      <c r="F1050" s="221" t="s">
        <v>1516</v>
      </c>
      <c r="G1050" s="218"/>
      <c r="H1050" s="222">
        <v>54</v>
      </c>
      <c r="I1050" s="223"/>
      <c r="J1050" s="218"/>
      <c r="K1050" s="218"/>
      <c r="L1050" s="224"/>
      <c r="M1050" s="225"/>
      <c r="N1050" s="226"/>
      <c r="O1050" s="226"/>
      <c r="P1050" s="226"/>
      <c r="Q1050" s="226"/>
      <c r="R1050" s="226"/>
      <c r="S1050" s="226"/>
      <c r="T1050" s="227"/>
      <c r="AT1050" s="228" t="s">
        <v>189</v>
      </c>
      <c r="AU1050" s="228" t="s">
        <v>88</v>
      </c>
      <c r="AV1050" s="13" t="s">
        <v>88</v>
      </c>
      <c r="AW1050" s="13" t="s">
        <v>35</v>
      </c>
      <c r="AX1050" s="13" t="s">
        <v>86</v>
      </c>
      <c r="AY1050" s="228" t="s">
        <v>181</v>
      </c>
    </row>
    <row r="1051" spans="1:65" s="2" customFormat="1" ht="22.8">
      <c r="A1051" s="33"/>
      <c r="B1051" s="34"/>
      <c r="C1051" s="203" t="s">
        <v>1517</v>
      </c>
      <c r="D1051" s="203" t="s">
        <v>183</v>
      </c>
      <c r="E1051" s="204" t="s">
        <v>1518</v>
      </c>
      <c r="F1051" s="205" t="s">
        <v>1519</v>
      </c>
      <c r="G1051" s="206" t="s">
        <v>197</v>
      </c>
      <c r="H1051" s="207">
        <v>14</v>
      </c>
      <c r="I1051" s="208"/>
      <c r="J1051" s="209">
        <f>ROUND(I1051*H1051,2)</f>
        <v>0</v>
      </c>
      <c r="K1051" s="210"/>
      <c r="L1051" s="38"/>
      <c r="M1051" s="211" t="s">
        <v>1</v>
      </c>
      <c r="N1051" s="212" t="s">
        <v>43</v>
      </c>
      <c r="O1051" s="70"/>
      <c r="P1051" s="213">
        <f>O1051*H1051</f>
        <v>0</v>
      </c>
      <c r="Q1051" s="213">
        <v>0</v>
      </c>
      <c r="R1051" s="213">
        <f>Q1051*H1051</f>
        <v>0</v>
      </c>
      <c r="S1051" s="213">
        <v>0</v>
      </c>
      <c r="T1051" s="214">
        <f>S1051*H1051</f>
        <v>0</v>
      </c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R1051" s="215" t="s">
        <v>130</v>
      </c>
      <c r="AT1051" s="215" t="s">
        <v>183</v>
      </c>
      <c r="AU1051" s="215" t="s">
        <v>88</v>
      </c>
      <c r="AY1051" s="16" t="s">
        <v>181</v>
      </c>
      <c r="BE1051" s="216">
        <f>IF(N1051="základní",J1051,0)</f>
        <v>0</v>
      </c>
      <c r="BF1051" s="216">
        <f>IF(N1051="snížená",J1051,0)</f>
        <v>0</v>
      </c>
      <c r="BG1051" s="216">
        <f>IF(N1051="zákl. přenesená",J1051,0)</f>
        <v>0</v>
      </c>
      <c r="BH1051" s="216">
        <f>IF(N1051="sníž. přenesená",J1051,0)</f>
        <v>0</v>
      </c>
      <c r="BI1051" s="216">
        <f>IF(N1051="nulová",J1051,0)</f>
        <v>0</v>
      </c>
      <c r="BJ1051" s="16" t="s">
        <v>86</v>
      </c>
      <c r="BK1051" s="216">
        <f>ROUND(I1051*H1051,2)</f>
        <v>0</v>
      </c>
      <c r="BL1051" s="16" t="s">
        <v>130</v>
      </c>
      <c r="BM1051" s="215" t="s">
        <v>1520</v>
      </c>
    </row>
    <row r="1052" spans="2:51" s="13" customFormat="1" ht="12">
      <c r="B1052" s="217"/>
      <c r="C1052" s="218"/>
      <c r="D1052" s="219" t="s">
        <v>189</v>
      </c>
      <c r="E1052" s="220" t="s">
        <v>1</v>
      </c>
      <c r="F1052" s="221" t="s">
        <v>1521</v>
      </c>
      <c r="G1052" s="218"/>
      <c r="H1052" s="222">
        <v>14</v>
      </c>
      <c r="I1052" s="223"/>
      <c r="J1052" s="218"/>
      <c r="K1052" s="218"/>
      <c r="L1052" s="224"/>
      <c r="M1052" s="225"/>
      <c r="N1052" s="226"/>
      <c r="O1052" s="226"/>
      <c r="P1052" s="226"/>
      <c r="Q1052" s="226"/>
      <c r="R1052" s="226"/>
      <c r="S1052" s="226"/>
      <c r="T1052" s="227"/>
      <c r="AT1052" s="228" t="s">
        <v>189</v>
      </c>
      <c r="AU1052" s="228" t="s">
        <v>88</v>
      </c>
      <c r="AV1052" s="13" t="s">
        <v>88</v>
      </c>
      <c r="AW1052" s="13" t="s">
        <v>35</v>
      </c>
      <c r="AX1052" s="13" t="s">
        <v>86</v>
      </c>
      <c r="AY1052" s="228" t="s">
        <v>181</v>
      </c>
    </row>
    <row r="1053" spans="1:65" s="2" customFormat="1" ht="22.8">
      <c r="A1053" s="33"/>
      <c r="B1053" s="34"/>
      <c r="C1053" s="229" t="s">
        <v>1522</v>
      </c>
      <c r="D1053" s="229" t="s">
        <v>237</v>
      </c>
      <c r="E1053" s="230" t="s">
        <v>1523</v>
      </c>
      <c r="F1053" s="231" t="s">
        <v>1524</v>
      </c>
      <c r="G1053" s="232" t="s">
        <v>197</v>
      </c>
      <c r="H1053" s="233">
        <v>6</v>
      </c>
      <c r="I1053" s="234"/>
      <c r="J1053" s="235">
        <f>ROUND(I1053*H1053,2)</f>
        <v>0</v>
      </c>
      <c r="K1053" s="236"/>
      <c r="L1053" s="237"/>
      <c r="M1053" s="238" t="s">
        <v>1</v>
      </c>
      <c r="N1053" s="239" t="s">
        <v>43</v>
      </c>
      <c r="O1053" s="70"/>
      <c r="P1053" s="213">
        <f>O1053*H1053</f>
        <v>0</v>
      </c>
      <c r="Q1053" s="213">
        <v>0.0175</v>
      </c>
      <c r="R1053" s="213">
        <f>Q1053*H1053</f>
        <v>0.10500000000000001</v>
      </c>
      <c r="S1053" s="213">
        <v>0</v>
      </c>
      <c r="T1053" s="214">
        <f>S1053*H1053</f>
        <v>0</v>
      </c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R1053" s="215" t="s">
        <v>333</v>
      </c>
      <c r="AT1053" s="215" t="s">
        <v>237</v>
      </c>
      <c r="AU1053" s="215" t="s">
        <v>88</v>
      </c>
      <c r="AY1053" s="16" t="s">
        <v>181</v>
      </c>
      <c r="BE1053" s="216">
        <f>IF(N1053="základní",J1053,0)</f>
        <v>0</v>
      </c>
      <c r="BF1053" s="216">
        <f>IF(N1053="snížená",J1053,0)</f>
        <v>0</v>
      </c>
      <c r="BG1053" s="216">
        <f>IF(N1053="zákl. přenesená",J1053,0)</f>
        <v>0</v>
      </c>
      <c r="BH1053" s="216">
        <f>IF(N1053="sníž. přenesená",J1053,0)</f>
        <v>0</v>
      </c>
      <c r="BI1053" s="216">
        <f>IF(N1053="nulová",J1053,0)</f>
        <v>0</v>
      </c>
      <c r="BJ1053" s="16" t="s">
        <v>86</v>
      </c>
      <c r="BK1053" s="216">
        <f>ROUND(I1053*H1053,2)</f>
        <v>0</v>
      </c>
      <c r="BL1053" s="16" t="s">
        <v>130</v>
      </c>
      <c r="BM1053" s="215" t="s">
        <v>1525</v>
      </c>
    </row>
    <row r="1054" spans="1:65" s="2" customFormat="1" ht="22.8">
      <c r="A1054" s="33"/>
      <c r="B1054" s="34"/>
      <c r="C1054" s="229" t="s">
        <v>1526</v>
      </c>
      <c r="D1054" s="229" t="s">
        <v>237</v>
      </c>
      <c r="E1054" s="230" t="s">
        <v>1527</v>
      </c>
      <c r="F1054" s="231" t="s">
        <v>1528</v>
      </c>
      <c r="G1054" s="232" t="s">
        <v>197</v>
      </c>
      <c r="H1054" s="233">
        <v>8</v>
      </c>
      <c r="I1054" s="234"/>
      <c r="J1054" s="235">
        <f>ROUND(I1054*H1054,2)</f>
        <v>0</v>
      </c>
      <c r="K1054" s="236"/>
      <c r="L1054" s="237"/>
      <c r="M1054" s="238" t="s">
        <v>1</v>
      </c>
      <c r="N1054" s="239" t="s">
        <v>43</v>
      </c>
      <c r="O1054" s="70"/>
      <c r="P1054" s="213">
        <f>O1054*H1054</f>
        <v>0</v>
      </c>
      <c r="Q1054" s="213">
        <v>0.0195</v>
      </c>
      <c r="R1054" s="213">
        <f>Q1054*H1054</f>
        <v>0.156</v>
      </c>
      <c r="S1054" s="213">
        <v>0</v>
      </c>
      <c r="T1054" s="214">
        <f>S1054*H1054</f>
        <v>0</v>
      </c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R1054" s="215" t="s">
        <v>333</v>
      </c>
      <c r="AT1054" s="215" t="s">
        <v>237</v>
      </c>
      <c r="AU1054" s="215" t="s">
        <v>88</v>
      </c>
      <c r="AY1054" s="16" t="s">
        <v>181</v>
      </c>
      <c r="BE1054" s="216">
        <f>IF(N1054="základní",J1054,0)</f>
        <v>0</v>
      </c>
      <c r="BF1054" s="216">
        <f>IF(N1054="snížená",J1054,0)</f>
        <v>0</v>
      </c>
      <c r="BG1054" s="216">
        <f>IF(N1054="zákl. přenesená",J1054,0)</f>
        <v>0</v>
      </c>
      <c r="BH1054" s="216">
        <f>IF(N1054="sníž. přenesená",J1054,0)</f>
        <v>0</v>
      </c>
      <c r="BI1054" s="216">
        <f>IF(N1054="nulová",J1054,0)</f>
        <v>0</v>
      </c>
      <c r="BJ1054" s="16" t="s">
        <v>86</v>
      </c>
      <c r="BK1054" s="216">
        <f>ROUND(I1054*H1054,2)</f>
        <v>0</v>
      </c>
      <c r="BL1054" s="16" t="s">
        <v>130</v>
      </c>
      <c r="BM1054" s="215" t="s">
        <v>1529</v>
      </c>
    </row>
    <row r="1055" spans="1:65" s="2" customFormat="1" ht="22.8">
      <c r="A1055" s="33"/>
      <c r="B1055" s="34"/>
      <c r="C1055" s="203" t="s">
        <v>1530</v>
      </c>
      <c r="D1055" s="203" t="s">
        <v>183</v>
      </c>
      <c r="E1055" s="204" t="s">
        <v>1531</v>
      </c>
      <c r="F1055" s="205" t="s">
        <v>1532</v>
      </c>
      <c r="G1055" s="206" t="s">
        <v>197</v>
      </c>
      <c r="H1055" s="207">
        <v>5</v>
      </c>
      <c r="I1055" s="208"/>
      <c r="J1055" s="209">
        <f>ROUND(I1055*H1055,2)</f>
        <v>0</v>
      </c>
      <c r="K1055" s="210"/>
      <c r="L1055" s="38"/>
      <c r="M1055" s="211" t="s">
        <v>1</v>
      </c>
      <c r="N1055" s="212" t="s">
        <v>43</v>
      </c>
      <c r="O1055" s="70"/>
      <c r="P1055" s="213">
        <f>O1055*H1055</f>
        <v>0</v>
      </c>
      <c r="Q1055" s="213">
        <v>0</v>
      </c>
      <c r="R1055" s="213">
        <f>Q1055*H1055</f>
        <v>0</v>
      </c>
      <c r="S1055" s="213">
        <v>0</v>
      </c>
      <c r="T1055" s="214">
        <f>S1055*H1055</f>
        <v>0</v>
      </c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R1055" s="215" t="s">
        <v>130</v>
      </c>
      <c r="AT1055" s="215" t="s">
        <v>183</v>
      </c>
      <c r="AU1055" s="215" t="s">
        <v>88</v>
      </c>
      <c r="AY1055" s="16" t="s">
        <v>181</v>
      </c>
      <c r="BE1055" s="216">
        <f>IF(N1055="základní",J1055,0)</f>
        <v>0</v>
      </c>
      <c r="BF1055" s="216">
        <f>IF(N1055="snížená",J1055,0)</f>
        <v>0</v>
      </c>
      <c r="BG1055" s="216">
        <f>IF(N1055="zákl. přenesená",J1055,0)</f>
        <v>0</v>
      </c>
      <c r="BH1055" s="216">
        <f>IF(N1055="sníž. přenesená",J1055,0)</f>
        <v>0</v>
      </c>
      <c r="BI1055" s="216">
        <f>IF(N1055="nulová",J1055,0)</f>
        <v>0</v>
      </c>
      <c r="BJ1055" s="16" t="s">
        <v>86</v>
      </c>
      <c r="BK1055" s="216">
        <f>ROUND(I1055*H1055,2)</f>
        <v>0</v>
      </c>
      <c r="BL1055" s="16" t="s">
        <v>130</v>
      </c>
      <c r="BM1055" s="215" t="s">
        <v>1533</v>
      </c>
    </row>
    <row r="1056" spans="2:51" s="13" customFormat="1" ht="12">
      <c r="B1056" s="217"/>
      <c r="C1056" s="218"/>
      <c r="D1056" s="219" t="s">
        <v>189</v>
      </c>
      <c r="E1056" s="220" t="s">
        <v>1</v>
      </c>
      <c r="F1056" s="221" t="s">
        <v>203</v>
      </c>
      <c r="G1056" s="218"/>
      <c r="H1056" s="222">
        <v>5</v>
      </c>
      <c r="I1056" s="223"/>
      <c r="J1056" s="218"/>
      <c r="K1056" s="218"/>
      <c r="L1056" s="224"/>
      <c r="M1056" s="225"/>
      <c r="N1056" s="226"/>
      <c r="O1056" s="226"/>
      <c r="P1056" s="226"/>
      <c r="Q1056" s="226"/>
      <c r="R1056" s="226"/>
      <c r="S1056" s="226"/>
      <c r="T1056" s="227"/>
      <c r="AT1056" s="228" t="s">
        <v>189</v>
      </c>
      <c r="AU1056" s="228" t="s">
        <v>88</v>
      </c>
      <c r="AV1056" s="13" t="s">
        <v>88</v>
      </c>
      <c r="AW1056" s="13" t="s">
        <v>35</v>
      </c>
      <c r="AX1056" s="13" t="s">
        <v>86</v>
      </c>
      <c r="AY1056" s="228" t="s">
        <v>181</v>
      </c>
    </row>
    <row r="1057" spans="1:65" s="2" customFormat="1" ht="22.8">
      <c r="A1057" s="33"/>
      <c r="B1057" s="34"/>
      <c r="C1057" s="229" t="s">
        <v>1534</v>
      </c>
      <c r="D1057" s="229" t="s">
        <v>237</v>
      </c>
      <c r="E1057" s="230" t="s">
        <v>1535</v>
      </c>
      <c r="F1057" s="231" t="s">
        <v>1536</v>
      </c>
      <c r="G1057" s="232" t="s">
        <v>197</v>
      </c>
      <c r="H1057" s="233">
        <v>5</v>
      </c>
      <c r="I1057" s="234"/>
      <c r="J1057" s="235">
        <f>ROUND(I1057*H1057,2)</f>
        <v>0</v>
      </c>
      <c r="K1057" s="236"/>
      <c r="L1057" s="237"/>
      <c r="M1057" s="238" t="s">
        <v>1</v>
      </c>
      <c r="N1057" s="239" t="s">
        <v>43</v>
      </c>
      <c r="O1057" s="70"/>
      <c r="P1057" s="213">
        <f>O1057*H1057</f>
        <v>0</v>
      </c>
      <c r="Q1057" s="213">
        <v>0.0205</v>
      </c>
      <c r="R1057" s="213">
        <f>Q1057*H1057</f>
        <v>0.10250000000000001</v>
      </c>
      <c r="S1057" s="213">
        <v>0</v>
      </c>
      <c r="T1057" s="214">
        <f>S1057*H1057</f>
        <v>0</v>
      </c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R1057" s="215" t="s">
        <v>333</v>
      </c>
      <c r="AT1057" s="215" t="s">
        <v>237</v>
      </c>
      <c r="AU1057" s="215" t="s">
        <v>88</v>
      </c>
      <c r="AY1057" s="16" t="s">
        <v>181</v>
      </c>
      <c r="BE1057" s="216">
        <f>IF(N1057="základní",J1057,0)</f>
        <v>0</v>
      </c>
      <c r="BF1057" s="216">
        <f>IF(N1057="snížená",J1057,0)</f>
        <v>0</v>
      </c>
      <c r="BG1057" s="216">
        <f>IF(N1057="zákl. přenesená",J1057,0)</f>
        <v>0</v>
      </c>
      <c r="BH1057" s="216">
        <f>IF(N1057="sníž. přenesená",J1057,0)</f>
        <v>0</v>
      </c>
      <c r="BI1057" s="216">
        <f>IF(N1057="nulová",J1057,0)</f>
        <v>0</v>
      </c>
      <c r="BJ1057" s="16" t="s">
        <v>86</v>
      </c>
      <c r="BK1057" s="216">
        <f>ROUND(I1057*H1057,2)</f>
        <v>0</v>
      </c>
      <c r="BL1057" s="16" t="s">
        <v>130</v>
      </c>
      <c r="BM1057" s="215" t="s">
        <v>1537</v>
      </c>
    </row>
    <row r="1058" spans="1:65" s="2" customFormat="1" ht="11.4">
      <c r="A1058" s="33"/>
      <c r="B1058" s="34"/>
      <c r="C1058" s="203" t="s">
        <v>1538</v>
      </c>
      <c r="D1058" s="203" t="s">
        <v>183</v>
      </c>
      <c r="E1058" s="204" t="s">
        <v>1539</v>
      </c>
      <c r="F1058" s="205" t="s">
        <v>1540</v>
      </c>
      <c r="G1058" s="206" t="s">
        <v>197</v>
      </c>
      <c r="H1058" s="207">
        <v>19</v>
      </c>
      <c r="I1058" s="208"/>
      <c r="J1058" s="209">
        <f>ROUND(I1058*H1058,2)</f>
        <v>0</v>
      </c>
      <c r="K1058" s="210"/>
      <c r="L1058" s="38"/>
      <c r="M1058" s="211" t="s">
        <v>1</v>
      </c>
      <c r="N1058" s="212" t="s">
        <v>43</v>
      </c>
      <c r="O1058" s="70"/>
      <c r="P1058" s="213">
        <f>O1058*H1058</f>
        <v>0</v>
      </c>
      <c r="Q1058" s="213">
        <v>0</v>
      </c>
      <c r="R1058" s="213">
        <f>Q1058*H1058</f>
        <v>0</v>
      </c>
      <c r="S1058" s="213">
        <v>0</v>
      </c>
      <c r="T1058" s="214">
        <f>S1058*H1058</f>
        <v>0</v>
      </c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R1058" s="215" t="s">
        <v>130</v>
      </c>
      <c r="AT1058" s="215" t="s">
        <v>183</v>
      </c>
      <c r="AU1058" s="215" t="s">
        <v>88</v>
      </c>
      <c r="AY1058" s="16" t="s">
        <v>181</v>
      </c>
      <c r="BE1058" s="216">
        <f>IF(N1058="základní",J1058,0)</f>
        <v>0</v>
      </c>
      <c r="BF1058" s="216">
        <f>IF(N1058="snížená",J1058,0)</f>
        <v>0</v>
      </c>
      <c r="BG1058" s="216">
        <f>IF(N1058="zákl. přenesená",J1058,0)</f>
        <v>0</v>
      </c>
      <c r="BH1058" s="216">
        <f>IF(N1058="sníž. přenesená",J1058,0)</f>
        <v>0</v>
      </c>
      <c r="BI1058" s="216">
        <f>IF(N1058="nulová",J1058,0)</f>
        <v>0</v>
      </c>
      <c r="BJ1058" s="16" t="s">
        <v>86</v>
      </c>
      <c r="BK1058" s="216">
        <f>ROUND(I1058*H1058,2)</f>
        <v>0</v>
      </c>
      <c r="BL1058" s="16" t="s">
        <v>130</v>
      </c>
      <c r="BM1058" s="215" t="s">
        <v>1541</v>
      </c>
    </row>
    <row r="1059" spans="2:51" s="13" customFormat="1" ht="12">
      <c r="B1059" s="217"/>
      <c r="C1059" s="218"/>
      <c r="D1059" s="219" t="s">
        <v>189</v>
      </c>
      <c r="E1059" s="220" t="s">
        <v>1</v>
      </c>
      <c r="F1059" s="221" t="s">
        <v>1542</v>
      </c>
      <c r="G1059" s="218"/>
      <c r="H1059" s="222">
        <v>19</v>
      </c>
      <c r="I1059" s="223"/>
      <c r="J1059" s="218"/>
      <c r="K1059" s="218"/>
      <c r="L1059" s="224"/>
      <c r="M1059" s="225"/>
      <c r="N1059" s="226"/>
      <c r="O1059" s="226"/>
      <c r="P1059" s="226"/>
      <c r="Q1059" s="226"/>
      <c r="R1059" s="226"/>
      <c r="S1059" s="226"/>
      <c r="T1059" s="227"/>
      <c r="AT1059" s="228" t="s">
        <v>189</v>
      </c>
      <c r="AU1059" s="228" t="s">
        <v>88</v>
      </c>
      <c r="AV1059" s="13" t="s">
        <v>88</v>
      </c>
      <c r="AW1059" s="13" t="s">
        <v>35</v>
      </c>
      <c r="AX1059" s="13" t="s">
        <v>86</v>
      </c>
      <c r="AY1059" s="228" t="s">
        <v>181</v>
      </c>
    </row>
    <row r="1060" spans="1:65" s="2" customFormat="1" ht="22.8">
      <c r="A1060" s="33"/>
      <c r="B1060" s="34"/>
      <c r="C1060" s="229" t="s">
        <v>1543</v>
      </c>
      <c r="D1060" s="229" t="s">
        <v>237</v>
      </c>
      <c r="E1060" s="230" t="s">
        <v>1544</v>
      </c>
      <c r="F1060" s="231" t="s">
        <v>1545</v>
      </c>
      <c r="G1060" s="232" t="s">
        <v>197</v>
      </c>
      <c r="H1060" s="233">
        <v>19</v>
      </c>
      <c r="I1060" s="234"/>
      <c r="J1060" s="235">
        <f>ROUND(I1060*H1060,2)</f>
        <v>0</v>
      </c>
      <c r="K1060" s="236"/>
      <c r="L1060" s="237"/>
      <c r="M1060" s="238" t="s">
        <v>1</v>
      </c>
      <c r="N1060" s="239" t="s">
        <v>43</v>
      </c>
      <c r="O1060" s="70"/>
      <c r="P1060" s="213">
        <f>O1060*H1060</f>
        <v>0</v>
      </c>
      <c r="Q1060" s="213">
        <v>0.0012</v>
      </c>
      <c r="R1060" s="213">
        <f>Q1060*H1060</f>
        <v>0.022799999999999997</v>
      </c>
      <c r="S1060" s="213">
        <v>0</v>
      </c>
      <c r="T1060" s="214">
        <f>S1060*H1060</f>
        <v>0</v>
      </c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R1060" s="215" t="s">
        <v>333</v>
      </c>
      <c r="AT1060" s="215" t="s">
        <v>237</v>
      </c>
      <c r="AU1060" s="215" t="s">
        <v>88</v>
      </c>
      <c r="AY1060" s="16" t="s">
        <v>181</v>
      </c>
      <c r="BE1060" s="216">
        <f>IF(N1060="základní",J1060,0)</f>
        <v>0</v>
      </c>
      <c r="BF1060" s="216">
        <f>IF(N1060="snížená",J1060,0)</f>
        <v>0</v>
      </c>
      <c r="BG1060" s="216">
        <f>IF(N1060="zákl. přenesená",J1060,0)</f>
        <v>0</v>
      </c>
      <c r="BH1060" s="216">
        <f>IF(N1060="sníž. přenesená",J1060,0)</f>
        <v>0</v>
      </c>
      <c r="BI1060" s="216">
        <f>IF(N1060="nulová",J1060,0)</f>
        <v>0</v>
      </c>
      <c r="BJ1060" s="16" t="s">
        <v>86</v>
      </c>
      <c r="BK1060" s="216">
        <f>ROUND(I1060*H1060,2)</f>
        <v>0</v>
      </c>
      <c r="BL1060" s="16" t="s">
        <v>130</v>
      </c>
      <c r="BM1060" s="215" t="s">
        <v>1546</v>
      </c>
    </row>
    <row r="1061" spans="1:65" s="2" customFormat="1" ht="22.8">
      <c r="A1061" s="33"/>
      <c r="B1061" s="34"/>
      <c r="C1061" s="203" t="s">
        <v>1547</v>
      </c>
      <c r="D1061" s="203" t="s">
        <v>183</v>
      </c>
      <c r="E1061" s="204" t="s">
        <v>1548</v>
      </c>
      <c r="F1061" s="205" t="s">
        <v>1549</v>
      </c>
      <c r="G1061" s="206" t="s">
        <v>197</v>
      </c>
      <c r="H1061" s="207">
        <v>6</v>
      </c>
      <c r="I1061" s="208"/>
      <c r="J1061" s="209">
        <f>ROUND(I1061*H1061,2)</f>
        <v>0</v>
      </c>
      <c r="K1061" s="210"/>
      <c r="L1061" s="38"/>
      <c r="M1061" s="211" t="s">
        <v>1</v>
      </c>
      <c r="N1061" s="212" t="s">
        <v>43</v>
      </c>
      <c r="O1061" s="70"/>
      <c r="P1061" s="213">
        <f>O1061*H1061</f>
        <v>0</v>
      </c>
      <c r="Q1061" s="213">
        <v>0</v>
      </c>
      <c r="R1061" s="213">
        <f>Q1061*H1061</f>
        <v>0</v>
      </c>
      <c r="S1061" s="213">
        <v>0</v>
      </c>
      <c r="T1061" s="214">
        <f>S1061*H1061</f>
        <v>0</v>
      </c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R1061" s="215" t="s">
        <v>130</v>
      </c>
      <c r="AT1061" s="215" t="s">
        <v>183</v>
      </c>
      <c r="AU1061" s="215" t="s">
        <v>88</v>
      </c>
      <c r="AY1061" s="16" t="s">
        <v>181</v>
      </c>
      <c r="BE1061" s="216">
        <f>IF(N1061="základní",J1061,0)</f>
        <v>0</v>
      </c>
      <c r="BF1061" s="216">
        <f>IF(N1061="snížená",J1061,0)</f>
        <v>0</v>
      </c>
      <c r="BG1061" s="216">
        <f>IF(N1061="zákl. přenesená",J1061,0)</f>
        <v>0</v>
      </c>
      <c r="BH1061" s="216">
        <f>IF(N1061="sníž. přenesená",J1061,0)</f>
        <v>0</v>
      </c>
      <c r="BI1061" s="216">
        <f>IF(N1061="nulová",J1061,0)</f>
        <v>0</v>
      </c>
      <c r="BJ1061" s="16" t="s">
        <v>86</v>
      </c>
      <c r="BK1061" s="216">
        <f>ROUND(I1061*H1061,2)</f>
        <v>0</v>
      </c>
      <c r="BL1061" s="16" t="s">
        <v>130</v>
      </c>
      <c r="BM1061" s="215" t="s">
        <v>1550</v>
      </c>
    </row>
    <row r="1062" spans="2:51" s="13" customFormat="1" ht="12">
      <c r="B1062" s="217"/>
      <c r="C1062" s="218"/>
      <c r="D1062" s="219" t="s">
        <v>189</v>
      </c>
      <c r="E1062" s="220" t="s">
        <v>1</v>
      </c>
      <c r="F1062" s="221" t="s">
        <v>1551</v>
      </c>
      <c r="G1062" s="218"/>
      <c r="H1062" s="222">
        <v>6</v>
      </c>
      <c r="I1062" s="223"/>
      <c r="J1062" s="218"/>
      <c r="K1062" s="218"/>
      <c r="L1062" s="224"/>
      <c r="M1062" s="225"/>
      <c r="N1062" s="226"/>
      <c r="O1062" s="226"/>
      <c r="P1062" s="226"/>
      <c r="Q1062" s="226"/>
      <c r="R1062" s="226"/>
      <c r="S1062" s="226"/>
      <c r="T1062" s="227"/>
      <c r="AT1062" s="228" t="s">
        <v>189</v>
      </c>
      <c r="AU1062" s="228" t="s">
        <v>88</v>
      </c>
      <c r="AV1062" s="13" t="s">
        <v>88</v>
      </c>
      <c r="AW1062" s="13" t="s">
        <v>35</v>
      </c>
      <c r="AX1062" s="13" t="s">
        <v>86</v>
      </c>
      <c r="AY1062" s="228" t="s">
        <v>181</v>
      </c>
    </row>
    <row r="1063" spans="1:65" s="2" customFormat="1" ht="22.8">
      <c r="A1063" s="33"/>
      <c r="B1063" s="34"/>
      <c r="C1063" s="229" t="s">
        <v>1552</v>
      </c>
      <c r="D1063" s="229" t="s">
        <v>237</v>
      </c>
      <c r="E1063" s="230" t="s">
        <v>1553</v>
      </c>
      <c r="F1063" s="231" t="s">
        <v>1554</v>
      </c>
      <c r="G1063" s="232" t="s">
        <v>186</v>
      </c>
      <c r="H1063" s="233">
        <v>13.8</v>
      </c>
      <c r="I1063" s="234"/>
      <c r="J1063" s="235">
        <f>ROUND(I1063*H1063,2)</f>
        <v>0</v>
      </c>
      <c r="K1063" s="236"/>
      <c r="L1063" s="237"/>
      <c r="M1063" s="238" t="s">
        <v>1</v>
      </c>
      <c r="N1063" s="239" t="s">
        <v>43</v>
      </c>
      <c r="O1063" s="70"/>
      <c r="P1063" s="213">
        <f>O1063*H1063</f>
        <v>0</v>
      </c>
      <c r="Q1063" s="213">
        <v>0.01468</v>
      </c>
      <c r="R1063" s="213">
        <f>Q1063*H1063</f>
        <v>0.20258400000000001</v>
      </c>
      <c r="S1063" s="213">
        <v>0</v>
      </c>
      <c r="T1063" s="214">
        <f>S1063*H1063</f>
        <v>0</v>
      </c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R1063" s="215" t="s">
        <v>333</v>
      </c>
      <c r="AT1063" s="215" t="s">
        <v>237</v>
      </c>
      <c r="AU1063" s="215" t="s">
        <v>88</v>
      </c>
      <c r="AY1063" s="16" t="s">
        <v>181</v>
      </c>
      <c r="BE1063" s="216">
        <f>IF(N1063="základní",J1063,0)</f>
        <v>0</v>
      </c>
      <c r="BF1063" s="216">
        <f>IF(N1063="snížená",J1063,0)</f>
        <v>0</v>
      </c>
      <c r="BG1063" s="216">
        <f>IF(N1063="zákl. přenesená",J1063,0)</f>
        <v>0</v>
      </c>
      <c r="BH1063" s="216">
        <f>IF(N1063="sníž. přenesená",J1063,0)</f>
        <v>0</v>
      </c>
      <c r="BI1063" s="216">
        <f>IF(N1063="nulová",J1063,0)</f>
        <v>0</v>
      </c>
      <c r="BJ1063" s="16" t="s">
        <v>86</v>
      </c>
      <c r="BK1063" s="216">
        <f>ROUND(I1063*H1063,2)</f>
        <v>0</v>
      </c>
      <c r="BL1063" s="16" t="s">
        <v>130</v>
      </c>
      <c r="BM1063" s="215" t="s">
        <v>1555</v>
      </c>
    </row>
    <row r="1064" spans="2:51" s="13" customFormat="1" ht="12">
      <c r="B1064" s="217"/>
      <c r="C1064" s="218"/>
      <c r="D1064" s="219" t="s">
        <v>189</v>
      </c>
      <c r="E1064" s="220" t="s">
        <v>1</v>
      </c>
      <c r="F1064" s="221" t="s">
        <v>1556</v>
      </c>
      <c r="G1064" s="218"/>
      <c r="H1064" s="222">
        <v>8</v>
      </c>
      <c r="I1064" s="223"/>
      <c r="J1064" s="218"/>
      <c r="K1064" s="218"/>
      <c r="L1064" s="224"/>
      <c r="M1064" s="225"/>
      <c r="N1064" s="226"/>
      <c r="O1064" s="226"/>
      <c r="P1064" s="226"/>
      <c r="Q1064" s="226"/>
      <c r="R1064" s="226"/>
      <c r="S1064" s="226"/>
      <c r="T1064" s="227"/>
      <c r="AT1064" s="228" t="s">
        <v>189</v>
      </c>
      <c r="AU1064" s="228" t="s">
        <v>88</v>
      </c>
      <c r="AV1064" s="13" t="s">
        <v>88</v>
      </c>
      <c r="AW1064" s="13" t="s">
        <v>35</v>
      </c>
      <c r="AX1064" s="13" t="s">
        <v>78</v>
      </c>
      <c r="AY1064" s="228" t="s">
        <v>181</v>
      </c>
    </row>
    <row r="1065" spans="2:51" s="13" customFormat="1" ht="12">
      <c r="B1065" s="217"/>
      <c r="C1065" s="218"/>
      <c r="D1065" s="219" t="s">
        <v>189</v>
      </c>
      <c r="E1065" s="220" t="s">
        <v>1</v>
      </c>
      <c r="F1065" s="221" t="s">
        <v>1557</v>
      </c>
      <c r="G1065" s="218"/>
      <c r="H1065" s="222">
        <v>5.8</v>
      </c>
      <c r="I1065" s="223"/>
      <c r="J1065" s="218"/>
      <c r="K1065" s="218"/>
      <c r="L1065" s="224"/>
      <c r="M1065" s="225"/>
      <c r="N1065" s="226"/>
      <c r="O1065" s="226"/>
      <c r="P1065" s="226"/>
      <c r="Q1065" s="226"/>
      <c r="R1065" s="226"/>
      <c r="S1065" s="226"/>
      <c r="T1065" s="227"/>
      <c r="AT1065" s="228" t="s">
        <v>189</v>
      </c>
      <c r="AU1065" s="228" t="s">
        <v>88</v>
      </c>
      <c r="AV1065" s="13" t="s">
        <v>88</v>
      </c>
      <c r="AW1065" s="13" t="s">
        <v>35</v>
      </c>
      <c r="AX1065" s="13" t="s">
        <v>78</v>
      </c>
      <c r="AY1065" s="228" t="s">
        <v>181</v>
      </c>
    </row>
    <row r="1066" spans="2:51" s="14" customFormat="1" ht="12">
      <c r="B1066" s="240"/>
      <c r="C1066" s="241"/>
      <c r="D1066" s="219" t="s">
        <v>189</v>
      </c>
      <c r="E1066" s="242" t="s">
        <v>1</v>
      </c>
      <c r="F1066" s="243" t="s">
        <v>257</v>
      </c>
      <c r="G1066" s="241"/>
      <c r="H1066" s="244">
        <v>13.8</v>
      </c>
      <c r="I1066" s="245"/>
      <c r="J1066" s="241"/>
      <c r="K1066" s="241"/>
      <c r="L1066" s="246"/>
      <c r="M1066" s="247"/>
      <c r="N1066" s="248"/>
      <c r="O1066" s="248"/>
      <c r="P1066" s="248"/>
      <c r="Q1066" s="248"/>
      <c r="R1066" s="248"/>
      <c r="S1066" s="248"/>
      <c r="T1066" s="249"/>
      <c r="AT1066" s="250" t="s">
        <v>189</v>
      </c>
      <c r="AU1066" s="250" t="s">
        <v>88</v>
      </c>
      <c r="AV1066" s="14" t="s">
        <v>187</v>
      </c>
      <c r="AW1066" s="14" t="s">
        <v>35</v>
      </c>
      <c r="AX1066" s="14" t="s">
        <v>86</v>
      </c>
      <c r="AY1066" s="250" t="s">
        <v>181</v>
      </c>
    </row>
    <row r="1067" spans="1:65" s="2" customFormat="1" ht="22.8">
      <c r="A1067" s="33"/>
      <c r="B1067" s="34"/>
      <c r="C1067" s="203" t="s">
        <v>1558</v>
      </c>
      <c r="D1067" s="203" t="s">
        <v>183</v>
      </c>
      <c r="E1067" s="204" t="s">
        <v>1559</v>
      </c>
      <c r="F1067" s="205" t="s">
        <v>1560</v>
      </c>
      <c r="G1067" s="206" t="s">
        <v>197</v>
      </c>
      <c r="H1067" s="207">
        <v>1</v>
      </c>
      <c r="I1067" s="208"/>
      <c r="J1067" s="209">
        <f>ROUND(I1067*H1067,2)</f>
        <v>0</v>
      </c>
      <c r="K1067" s="210"/>
      <c r="L1067" s="38"/>
      <c r="M1067" s="211" t="s">
        <v>1</v>
      </c>
      <c r="N1067" s="212" t="s">
        <v>43</v>
      </c>
      <c r="O1067" s="70"/>
      <c r="P1067" s="213">
        <f>O1067*H1067</f>
        <v>0</v>
      </c>
      <c r="Q1067" s="213">
        <v>0</v>
      </c>
      <c r="R1067" s="213">
        <f>Q1067*H1067</f>
        <v>0</v>
      </c>
      <c r="S1067" s="213">
        <v>0</v>
      </c>
      <c r="T1067" s="214">
        <f>S1067*H1067</f>
        <v>0</v>
      </c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R1067" s="215" t="s">
        <v>130</v>
      </c>
      <c r="AT1067" s="215" t="s">
        <v>183</v>
      </c>
      <c r="AU1067" s="215" t="s">
        <v>88</v>
      </c>
      <c r="AY1067" s="16" t="s">
        <v>181</v>
      </c>
      <c r="BE1067" s="216">
        <f>IF(N1067="základní",J1067,0)</f>
        <v>0</v>
      </c>
      <c r="BF1067" s="216">
        <f>IF(N1067="snížená",J1067,0)</f>
        <v>0</v>
      </c>
      <c r="BG1067" s="216">
        <f>IF(N1067="zákl. přenesená",J1067,0)</f>
        <v>0</v>
      </c>
      <c r="BH1067" s="216">
        <f>IF(N1067="sníž. přenesená",J1067,0)</f>
        <v>0</v>
      </c>
      <c r="BI1067" s="216">
        <f>IF(N1067="nulová",J1067,0)</f>
        <v>0</v>
      </c>
      <c r="BJ1067" s="16" t="s">
        <v>86</v>
      </c>
      <c r="BK1067" s="216">
        <f>ROUND(I1067*H1067,2)</f>
        <v>0</v>
      </c>
      <c r="BL1067" s="16" t="s">
        <v>130</v>
      </c>
      <c r="BM1067" s="215" t="s">
        <v>1561</v>
      </c>
    </row>
    <row r="1068" spans="2:51" s="13" customFormat="1" ht="12">
      <c r="B1068" s="217"/>
      <c r="C1068" s="218"/>
      <c r="D1068" s="219" t="s">
        <v>189</v>
      </c>
      <c r="E1068" s="220" t="s">
        <v>1</v>
      </c>
      <c r="F1068" s="221" t="s">
        <v>86</v>
      </c>
      <c r="G1068" s="218"/>
      <c r="H1068" s="222">
        <v>1</v>
      </c>
      <c r="I1068" s="223"/>
      <c r="J1068" s="218"/>
      <c r="K1068" s="218"/>
      <c r="L1068" s="224"/>
      <c r="M1068" s="225"/>
      <c r="N1068" s="226"/>
      <c r="O1068" s="226"/>
      <c r="P1068" s="226"/>
      <c r="Q1068" s="226"/>
      <c r="R1068" s="226"/>
      <c r="S1068" s="226"/>
      <c r="T1068" s="227"/>
      <c r="AT1068" s="228" t="s">
        <v>189</v>
      </c>
      <c r="AU1068" s="228" t="s">
        <v>88</v>
      </c>
      <c r="AV1068" s="13" t="s">
        <v>88</v>
      </c>
      <c r="AW1068" s="13" t="s">
        <v>35</v>
      </c>
      <c r="AX1068" s="13" t="s">
        <v>86</v>
      </c>
      <c r="AY1068" s="228" t="s">
        <v>181</v>
      </c>
    </row>
    <row r="1069" spans="1:65" s="2" customFormat="1" ht="22.8">
      <c r="A1069" s="33"/>
      <c r="B1069" s="34"/>
      <c r="C1069" s="229" t="s">
        <v>1562</v>
      </c>
      <c r="D1069" s="229" t="s">
        <v>237</v>
      </c>
      <c r="E1069" s="230" t="s">
        <v>1563</v>
      </c>
      <c r="F1069" s="231" t="s">
        <v>1564</v>
      </c>
      <c r="G1069" s="232" t="s">
        <v>197</v>
      </c>
      <c r="H1069" s="233">
        <v>1</v>
      </c>
      <c r="I1069" s="234"/>
      <c r="J1069" s="235">
        <f>ROUND(I1069*H1069,2)</f>
        <v>0</v>
      </c>
      <c r="K1069" s="236"/>
      <c r="L1069" s="237"/>
      <c r="M1069" s="238" t="s">
        <v>1</v>
      </c>
      <c r="N1069" s="239" t="s">
        <v>43</v>
      </c>
      <c r="O1069" s="70"/>
      <c r="P1069" s="213">
        <f>O1069*H1069</f>
        <v>0</v>
      </c>
      <c r="Q1069" s="213">
        <v>0.043</v>
      </c>
      <c r="R1069" s="213">
        <f>Q1069*H1069</f>
        <v>0.043</v>
      </c>
      <c r="S1069" s="213">
        <v>0</v>
      </c>
      <c r="T1069" s="214">
        <f>S1069*H1069</f>
        <v>0</v>
      </c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R1069" s="215" t="s">
        <v>333</v>
      </c>
      <c r="AT1069" s="215" t="s">
        <v>237</v>
      </c>
      <c r="AU1069" s="215" t="s">
        <v>88</v>
      </c>
      <c r="AY1069" s="16" t="s">
        <v>181</v>
      </c>
      <c r="BE1069" s="216">
        <f>IF(N1069="základní",J1069,0)</f>
        <v>0</v>
      </c>
      <c r="BF1069" s="216">
        <f>IF(N1069="snížená",J1069,0)</f>
        <v>0</v>
      </c>
      <c r="BG1069" s="216">
        <f>IF(N1069="zákl. přenesená",J1069,0)</f>
        <v>0</v>
      </c>
      <c r="BH1069" s="216">
        <f>IF(N1069="sníž. přenesená",J1069,0)</f>
        <v>0</v>
      </c>
      <c r="BI1069" s="216">
        <f>IF(N1069="nulová",J1069,0)</f>
        <v>0</v>
      </c>
      <c r="BJ1069" s="16" t="s">
        <v>86</v>
      </c>
      <c r="BK1069" s="216">
        <f>ROUND(I1069*H1069,2)</f>
        <v>0</v>
      </c>
      <c r="BL1069" s="16" t="s">
        <v>130</v>
      </c>
      <c r="BM1069" s="215" t="s">
        <v>1565</v>
      </c>
    </row>
    <row r="1070" spans="1:65" s="2" customFormat="1" ht="22.8">
      <c r="A1070" s="33"/>
      <c r="B1070" s="34"/>
      <c r="C1070" s="203" t="s">
        <v>1566</v>
      </c>
      <c r="D1070" s="203" t="s">
        <v>183</v>
      </c>
      <c r="E1070" s="204" t="s">
        <v>1567</v>
      </c>
      <c r="F1070" s="205" t="s">
        <v>1568</v>
      </c>
      <c r="G1070" s="206" t="s">
        <v>197</v>
      </c>
      <c r="H1070" s="207">
        <v>1</v>
      </c>
      <c r="I1070" s="208"/>
      <c r="J1070" s="209">
        <f>ROUND(I1070*H1070,2)</f>
        <v>0</v>
      </c>
      <c r="K1070" s="210"/>
      <c r="L1070" s="38"/>
      <c r="M1070" s="211" t="s">
        <v>1</v>
      </c>
      <c r="N1070" s="212" t="s">
        <v>43</v>
      </c>
      <c r="O1070" s="70"/>
      <c r="P1070" s="213">
        <f>O1070*H1070</f>
        <v>0</v>
      </c>
      <c r="Q1070" s="213">
        <v>0</v>
      </c>
      <c r="R1070" s="213">
        <f>Q1070*H1070</f>
        <v>0</v>
      </c>
      <c r="S1070" s="213">
        <v>0</v>
      </c>
      <c r="T1070" s="214">
        <f>S1070*H1070</f>
        <v>0</v>
      </c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R1070" s="215" t="s">
        <v>130</v>
      </c>
      <c r="AT1070" s="215" t="s">
        <v>183</v>
      </c>
      <c r="AU1070" s="215" t="s">
        <v>88</v>
      </c>
      <c r="AY1070" s="16" t="s">
        <v>181</v>
      </c>
      <c r="BE1070" s="216">
        <f>IF(N1070="základní",J1070,0)</f>
        <v>0</v>
      </c>
      <c r="BF1070" s="216">
        <f>IF(N1070="snížená",J1070,0)</f>
        <v>0</v>
      </c>
      <c r="BG1070" s="216">
        <f>IF(N1070="zákl. přenesená",J1070,0)</f>
        <v>0</v>
      </c>
      <c r="BH1070" s="216">
        <f>IF(N1070="sníž. přenesená",J1070,0)</f>
        <v>0</v>
      </c>
      <c r="BI1070" s="216">
        <f>IF(N1070="nulová",J1070,0)</f>
        <v>0</v>
      </c>
      <c r="BJ1070" s="16" t="s">
        <v>86</v>
      </c>
      <c r="BK1070" s="216">
        <f>ROUND(I1070*H1070,2)</f>
        <v>0</v>
      </c>
      <c r="BL1070" s="16" t="s">
        <v>130</v>
      </c>
      <c r="BM1070" s="215" t="s">
        <v>1569</v>
      </c>
    </row>
    <row r="1071" spans="2:51" s="13" customFormat="1" ht="12">
      <c r="B1071" s="217"/>
      <c r="C1071" s="218"/>
      <c r="D1071" s="219" t="s">
        <v>189</v>
      </c>
      <c r="E1071" s="220" t="s">
        <v>1</v>
      </c>
      <c r="F1071" s="221" t="s">
        <v>86</v>
      </c>
      <c r="G1071" s="218"/>
      <c r="H1071" s="222">
        <v>1</v>
      </c>
      <c r="I1071" s="223"/>
      <c r="J1071" s="218"/>
      <c r="K1071" s="218"/>
      <c r="L1071" s="224"/>
      <c r="M1071" s="225"/>
      <c r="N1071" s="226"/>
      <c r="O1071" s="226"/>
      <c r="P1071" s="226"/>
      <c r="Q1071" s="226"/>
      <c r="R1071" s="226"/>
      <c r="S1071" s="226"/>
      <c r="T1071" s="227"/>
      <c r="AT1071" s="228" t="s">
        <v>189</v>
      </c>
      <c r="AU1071" s="228" t="s">
        <v>88</v>
      </c>
      <c r="AV1071" s="13" t="s">
        <v>88</v>
      </c>
      <c r="AW1071" s="13" t="s">
        <v>35</v>
      </c>
      <c r="AX1071" s="13" t="s">
        <v>86</v>
      </c>
      <c r="AY1071" s="228" t="s">
        <v>181</v>
      </c>
    </row>
    <row r="1072" spans="1:65" s="2" customFormat="1" ht="11.4">
      <c r="A1072" s="33"/>
      <c r="B1072" s="34"/>
      <c r="C1072" s="229" t="s">
        <v>1570</v>
      </c>
      <c r="D1072" s="229" t="s">
        <v>237</v>
      </c>
      <c r="E1072" s="230" t="s">
        <v>1571</v>
      </c>
      <c r="F1072" s="231" t="s">
        <v>1572</v>
      </c>
      <c r="G1072" s="232" t="s">
        <v>197</v>
      </c>
      <c r="H1072" s="233">
        <v>1</v>
      </c>
      <c r="I1072" s="234"/>
      <c r="J1072" s="235">
        <f>ROUND(I1072*H1072,2)</f>
        <v>0</v>
      </c>
      <c r="K1072" s="236"/>
      <c r="L1072" s="237"/>
      <c r="M1072" s="238" t="s">
        <v>1</v>
      </c>
      <c r="N1072" s="239" t="s">
        <v>43</v>
      </c>
      <c r="O1072" s="70"/>
      <c r="P1072" s="213">
        <f>O1072*H1072</f>
        <v>0</v>
      </c>
      <c r="Q1072" s="213">
        <v>0.0022</v>
      </c>
      <c r="R1072" s="213">
        <f>Q1072*H1072</f>
        <v>0.0022</v>
      </c>
      <c r="S1072" s="213">
        <v>0</v>
      </c>
      <c r="T1072" s="214">
        <f>S1072*H1072</f>
        <v>0</v>
      </c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R1072" s="215" t="s">
        <v>333</v>
      </c>
      <c r="AT1072" s="215" t="s">
        <v>237</v>
      </c>
      <c r="AU1072" s="215" t="s">
        <v>88</v>
      </c>
      <c r="AY1072" s="16" t="s">
        <v>181</v>
      </c>
      <c r="BE1072" s="216">
        <f>IF(N1072="základní",J1072,0)</f>
        <v>0</v>
      </c>
      <c r="BF1072" s="216">
        <f>IF(N1072="snížená",J1072,0)</f>
        <v>0</v>
      </c>
      <c r="BG1072" s="216">
        <f>IF(N1072="zákl. přenesená",J1072,0)</f>
        <v>0</v>
      </c>
      <c r="BH1072" s="216">
        <f>IF(N1072="sníž. přenesená",J1072,0)</f>
        <v>0</v>
      </c>
      <c r="BI1072" s="216">
        <f>IF(N1072="nulová",J1072,0)</f>
        <v>0</v>
      </c>
      <c r="BJ1072" s="16" t="s">
        <v>86</v>
      </c>
      <c r="BK1072" s="216">
        <f>ROUND(I1072*H1072,2)</f>
        <v>0</v>
      </c>
      <c r="BL1072" s="16" t="s">
        <v>130</v>
      </c>
      <c r="BM1072" s="215" t="s">
        <v>1573</v>
      </c>
    </row>
    <row r="1073" spans="1:65" s="2" customFormat="1" ht="22.8">
      <c r="A1073" s="33"/>
      <c r="B1073" s="34"/>
      <c r="C1073" s="203" t="s">
        <v>1574</v>
      </c>
      <c r="D1073" s="203" t="s">
        <v>183</v>
      </c>
      <c r="E1073" s="204" t="s">
        <v>1575</v>
      </c>
      <c r="F1073" s="205" t="s">
        <v>1576</v>
      </c>
      <c r="G1073" s="206" t="s">
        <v>339</v>
      </c>
      <c r="H1073" s="251"/>
      <c r="I1073" s="208"/>
      <c r="J1073" s="209">
        <f>ROUND(I1073*H1073,2)</f>
        <v>0</v>
      </c>
      <c r="K1073" s="210"/>
      <c r="L1073" s="38"/>
      <c r="M1073" s="211" t="s">
        <v>1</v>
      </c>
      <c r="N1073" s="212" t="s">
        <v>43</v>
      </c>
      <c r="O1073" s="70"/>
      <c r="P1073" s="213">
        <f>O1073*H1073</f>
        <v>0</v>
      </c>
      <c r="Q1073" s="213">
        <v>0</v>
      </c>
      <c r="R1073" s="213">
        <f>Q1073*H1073</f>
        <v>0</v>
      </c>
      <c r="S1073" s="213">
        <v>0</v>
      </c>
      <c r="T1073" s="214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215" t="s">
        <v>130</v>
      </c>
      <c r="AT1073" s="215" t="s">
        <v>183</v>
      </c>
      <c r="AU1073" s="215" t="s">
        <v>88</v>
      </c>
      <c r="AY1073" s="16" t="s">
        <v>181</v>
      </c>
      <c r="BE1073" s="216">
        <f>IF(N1073="základní",J1073,0)</f>
        <v>0</v>
      </c>
      <c r="BF1073" s="216">
        <f>IF(N1073="snížená",J1073,0)</f>
        <v>0</v>
      </c>
      <c r="BG1073" s="216">
        <f>IF(N1073="zákl. přenesená",J1073,0)</f>
        <v>0</v>
      </c>
      <c r="BH1073" s="216">
        <f>IF(N1073="sníž. přenesená",J1073,0)</f>
        <v>0</v>
      </c>
      <c r="BI1073" s="216">
        <f>IF(N1073="nulová",J1073,0)</f>
        <v>0</v>
      </c>
      <c r="BJ1073" s="16" t="s">
        <v>86</v>
      </c>
      <c r="BK1073" s="216">
        <f>ROUND(I1073*H1073,2)</f>
        <v>0</v>
      </c>
      <c r="BL1073" s="16" t="s">
        <v>130</v>
      </c>
      <c r="BM1073" s="215" t="s">
        <v>1577</v>
      </c>
    </row>
    <row r="1074" spans="2:63" s="12" customFormat="1" ht="13.2">
      <c r="B1074" s="187"/>
      <c r="C1074" s="188"/>
      <c r="D1074" s="189" t="s">
        <v>77</v>
      </c>
      <c r="E1074" s="201" t="s">
        <v>411</v>
      </c>
      <c r="F1074" s="201" t="s">
        <v>412</v>
      </c>
      <c r="G1074" s="188"/>
      <c r="H1074" s="188"/>
      <c r="I1074" s="191"/>
      <c r="J1074" s="202">
        <f>BK1074</f>
        <v>0</v>
      </c>
      <c r="K1074" s="188"/>
      <c r="L1074" s="193"/>
      <c r="M1074" s="194"/>
      <c r="N1074" s="195"/>
      <c r="O1074" s="195"/>
      <c r="P1074" s="196">
        <f>SUM(P1075:P1083)</f>
        <v>0</v>
      </c>
      <c r="Q1074" s="195"/>
      <c r="R1074" s="196">
        <f>SUM(R1075:R1083)</f>
        <v>0.0098</v>
      </c>
      <c r="S1074" s="195"/>
      <c r="T1074" s="197">
        <f>SUM(T1075:T1083)</f>
        <v>0</v>
      </c>
      <c r="AR1074" s="198" t="s">
        <v>88</v>
      </c>
      <c r="AT1074" s="199" t="s">
        <v>77</v>
      </c>
      <c r="AU1074" s="199" t="s">
        <v>86</v>
      </c>
      <c r="AY1074" s="198" t="s">
        <v>181</v>
      </c>
      <c r="BK1074" s="200">
        <f>SUM(BK1075:BK1083)</f>
        <v>0</v>
      </c>
    </row>
    <row r="1075" spans="1:65" s="2" customFormat="1" ht="34.2">
      <c r="A1075" s="33"/>
      <c r="B1075" s="34"/>
      <c r="C1075" s="203" t="s">
        <v>1578</v>
      </c>
      <c r="D1075" s="203" t="s">
        <v>183</v>
      </c>
      <c r="E1075" s="204" t="s">
        <v>1579</v>
      </c>
      <c r="F1075" s="205" t="s">
        <v>1580</v>
      </c>
      <c r="G1075" s="206" t="s">
        <v>245</v>
      </c>
      <c r="H1075" s="207">
        <v>1</v>
      </c>
      <c r="I1075" s="208"/>
      <c r="J1075" s="209">
        <f aca="true" t="shared" si="10" ref="J1075:J1083">ROUND(I1075*H1075,2)</f>
        <v>0</v>
      </c>
      <c r="K1075" s="210"/>
      <c r="L1075" s="38"/>
      <c r="M1075" s="211" t="s">
        <v>1</v>
      </c>
      <c r="N1075" s="212" t="s">
        <v>43</v>
      </c>
      <c r="O1075" s="70"/>
      <c r="P1075" s="213">
        <f aca="true" t="shared" si="11" ref="P1075:P1083">O1075*H1075</f>
        <v>0</v>
      </c>
      <c r="Q1075" s="213">
        <v>0</v>
      </c>
      <c r="R1075" s="213">
        <f aca="true" t="shared" si="12" ref="R1075:R1083">Q1075*H1075</f>
        <v>0</v>
      </c>
      <c r="S1075" s="213">
        <v>0</v>
      </c>
      <c r="T1075" s="214">
        <f aca="true" t="shared" si="13" ref="T1075:T1083">S1075*H1075</f>
        <v>0</v>
      </c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R1075" s="215" t="s">
        <v>130</v>
      </c>
      <c r="AT1075" s="215" t="s">
        <v>183</v>
      </c>
      <c r="AU1075" s="215" t="s">
        <v>88</v>
      </c>
      <c r="AY1075" s="16" t="s">
        <v>181</v>
      </c>
      <c r="BE1075" s="216">
        <f aca="true" t="shared" si="14" ref="BE1075:BE1083">IF(N1075="základní",J1075,0)</f>
        <v>0</v>
      </c>
      <c r="BF1075" s="216">
        <f aca="true" t="shared" si="15" ref="BF1075:BF1083">IF(N1075="snížená",J1075,0)</f>
        <v>0</v>
      </c>
      <c r="BG1075" s="216">
        <f aca="true" t="shared" si="16" ref="BG1075:BG1083">IF(N1075="zákl. přenesená",J1075,0)</f>
        <v>0</v>
      </c>
      <c r="BH1075" s="216">
        <f aca="true" t="shared" si="17" ref="BH1075:BH1083">IF(N1075="sníž. přenesená",J1075,0)</f>
        <v>0</v>
      </c>
      <c r="BI1075" s="216">
        <f aca="true" t="shared" si="18" ref="BI1075:BI1083">IF(N1075="nulová",J1075,0)</f>
        <v>0</v>
      </c>
      <c r="BJ1075" s="16" t="s">
        <v>86</v>
      </c>
      <c r="BK1075" s="216">
        <f aca="true" t="shared" si="19" ref="BK1075:BK1083">ROUND(I1075*H1075,2)</f>
        <v>0</v>
      </c>
      <c r="BL1075" s="16" t="s">
        <v>130</v>
      </c>
      <c r="BM1075" s="215" t="s">
        <v>1581</v>
      </c>
    </row>
    <row r="1076" spans="1:65" s="2" customFormat="1" ht="34.2">
      <c r="A1076" s="33"/>
      <c r="B1076" s="34"/>
      <c r="C1076" s="203" t="s">
        <v>1582</v>
      </c>
      <c r="D1076" s="203" t="s">
        <v>183</v>
      </c>
      <c r="E1076" s="204" t="s">
        <v>1583</v>
      </c>
      <c r="F1076" s="205" t="s">
        <v>1584</v>
      </c>
      <c r="G1076" s="206" t="s">
        <v>245</v>
      </c>
      <c r="H1076" s="207">
        <v>1</v>
      </c>
      <c r="I1076" s="208"/>
      <c r="J1076" s="209">
        <f t="shared" si="10"/>
        <v>0</v>
      </c>
      <c r="K1076" s="210"/>
      <c r="L1076" s="38"/>
      <c r="M1076" s="211" t="s">
        <v>1</v>
      </c>
      <c r="N1076" s="212" t="s">
        <v>43</v>
      </c>
      <c r="O1076" s="70"/>
      <c r="P1076" s="213">
        <f t="shared" si="11"/>
        <v>0</v>
      </c>
      <c r="Q1076" s="213">
        <v>0</v>
      </c>
      <c r="R1076" s="213">
        <f t="shared" si="12"/>
        <v>0</v>
      </c>
      <c r="S1076" s="213">
        <v>0</v>
      </c>
      <c r="T1076" s="214">
        <f t="shared" si="13"/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215" t="s">
        <v>130</v>
      </c>
      <c r="AT1076" s="215" t="s">
        <v>183</v>
      </c>
      <c r="AU1076" s="215" t="s">
        <v>88</v>
      </c>
      <c r="AY1076" s="16" t="s">
        <v>181</v>
      </c>
      <c r="BE1076" s="216">
        <f t="shared" si="14"/>
        <v>0</v>
      </c>
      <c r="BF1076" s="216">
        <f t="shared" si="15"/>
        <v>0</v>
      </c>
      <c r="BG1076" s="216">
        <f t="shared" si="16"/>
        <v>0</v>
      </c>
      <c r="BH1076" s="216">
        <f t="shared" si="17"/>
        <v>0</v>
      </c>
      <c r="BI1076" s="216">
        <f t="shared" si="18"/>
        <v>0</v>
      </c>
      <c r="BJ1076" s="16" t="s">
        <v>86</v>
      </c>
      <c r="BK1076" s="216">
        <f t="shared" si="19"/>
        <v>0</v>
      </c>
      <c r="BL1076" s="16" t="s">
        <v>130</v>
      </c>
      <c r="BM1076" s="215" t="s">
        <v>1585</v>
      </c>
    </row>
    <row r="1077" spans="1:65" s="2" customFormat="1" ht="34.2">
      <c r="A1077" s="33"/>
      <c r="B1077" s="34"/>
      <c r="C1077" s="203" t="s">
        <v>1586</v>
      </c>
      <c r="D1077" s="203" t="s">
        <v>183</v>
      </c>
      <c r="E1077" s="204" t="s">
        <v>1587</v>
      </c>
      <c r="F1077" s="205" t="s">
        <v>1588</v>
      </c>
      <c r="G1077" s="206" t="s">
        <v>245</v>
      </c>
      <c r="H1077" s="207">
        <v>1</v>
      </c>
      <c r="I1077" s="208"/>
      <c r="J1077" s="209">
        <f t="shared" si="10"/>
        <v>0</v>
      </c>
      <c r="K1077" s="210"/>
      <c r="L1077" s="38"/>
      <c r="M1077" s="211" t="s">
        <v>1</v>
      </c>
      <c r="N1077" s="212" t="s">
        <v>43</v>
      </c>
      <c r="O1077" s="70"/>
      <c r="P1077" s="213">
        <f t="shared" si="11"/>
        <v>0</v>
      </c>
      <c r="Q1077" s="213">
        <v>0</v>
      </c>
      <c r="R1077" s="213">
        <f t="shared" si="12"/>
        <v>0</v>
      </c>
      <c r="S1077" s="213">
        <v>0</v>
      </c>
      <c r="T1077" s="214">
        <f t="shared" si="13"/>
        <v>0</v>
      </c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R1077" s="215" t="s">
        <v>130</v>
      </c>
      <c r="AT1077" s="215" t="s">
        <v>183</v>
      </c>
      <c r="AU1077" s="215" t="s">
        <v>88</v>
      </c>
      <c r="AY1077" s="16" t="s">
        <v>181</v>
      </c>
      <c r="BE1077" s="216">
        <f t="shared" si="14"/>
        <v>0</v>
      </c>
      <c r="BF1077" s="216">
        <f t="shared" si="15"/>
        <v>0</v>
      </c>
      <c r="BG1077" s="216">
        <f t="shared" si="16"/>
        <v>0</v>
      </c>
      <c r="BH1077" s="216">
        <f t="shared" si="17"/>
        <v>0</v>
      </c>
      <c r="BI1077" s="216">
        <f t="shared" si="18"/>
        <v>0</v>
      </c>
      <c r="BJ1077" s="16" t="s">
        <v>86</v>
      </c>
      <c r="BK1077" s="216">
        <f t="shared" si="19"/>
        <v>0</v>
      </c>
      <c r="BL1077" s="16" t="s">
        <v>130</v>
      </c>
      <c r="BM1077" s="215" t="s">
        <v>1589</v>
      </c>
    </row>
    <row r="1078" spans="1:65" s="2" customFormat="1" ht="34.2">
      <c r="A1078" s="33"/>
      <c r="B1078" s="34"/>
      <c r="C1078" s="203" t="s">
        <v>1590</v>
      </c>
      <c r="D1078" s="203" t="s">
        <v>183</v>
      </c>
      <c r="E1078" s="204" t="s">
        <v>1591</v>
      </c>
      <c r="F1078" s="205" t="s">
        <v>1592</v>
      </c>
      <c r="G1078" s="206" t="s">
        <v>245</v>
      </c>
      <c r="H1078" s="207">
        <v>1</v>
      </c>
      <c r="I1078" s="208"/>
      <c r="J1078" s="209">
        <f t="shared" si="10"/>
        <v>0</v>
      </c>
      <c r="K1078" s="210"/>
      <c r="L1078" s="38"/>
      <c r="M1078" s="211" t="s">
        <v>1</v>
      </c>
      <c r="N1078" s="212" t="s">
        <v>43</v>
      </c>
      <c r="O1078" s="70"/>
      <c r="P1078" s="213">
        <f t="shared" si="11"/>
        <v>0</v>
      </c>
      <c r="Q1078" s="213">
        <v>0</v>
      </c>
      <c r="R1078" s="213">
        <f t="shared" si="12"/>
        <v>0</v>
      </c>
      <c r="S1078" s="213">
        <v>0</v>
      </c>
      <c r="T1078" s="214">
        <f t="shared" si="13"/>
        <v>0</v>
      </c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R1078" s="215" t="s">
        <v>130</v>
      </c>
      <c r="AT1078" s="215" t="s">
        <v>183</v>
      </c>
      <c r="AU1078" s="215" t="s">
        <v>88</v>
      </c>
      <c r="AY1078" s="16" t="s">
        <v>181</v>
      </c>
      <c r="BE1078" s="216">
        <f t="shared" si="14"/>
        <v>0</v>
      </c>
      <c r="BF1078" s="216">
        <f t="shared" si="15"/>
        <v>0</v>
      </c>
      <c r="BG1078" s="216">
        <f t="shared" si="16"/>
        <v>0</v>
      </c>
      <c r="BH1078" s="216">
        <f t="shared" si="17"/>
        <v>0</v>
      </c>
      <c r="BI1078" s="216">
        <f t="shared" si="18"/>
        <v>0</v>
      </c>
      <c r="BJ1078" s="16" t="s">
        <v>86</v>
      </c>
      <c r="BK1078" s="216">
        <f t="shared" si="19"/>
        <v>0</v>
      </c>
      <c r="BL1078" s="16" t="s">
        <v>130</v>
      </c>
      <c r="BM1078" s="215" t="s">
        <v>1593</v>
      </c>
    </row>
    <row r="1079" spans="1:65" s="2" customFormat="1" ht="34.2">
      <c r="A1079" s="33"/>
      <c r="B1079" s="34"/>
      <c r="C1079" s="203" t="s">
        <v>1594</v>
      </c>
      <c r="D1079" s="203" t="s">
        <v>183</v>
      </c>
      <c r="E1079" s="204" t="s">
        <v>1595</v>
      </c>
      <c r="F1079" s="205" t="s">
        <v>1596</v>
      </c>
      <c r="G1079" s="206" t="s">
        <v>245</v>
      </c>
      <c r="H1079" s="207">
        <v>2</v>
      </c>
      <c r="I1079" s="208"/>
      <c r="J1079" s="209">
        <f t="shared" si="10"/>
        <v>0</v>
      </c>
      <c r="K1079" s="210"/>
      <c r="L1079" s="38"/>
      <c r="M1079" s="211" t="s">
        <v>1</v>
      </c>
      <c r="N1079" s="212" t="s">
        <v>43</v>
      </c>
      <c r="O1079" s="70"/>
      <c r="P1079" s="213">
        <f t="shared" si="11"/>
        <v>0</v>
      </c>
      <c r="Q1079" s="213">
        <v>0</v>
      </c>
      <c r="R1079" s="213">
        <f t="shared" si="12"/>
        <v>0</v>
      </c>
      <c r="S1079" s="213">
        <v>0</v>
      </c>
      <c r="T1079" s="214">
        <f t="shared" si="13"/>
        <v>0</v>
      </c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R1079" s="215" t="s">
        <v>130</v>
      </c>
      <c r="AT1079" s="215" t="s">
        <v>183</v>
      </c>
      <c r="AU1079" s="215" t="s">
        <v>88</v>
      </c>
      <c r="AY1079" s="16" t="s">
        <v>181</v>
      </c>
      <c r="BE1079" s="216">
        <f t="shared" si="14"/>
        <v>0</v>
      </c>
      <c r="BF1079" s="216">
        <f t="shared" si="15"/>
        <v>0</v>
      </c>
      <c r="BG1079" s="216">
        <f t="shared" si="16"/>
        <v>0</v>
      </c>
      <c r="BH1079" s="216">
        <f t="shared" si="17"/>
        <v>0</v>
      </c>
      <c r="BI1079" s="216">
        <f t="shared" si="18"/>
        <v>0</v>
      </c>
      <c r="BJ1079" s="16" t="s">
        <v>86</v>
      </c>
      <c r="BK1079" s="216">
        <f t="shared" si="19"/>
        <v>0</v>
      </c>
      <c r="BL1079" s="16" t="s">
        <v>130</v>
      </c>
      <c r="BM1079" s="215" t="s">
        <v>1597</v>
      </c>
    </row>
    <row r="1080" spans="1:65" s="2" customFormat="1" ht="11.4">
      <c r="A1080" s="33"/>
      <c r="B1080" s="34"/>
      <c r="C1080" s="203" t="s">
        <v>1598</v>
      </c>
      <c r="D1080" s="203" t="s">
        <v>183</v>
      </c>
      <c r="E1080" s="204" t="s">
        <v>1599</v>
      </c>
      <c r="F1080" s="205" t="s">
        <v>1600</v>
      </c>
      <c r="G1080" s="206" t="s">
        <v>245</v>
      </c>
      <c r="H1080" s="207">
        <v>1</v>
      </c>
      <c r="I1080" s="208"/>
      <c r="J1080" s="209">
        <f t="shared" si="10"/>
        <v>0</v>
      </c>
      <c r="K1080" s="210"/>
      <c r="L1080" s="38"/>
      <c r="M1080" s="211" t="s">
        <v>1</v>
      </c>
      <c r="N1080" s="212" t="s">
        <v>43</v>
      </c>
      <c r="O1080" s="70"/>
      <c r="P1080" s="213">
        <f t="shared" si="11"/>
        <v>0</v>
      </c>
      <c r="Q1080" s="213">
        <v>0</v>
      </c>
      <c r="R1080" s="213">
        <f t="shared" si="12"/>
        <v>0</v>
      </c>
      <c r="S1080" s="213">
        <v>0</v>
      </c>
      <c r="T1080" s="214">
        <f t="shared" si="13"/>
        <v>0</v>
      </c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R1080" s="215" t="s">
        <v>130</v>
      </c>
      <c r="AT1080" s="215" t="s">
        <v>183</v>
      </c>
      <c r="AU1080" s="215" t="s">
        <v>88</v>
      </c>
      <c r="AY1080" s="16" t="s">
        <v>181</v>
      </c>
      <c r="BE1080" s="216">
        <f t="shared" si="14"/>
        <v>0</v>
      </c>
      <c r="BF1080" s="216">
        <f t="shared" si="15"/>
        <v>0</v>
      </c>
      <c r="BG1080" s="216">
        <f t="shared" si="16"/>
        <v>0</v>
      </c>
      <c r="BH1080" s="216">
        <f t="shared" si="17"/>
        <v>0</v>
      </c>
      <c r="BI1080" s="216">
        <f t="shared" si="18"/>
        <v>0</v>
      </c>
      <c r="BJ1080" s="16" t="s">
        <v>86</v>
      </c>
      <c r="BK1080" s="216">
        <f t="shared" si="19"/>
        <v>0</v>
      </c>
      <c r="BL1080" s="16" t="s">
        <v>130</v>
      </c>
      <c r="BM1080" s="215" t="s">
        <v>1601</v>
      </c>
    </row>
    <row r="1081" spans="1:65" s="2" customFormat="1" ht="11.4">
      <c r="A1081" s="33"/>
      <c r="B1081" s="34"/>
      <c r="C1081" s="203" t="s">
        <v>1602</v>
      </c>
      <c r="D1081" s="203" t="s">
        <v>183</v>
      </c>
      <c r="E1081" s="204" t="s">
        <v>1603</v>
      </c>
      <c r="F1081" s="205" t="s">
        <v>1604</v>
      </c>
      <c r="G1081" s="206" t="s">
        <v>245</v>
      </c>
      <c r="H1081" s="207">
        <v>1</v>
      </c>
      <c r="I1081" s="208"/>
      <c r="J1081" s="209">
        <f t="shared" si="10"/>
        <v>0</v>
      </c>
      <c r="K1081" s="210"/>
      <c r="L1081" s="38"/>
      <c r="M1081" s="211" t="s">
        <v>1</v>
      </c>
      <c r="N1081" s="212" t="s">
        <v>43</v>
      </c>
      <c r="O1081" s="70"/>
      <c r="P1081" s="213">
        <f t="shared" si="11"/>
        <v>0</v>
      </c>
      <c r="Q1081" s="213">
        <v>0</v>
      </c>
      <c r="R1081" s="213">
        <f t="shared" si="12"/>
        <v>0</v>
      </c>
      <c r="S1081" s="213">
        <v>0</v>
      </c>
      <c r="T1081" s="214">
        <f t="shared" si="13"/>
        <v>0</v>
      </c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R1081" s="215" t="s">
        <v>130</v>
      </c>
      <c r="AT1081" s="215" t="s">
        <v>183</v>
      </c>
      <c r="AU1081" s="215" t="s">
        <v>88</v>
      </c>
      <c r="AY1081" s="16" t="s">
        <v>181</v>
      </c>
      <c r="BE1081" s="216">
        <f t="shared" si="14"/>
        <v>0</v>
      </c>
      <c r="BF1081" s="216">
        <f t="shared" si="15"/>
        <v>0</v>
      </c>
      <c r="BG1081" s="216">
        <f t="shared" si="16"/>
        <v>0</v>
      </c>
      <c r="BH1081" s="216">
        <f t="shared" si="17"/>
        <v>0</v>
      </c>
      <c r="BI1081" s="216">
        <f t="shared" si="18"/>
        <v>0</v>
      </c>
      <c r="BJ1081" s="16" t="s">
        <v>86</v>
      </c>
      <c r="BK1081" s="216">
        <f t="shared" si="19"/>
        <v>0</v>
      </c>
      <c r="BL1081" s="16" t="s">
        <v>130</v>
      </c>
      <c r="BM1081" s="215" t="s">
        <v>1605</v>
      </c>
    </row>
    <row r="1082" spans="1:65" s="2" customFormat="1" ht="22.8">
      <c r="A1082" s="33"/>
      <c r="B1082" s="34"/>
      <c r="C1082" s="203" t="s">
        <v>1606</v>
      </c>
      <c r="D1082" s="203" t="s">
        <v>183</v>
      </c>
      <c r="E1082" s="204" t="s">
        <v>1607</v>
      </c>
      <c r="F1082" s="205" t="s">
        <v>1608</v>
      </c>
      <c r="G1082" s="206" t="s">
        <v>197</v>
      </c>
      <c r="H1082" s="207">
        <v>35</v>
      </c>
      <c r="I1082" s="208"/>
      <c r="J1082" s="209">
        <f t="shared" si="10"/>
        <v>0</v>
      </c>
      <c r="K1082" s="210"/>
      <c r="L1082" s="38"/>
      <c r="M1082" s="211" t="s">
        <v>1</v>
      </c>
      <c r="N1082" s="212" t="s">
        <v>43</v>
      </c>
      <c r="O1082" s="70"/>
      <c r="P1082" s="213">
        <f t="shared" si="11"/>
        <v>0</v>
      </c>
      <c r="Q1082" s="213">
        <v>0</v>
      </c>
      <c r="R1082" s="213">
        <f t="shared" si="12"/>
        <v>0</v>
      </c>
      <c r="S1082" s="213">
        <v>0</v>
      </c>
      <c r="T1082" s="214">
        <f t="shared" si="13"/>
        <v>0</v>
      </c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R1082" s="215" t="s">
        <v>130</v>
      </c>
      <c r="AT1082" s="215" t="s">
        <v>183</v>
      </c>
      <c r="AU1082" s="215" t="s">
        <v>88</v>
      </c>
      <c r="AY1082" s="16" t="s">
        <v>181</v>
      </c>
      <c r="BE1082" s="216">
        <f t="shared" si="14"/>
        <v>0</v>
      </c>
      <c r="BF1082" s="216">
        <f t="shared" si="15"/>
        <v>0</v>
      </c>
      <c r="BG1082" s="216">
        <f t="shared" si="16"/>
        <v>0</v>
      </c>
      <c r="BH1082" s="216">
        <f t="shared" si="17"/>
        <v>0</v>
      </c>
      <c r="BI1082" s="216">
        <f t="shared" si="18"/>
        <v>0</v>
      </c>
      <c r="BJ1082" s="16" t="s">
        <v>86</v>
      </c>
      <c r="BK1082" s="216">
        <f t="shared" si="19"/>
        <v>0</v>
      </c>
      <c r="BL1082" s="16" t="s">
        <v>130</v>
      </c>
      <c r="BM1082" s="215" t="s">
        <v>1609</v>
      </c>
    </row>
    <row r="1083" spans="1:65" s="2" customFormat="1" ht="11.4">
      <c r="A1083" s="33"/>
      <c r="B1083" s="34"/>
      <c r="C1083" s="229" t="s">
        <v>1610</v>
      </c>
      <c r="D1083" s="229" t="s">
        <v>237</v>
      </c>
      <c r="E1083" s="230" t="s">
        <v>1611</v>
      </c>
      <c r="F1083" s="231" t="s">
        <v>1612</v>
      </c>
      <c r="G1083" s="232" t="s">
        <v>197</v>
      </c>
      <c r="H1083" s="233">
        <v>35</v>
      </c>
      <c r="I1083" s="234"/>
      <c r="J1083" s="235">
        <f t="shared" si="10"/>
        <v>0</v>
      </c>
      <c r="K1083" s="236"/>
      <c r="L1083" s="237"/>
      <c r="M1083" s="238" t="s">
        <v>1</v>
      </c>
      <c r="N1083" s="239" t="s">
        <v>43</v>
      </c>
      <c r="O1083" s="70"/>
      <c r="P1083" s="213">
        <f t="shared" si="11"/>
        <v>0</v>
      </c>
      <c r="Q1083" s="213">
        <v>0.00028</v>
      </c>
      <c r="R1083" s="213">
        <f t="shared" si="12"/>
        <v>0.0098</v>
      </c>
      <c r="S1083" s="213">
        <v>0</v>
      </c>
      <c r="T1083" s="214">
        <f t="shared" si="13"/>
        <v>0</v>
      </c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R1083" s="215" t="s">
        <v>333</v>
      </c>
      <c r="AT1083" s="215" t="s">
        <v>237</v>
      </c>
      <c r="AU1083" s="215" t="s">
        <v>88</v>
      </c>
      <c r="AY1083" s="16" t="s">
        <v>181</v>
      </c>
      <c r="BE1083" s="216">
        <f t="shared" si="14"/>
        <v>0</v>
      </c>
      <c r="BF1083" s="216">
        <f t="shared" si="15"/>
        <v>0</v>
      </c>
      <c r="BG1083" s="216">
        <f t="shared" si="16"/>
        <v>0</v>
      </c>
      <c r="BH1083" s="216">
        <f t="shared" si="17"/>
        <v>0</v>
      </c>
      <c r="BI1083" s="216">
        <f t="shared" si="18"/>
        <v>0</v>
      </c>
      <c r="BJ1083" s="16" t="s">
        <v>86</v>
      </c>
      <c r="BK1083" s="216">
        <f t="shared" si="19"/>
        <v>0</v>
      </c>
      <c r="BL1083" s="16" t="s">
        <v>130</v>
      </c>
      <c r="BM1083" s="215" t="s">
        <v>1613</v>
      </c>
    </row>
    <row r="1084" spans="2:63" s="12" customFormat="1" ht="13.2">
      <c r="B1084" s="187"/>
      <c r="C1084" s="188"/>
      <c r="D1084" s="189" t="s">
        <v>77</v>
      </c>
      <c r="E1084" s="201" t="s">
        <v>1614</v>
      </c>
      <c r="F1084" s="201" t="s">
        <v>1615</v>
      </c>
      <c r="G1084" s="188"/>
      <c r="H1084" s="188"/>
      <c r="I1084" s="191"/>
      <c r="J1084" s="202">
        <f>BK1084</f>
        <v>0</v>
      </c>
      <c r="K1084" s="188"/>
      <c r="L1084" s="193"/>
      <c r="M1084" s="194"/>
      <c r="N1084" s="195"/>
      <c r="O1084" s="195"/>
      <c r="P1084" s="196">
        <f>SUM(P1085:P1097)</f>
        <v>0</v>
      </c>
      <c r="Q1084" s="195"/>
      <c r="R1084" s="196">
        <f>SUM(R1085:R1097)</f>
        <v>10.22644356</v>
      </c>
      <c r="S1084" s="195"/>
      <c r="T1084" s="197">
        <f>SUM(T1085:T1097)</f>
        <v>0</v>
      </c>
      <c r="AR1084" s="198" t="s">
        <v>88</v>
      </c>
      <c r="AT1084" s="199" t="s">
        <v>77</v>
      </c>
      <c r="AU1084" s="199" t="s">
        <v>86</v>
      </c>
      <c r="AY1084" s="198" t="s">
        <v>181</v>
      </c>
      <c r="BK1084" s="200">
        <f>SUM(BK1085:BK1097)</f>
        <v>0</v>
      </c>
    </row>
    <row r="1085" spans="1:65" s="2" customFormat="1" ht="11.4">
      <c r="A1085" s="33"/>
      <c r="B1085" s="34"/>
      <c r="C1085" s="203" t="s">
        <v>1616</v>
      </c>
      <c r="D1085" s="203" t="s">
        <v>183</v>
      </c>
      <c r="E1085" s="204" t="s">
        <v>1617</v>
      </c>
      <c r="F1085" s="205" t="s">
        <v>1618</v>
      </c>
      <c r="G1085" s="206" t="s">
        <v>186</v>
      </c>
      <c r="H1085" s="207">
        <v>266.14</v>
      </c>
      <c r="I1085" s="208"/>
      <c r="J1085" s="209">
        <f>ROUND(I1085*H1085,2)</f>
        <v>0</v>
      </c>
      <c r="K1085" s="210"/>
      <c r="L1085" s="38"/>
      <c r="M1085" s="211" t="s">
        <v>1</v>
      </c>
      <c r="N1085" s="212" t="s">
        <v>43</v>
      </c>
      <c r="O1085" s="70"/>
      <c r="P1085" s="213">
        <f>O1085*H1085</f>
        <v>0</v>
      </c>
      <c r="Q1085" s="213">
        <v>0</v>
      </c>
      <c r="R1085" s="213">
        <f>Q1085*H1085</f>
        <v>0</v>
      </c>
      <c r="S1085" s="213">
        <v>0</v>
      </c>
      <c r="T1085" s="214">
        <f>S1085*H1085</f>
        <v>0</v>
      </c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R1085" s="215" t="s">
        <v>130</v>
      </c>
      <c r="AT1085" s="215" t="s">
        <v>183</v>
      </c>
      <c r="AU1085" s="215" t="s">
        <v>88</v>
      </c>
      <c r="AY1085" s="16" t="s">
        <v>181</v>
      </c>
      <c r="BE1085" s="216">
        <f>IF(N1085="základní",J1085,0)</f>
        <v>0</v>
      </c>
      <c r="BF1085" s="216">
        <f>IF(N1085="snížená",J1085,0)</f>
        <v>0</v>
      </c>
      <c r="BG1085" s="216">
        <f>IF(N1085="zákl. přenesená",J1085,0)</f>
        <v>0</v>
      </c>
      <c r="BH1085" s="216">
        <f>IF(N1085="sníž. přenesená",J1085,0)</f>
        <v>0</v>
      </c>
      <c r="BI1085" s="216">
        <f>IF(N1085="nulová",J1085,0)</f>
        <v>0</v>
      </c>
      <c r="BJ1085" s="16" t="s">
        <v>86</v>
      </c>
      <c r="BK1085" s="216">
        <f>ROUND(I1085*H1085,2)</f>
        <v>0</v>
      </c>
      <c r="BL1085" s="16" t="s">
        <v>130</v>
      </c>
      <c r="BM1085" s="215" t="s">
        <v>1619</v>
      </c>
    </row>
    <row r="1086" spans="2:51" s="13" customFormat="1" ht="20.4">
      <c r="B1086" s="217"/>
      <c r="C1086" s="218"/>
      <c r="D1086" s="219" t="s">
        <v>189</v>
      </c>
      <c r="E1086" s="220" t="s">
        <v>1</v>
      </c>
      <c r="F1086" s="221" t="s">
        <v>1119</v>
      </c>
      <c r="G1086" s="218"/>
      <c r="H1086" s="222">
        <v>266.14</v>
      </c>
      <c r="I1086" s="223"/>
      <c r="J1086" s="218"/>
      <c r="K1086" s="218"/>
      <c r="L1086" s="224"/>
      <c r="M1086" s="225"/>
      <c r="N1086" s="226"/>
      <c r="O1086" s="226"/>
      <c r="P1086" s="226"/>
      <c r="Q1086" s="226"/>
      <c r="R1086" s="226"/>
      <c r="S1086" s="226"/>
      <c r="T1086" s="227"/>
      <c r="AT1086" s="228" t="s">
        <v>189</v>
      </c>
      <c r="AU1086" s="228" t="s">
        <v>88</v>
      </c>
      <c r="AV1086" s="13" t="s">
        <v>88</v>
      </c>
      <c r="AW1086" s="13" t="s">
        <v>35</v>
      </c>
      <c r="AX1086" s="13" t="s">
        <v>86</v>
      </c>
      <c r="AY1086" s="228" t="s">
        <v>181</v>
      </c>
    </row>
    <row r="1087" spans="1:65" s="2" customFormat="1" ht="11.4">
      <c r="A1087" s="33"/>
      <c r="B1087" s="34"/>
      <c r="C1087" s="203" t="s">
        <v>1620</v>
      </c>
      <c r="D1087" s="203" t="s">
        <v>183</v>
      </c>
      <c r="E1087" s="204" t="s">
        <v>1621</v>
      </c>
      <c r="F1087" s="205" t="s">
        <v>1622</v>
      </c>
      <c r="G1087" s="206" t="s">
        <v>186</v>
      </c>
      <c r="H1087" s="207">
        <v>266.14</v>
      </c>
      <c r="I1087" s="208"/>
      <c r="J1087" s="209">
        <f>ROUND(I1087*H1087,2)</f>
        <v>0</v>
      </c>
      <c r="K1087" s="210"/>
      <c r="L1087" s="38"/>
      <c r="M1087" s="211" t="s">
        <v>1</v>
      </c>
      <c r="N1087" s="212" t="s">
        <v>43</v>
      </c>
      <c r="O1087" s="70"/>
      <c r="P1087" s="213">
        <f>O1087*H1087</f>
        <v>0</v>
      </c>
      <c r="Q1087" s="213">
        <v>0.0003</v>
      </c>
      <c r="R1087" s="213">
        <f>Q1087*H1087</f>
        <v>0.07984199999999998</v>
      </c>
      <c r="S1087" s="213">
        <v>0</v>
      </c>
      <c r="T1087" s="214">
        <f>S1087*H1087</f>
        <v>0</v>
      </c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R1087" s="215" t="s">
        <v>130</v>
      </c>
      <c r="AT1087" s="215" t="s">
        <v>183</v>
      </c>
      <c r="AU1087" s="215" t="s">
        <v>88</v>
      </c>
      <c r="AY1087" s="16" t="s">
        <v>181</v>
      </c>
      <c r="BE1087" s="216">
        <f>IF(N1087="základní",J1087,0)</f>
        <v>0</v>
      </c>
      <c r="BF1087" s="216">
        <f>IF(N1087="snížená",J1087,0)</f>
        <v>0</v>
      </c>
      <c r="BG1087" s="216">
        <f>IF(N1087="zákl. přenesená",J1087,0)</f>
        <v>0</v>
      </c>
      <c r="BH1087" s="216">
        <f>IF(N1087="sníž. přenesená",J1087,0)</f>
        <v>0</v>
      </c>
      <c r="BI1087" s="216">
        <f>IF(N1087="nulová",J1087,0)</f>
        <v>0</v>
      </c>
      <c r="BJ1087" s="16" t="s">
        <v>86</v>
      </c>
      <c r="BK1087" s="216">
        <f>ROUND(I1087*H1087,2)</f>
        <v>0</v>
      </c>
      <c r="BL1087" s="16" t="s">
        <v>130</v>
      </c>
      <c r="BM1087" s="215" t="s">
        <v>1623</v>
      </c>
    </row>
    <row r="1088" spans="2:51" s="13" customFormat="1" ht="20.4">
      <c r="B1088" s="217"/>
      <c r="C1088" s="218"/>
      <c r="D1088" s="219" t="s">
        <v>189</v>
      </c>
      <c r="E1088" s="220" t="s">
        <v>1</v>
      </c>
      <c r="F1088" s="221" t="s">
        <v>1119</v>
      </c>
      <c r="G1088" s="218"/>
      <c r="H1088" s="222">
        <v>266.14</v>
      </c>
      <c r="I1088" s="223"/>
      <c r="J1088" s="218"/>
      <c r="K1088" s="218"/>
      <c r="L1088" s="224"/>
      <c r="M1088" s="225"/>
      <c r="N1088" s="226"/>
      <c r="O1088" s="226"/>
      <c r="P1088" s="226"/>
      <c r="Q1088" s="226"/>
      <c r="R1088" s="226"/>
      <c r="S1088" s="226"/>
      <c r="T1088" s="227"/>
      <c r="AT1088" s="228" t="s">
        <v>189</v>
      </c>
      <c r="AU1088" s="228" t="s">
        <v>88</v>
      </c>
      <c r="AV1088" s="13" t="s">
        <v>88</v>
      </c>
      <c r="AW1088" s="13" t="s">
        <v>35</v>
      </c>
      <c r="AX1088" s="13" t="s">
        <v>86</v>
      </c>
      <c r="AY1088" s="228" t="s">
        <v>181</v>
      </c>
    </row>
    <row r="1089" spans="1:65" s="2" customFormat="1" ht="22.8">
      <c r="A1089" s="33"/>
      <c r="B1089" s="34"/>
      <c r="C1089" s="203" t="s">
        <v>1624</v>
      </c>
      <c r="D1089" s="203" t="s">
        <v>183</v>
      </c>
      <c r="E1089" s="204" t="s">
        <v>1625</v>
      </c>
      <c r="F1089" s="205" t="s">
        <v>1626</v>
      </c>
      <c r="G1089" s="206" t="s">
        <v>186</v>
      </c>
      <c r="H1089" s="207">
        <v>266.14</v>
      </c>
      <c r="I1089" s="208"/>
      <c r="J1089" s="209">
        <f>ROUND(I1089*H1089,2)</f>
        <v>0</v>
      </c>
      <c r="K1089" s="210"/>
      <c r="L1089" s="38"/>
      <c r="M1089" s="211" t="s">
        <v>1</v>
      </c>
      <c r="N1089" s="212" t="s">
        <v>43</v>
      </c>
      <c r="O1089" s="70"/>
      <c r="P1089" s="213">
        <f>O1089*H1089</f>
        <v>0</v>
      </c>
      <c r="Q1089" s="213">
        <v>0.012</v>
      </c>
      <c r="R1089" s="213">
        <f>Q1089*H1089</f>
        <v>3.19368</v>
      </c>
      <c r="S1089" s="213">
        <v>0</v>
      </c>
      <c r="T1089" s="214">
        <f>S1089*H1089</f>
        <v>0</v>
      </c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R1089" s="215" t="s">
        <v>130</v>
      </c>
      <c r="AT1089" s="215" t="s">
        <v>183</v>
      </c>
      <c r="AU1089" s="215" t="s">
        <v>88</v>
      </c>
      <c r="AY1089" s="16" t="s">
        <v>181</v>
      </c>
      <c r="BE1089" s="216">
        <f>IF(N1089="základní",J1089,0)</f>
        <v>0</v>
      </c>
      <c r="BF1089" s="216">
        <f>IF(N1089="snížená",J1089,0)</f>
        <v>0</v>
      </c>
      <c r="BG1089" s="216">
        <f>IF(N1089="zákl. přenesená",J1089,0)</f>
        <v>0</v>
      </c>
      <c r="BH1089" s="216">
        <f>IF(N1089="sníž. přenesená",J1089,0)</f>
        <v>0</v>
      </c>
      <c r="BI1089" s="216">
        <f>IF(N1089="nulová",J1089,0)</f>
        <v>0</v>
      </c>
      <c r="BJ1089" s="16" t="s">
        <v>86</v>
      </c>
      <c r="BK1089" s="216">
        <f>ROUND(I1089*H1089,2)</f>
        <v>0</v>
      </c>
      <c r="BL1089" s="16" t="s">
        <v>130</v>
      </c>
      <c r="BM1089" s="215" t="s">
        <v>1627</v>
      </c>
    </row>
    <row r="1090" spans="2:51" s="13" customFormat="1" ht="20.4">
      <c r="B1090" s="217"/>
      <c r="C1090" s="218"/>
      <c r="D1090" s="219" t="s">
        <v>189</v>
      </c>
      <c r="E1090" s="220" t="s">
        <v>1</v>
      </c>
      <c r="F1090" s="221" t="s">
        <v>1119</v>
      </c>
      <c r="G1090" s="218"/>
      <c r="H1090" s="222">
        <v>266.14</v>
      </c>
      <c r="I1090" s="223"/>
      <c r="J1090" s="218"/>
      <c r="K1090" s="218"/>
      <c r="L1090" s="224"/>
      <c r="M1090" s="225"/>
      <c r="N1090" s="226"/>
      <c r="O1090" s="226"/>
      <c r="P1090" s="226"/>
      <c r="Q1090" s="226"/>
      <c r="R1090" s="226"/>
      <c r="S1090" s="226"/>
      <c r="T1090" s="227"/>
      <c r="AT1090" s="228" t="s">
        <v>189</v>
      </c>
      <c r="AU1090" s="228" t="s">
        <v>88</v>
      </c>
      <c r="AV1090" s="13" t="s">
        <v>88</v>
      </c>
      <c r="AW1090" s="13" t="s">
        <v>35</v>
      </c>
      <c r="AX1090" s="13" t="s">
        <v>86</v>
      </c>
      <c r="AY1090" s="228" t="s">
        <v>181</v>
      </c>
    </row>
    <row r="1091" spans="1:65" s="2" customFormat="1" ht="22.8">
      <c r="A1091" s="33"/>
      <c r="B1091" s="34"/>
      <c r="C1091" s="203" t="s">
        <v>1628</v>
      </c>
      <c r="D1091" s="203" t="s">
        <v>183</v>
      </c>
      <c r="E1091" s="204" t="s">
        <v>1629</v>
      </c>
      <c r="F1091" s="205" t="s">
        <v>1630</v>
      </c>
      <c r="G1091" s="206" t="s">
        <v>186</v>
      </c>
      <c r="H1091" s="207">
        <v>266.14</v>
      </c>
      <c r="I1091" s="208"/>
      <c r="J1091" s="209">
        <f>ROUND(I1091*H1091,2)</f>
        <v>0</v>
      </c>
      <c r="K1091" s="210"/>
      <c r="L1091" s="38"/>
      <c r="M1091" s="211" t="s">
        <v>1</v>
      </c>
      <c r="N1091" s="212" t="s">
        <v>43</v>
      </c>
      <c r="O1091" s="70"/>
      <c r="P1091" s="213">
        <f>O1091*H1091</f>
        <v>0</v>
      </c>
      <c r="Q1091" s="213">
        <v>0.0075</v>
      </c>
      <c r="R1091" s="213">
        <f>Q1091*H1091</f>
        <v>1.9960499999999999</v>
      </c>
      <c r="S1091" s="213">
        <v>0</v>
      </c>
      <c r="T1091" s="214">
        <f>S1091*H1091</f>
        <v>0</v>
      </c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R1091" s="215" t="s">
        <v>130</v>
      </c>
      <c r="AT1091" s="215" t="s">
        <v>183</v>
      </c>
      <c r="AU1091" s="215" t="s">
        <v>88</v>
      </c>
      <c r="AY1091" s="16" t="s">
        <v>181</v>
      </c>
      <c r="BE1091" s="216">
        <f>IF(N1091="základní",J1091,0)</f>
        <v>0</v>
      </c>
      <c r="BF1091" s="216">
        <f>IF(N1091="snížená",J1091,0)</f>
        <v>0</v>
      </c>
      <c r="BG1091" s="216">
        <f>IF(N1091="zákl. přenesená",J1091,0)</f>
        <v>0</v>
      </c>
      <c r="BH1091" s="216">
        <f>IF(N1091="sníž. přenesená",J1091,0)</f>
        <v>0</v>
      </c>
      <c r="BI1091" s="216">
        <f>IF(N1091="nulová",J1091,0)</f>
        <v>0</v>
      </c>
      <c r="BJ1091" s="16" t="s">
        <v>86</v>
      </c>
      <c r="BK1091" s="216">
        <f>ROUND(I1091*H1091,2)</f>
        <v>0</v>
      </c>
      <c r="BL1091" s="16" t="s">
        <v>130</v>
      </c>
      <c r="BM1091" s="215" t="s">
        <v>1631</v>
      </c>
    </row>
    <row r="1092" spans="2:51" s="13" customFormat="1" ht="20.4">
      <c r="B1092" s="217"/>
      <c r="C1092" s="218"/>
      <c r="D1092" s="219" t="s">
        <v>189</v>
      </c>
      <c r="E1092" s="220" t="s">
        <v>1</v>
      </c>
      <c r="F1092" s="221" t="s">
        <v>1119</v>
      </c>
      <c r="G1092" s="218"/>
      <c r="H1092" s="222">
        <v>266.14</v>
      </c>
      <c r="I1092" s="223"/>
      <c r="J1092" s="218"/>
      <c r="K1092" s="218"/>
      <c r="L1092" s="224"/>
      <c r="M1092" s="225"/>
      <c r="N1092" s="226"/>
      <c r="O1092" s="226"/>
      <c r="P1092" s="226"/>
      <c r="Q1092" s="226"/>
      <c r="R1092" s="226"/>
      <c r="S1092" s="226"/>
      <c r="T1092" s="227"/>
      <c r="AT1092" s="228" t="s">
        <v>189</v>
      </c>
      <c r="AU1092" s="228" t="s">
        <v>88</v>
      </c>
      <c r="AV1092" s="13" t="s">
        <v>88</v>
      </c>
      <c r="AW1092" s="13" t="s">
        <v>35</v>
      </c>
      <c r="AX1092" s="13" t="s">
        <v>86</v>
      </c>
      <c r="AY1092" s="228" t="s">
        <v>181</v>
      </c>
    </row>
    <row r="1093" spans="1:65" s="2" customFormat="1" ht="22.8">
      <c r="A1093" s="33"/>
      <c r="B1093" s="34"/>
      <c r="C1093" s="229" t="s">
        <v>1632</v>
      </c>
      <c r="D1093" s="229" t="s">
        <v>237</v>
      </c>
      <c r="E1093" s="230" t="s">
        <v>1633</v>
      </c>
      <c r="F1093" s="231" t="s">
        <v>1634</v>
      </c>
      <c r="G1093" s="232" t="s">
        <v>186</v>
      </c>
      <c r="H1093" s="233">
        <v>279.447</v>
      </c>
      <c r="I1093" s="234"/>
      <c r="J1093" s="235">
        <f>ROUND(I1093*H1093,2)</f>
        <v>0</v>
      </c>
      <c r="K1093" s="236"/>
      <c r="L1093" s="237"/>
      <c r="M1093" s="238" t="s">
        <v>1</v>
      </c>
      <c r="N1093" s="239" t="s">
        <v>43</v>
      </c>
      <c r="O1093" s="70"/>
      <c r="P1093" s="213">
        <f>O1093*H1093</f>
        <v>0</v>
      </c>
      <c r="Q1093" s="213">
        <v>0.0177</v>
      </c>
      <c r="R1093" s="213">
        <f>Q1093*H1093</f>
        <v>4.9462119</v>
      </c>
      <c r="S1093" s="213">
        <v>0</v>
      </c>
      <c r="T1093" s="214">
        <f>S1093*H1093</f>
        <v>0</v>
      </c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R1093" s="215" t="s">
        <v>333</v>
      </c>
      <c r="AT1093" s="215" t="s">
        <v>237</v>
      </c>
      <c r="AU1093" s="215" t="s">
        <v>88</v>
      </c>
      <c r="AY1093" s="16" t="s">
        <v>181</v>
      </c>
      <c r="BE1093" s="216">
        <f>IF(N1093="základní",J1093,0)</f>
        <v>0</v>
      </c>
      <c r="BF1093" s="216">
        <f>IF(N1093="snížená",J1093,0)</f>
        <v>0</v>
      </c>
      <c r="BG1093" s="216">
        <f>IF(N1093="zákl. přenesená",J1093,0)</f>
        <v>0</v>
      </c>
      <c r="BH1093" s="216">
        <f>IF(N1093="sníž. přenesená",J1093,0)</f>
        <v>0</v>
      </c>
      <c r="BI1093" s="216">
        <f>IF(N1093="nulová",J1093,0)</f>
        <v>0</v>
      </c>
      <c r="BJ1093" s="16" t="s">
        <v>86</v>
      </c>
      <c r="BK1093" s="216">
        <f>ROUND(I1093*H1093,2)</f>
        <v>0</v>
      </c>
      <c r="BL1093" s="16" t="s">
        <v>130</v>
      </c>
      <c r="BM1093" s="215" t="s">
        <v>1635</v>
      </c>
    </row>
    <row r="1094" spans="2:51" s="13" customFormat="1" ht="12">
      <c r="B1094" s="217"/>
      <c r="C1094" s="218"/>
      <c r="D1094" s="219" t="s">
        <v>189</v>
      </c>
      <c r="E1094" s="218"/>
      <c r="F1094" s="221" t="s">
        <v>1636</v>
      </c>
      <c r="G1094" s="218"/>
      <c r="H1094" s="222">
        <v>279.447</v>
      </c>
      <c r="I1094" s="223"/>
      <c r="J1094" s="218"/>
      <c r="K1094" s="218"/>
      <c r="L1094" s="224"/>
      <c r="M1094" s="225"/>
      <c r="N1094" s="226"/>
      <c r="O1094" s="226"/>
      <c r="P1094" s="226"/>
      <c r="Q1094" s="226"/>
      <c r="R1094" s="226"/>
      <c r="S1094" s="226"/>
      <c r="T1094" s="227"/>
      <c r="AT1094" s="228" t="s">
        <v>189</v>
      </c>
      <c r="AU1094" s="228" t="s">
        <v>88</v>
      </c>
      <c r="AV1094" s="13" t="s">
        <v>88</v>
      </c>
      <c r="AW1094" s="13" t="s">
        <v>4</v>
      </c>
      <c r="AX1094" s="13" t="s">
        <v>86</v>
      </c>
      <c r="AY1094" s="228" t="s">
        <v>181</v>
      </c>
    </row>
    <row r="1095" spans="1:65" s="2" customFormat="1" ht="11.4">
      <c r="A1095" s="33"/>
      <c r="B1095" s="34"/>
      <c r="C1095" s="203" t="s">
        <v>1637</v>
      </c>
      <c r="D1095" s="203" t="s">
        <v>183</v>
      </c>
      <c r="E1095" s="204" t="s">
        <v>1638</v>
      </c>
      <c r="F1095" s="205" t="s">
        <v>1639</v>
      </c>
      <c r="G1095" s="206" t="s">
        <v>357</v>
      </c>
      <c r="H1095" s="207">
        <v>355.322</v>
      </c>
      <c r="I1095" s="208"/>
      <c r="J1095" s="209">
        <f>ROUND(I1095*H1095,2)</f>
        <v>0</v>
      </c>
      <c r="K1095" s="210"/>
      <c r="L1095" s="38"/>
      <c r="M1095" s="211" t="s">
        <v>1</v>
      </c>
      <c r="N1095" s="212" t="s">
        <v>43</v>
      </c>
      <c r="O1095" s="70"/>
      <c r="P1095" s="213">
        <f>O1095*H1095</f>
        <v>0</v>
      </c>
      <c r="Q1095" s="213">
        <v>3E-05</v>
      </c>
      <c r="R1095" s="213">
        <f>Q1095*H1095</f>
        <v>0.01065966</v>
      </c>
      <c r="S1095" s="213">
        <v>0</v>
      </c>
      <c r="T1095" s="214">
        <f>S1095*H1095</f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215" t="s">
        <v>130</v>
      </c>
      <c r="AT1095" s="215" t="s">
        <v>183</v>
      </c>
      <c r="AU1095" s="215" t="s">
        <v>88</v>
      </c>
      <c r="AY1095" s="16" t="s">
        <v>181</v>
      </c>
      <c r="BE1095" s="216">
        <f>IF(N1095="základní",J1095,0)</f>
        <v>0</v>
      </c>
      <c r="BF1095" s="216">
        <f>IF(N1095="snížená",J1095,0)</f>
        <v>0</v>
      </c>
      <c r="BG1095" s="216">
        <f>IF(N1095="zákl. přenesená",J1095,0)</f>
        <v>0</v>
      </c>
      <c r="BH1095" s="216">
        <f>IF(N1095="sníž. přenesená",J1095,0)</f>
        <v>0</v>
      </c>
      <c r="BI1095" s="216">
        <f>IF(N1095="nulová",J1095,0)</f>
        <v>0</v>
      </c>
      <c r="BJ1095" s="16" t="s">
        <v>86</v>
      </c>
      <c r="BK1095" s="216">
        <f>ROUND(I1095*H1095,2)</f>
        <v>0</v>
      </c>
      <c r="BL1095" s="16" t="s">
        <v>130</v>
      </c>
      <c r="BM1095" s="215" t="s">
        <v>1640</v>
      </c>
    </row>
    <row r="1096" spans="2:51" s="13" customFormat="1" ht="12">
      <c r="B1096" s="217"/>
      <c r="C1096" s="218"/>
      <c r="D1096" s="219" t="s">
        <v>189</v>
      </c>
      <c r="E1096" s="220" t="s">
        <v>1</v>
      </c>
      <c r="F1096" s="221" t="s">
        <v>1641</v>
      </c>
      <c r="G1096" s="218"/>
      <c r="H1096" s="222">
        <v>355.322</v>
      </c>
      <c r="I1096" s="223"/>
      <c r="J1096" s="218"/>
      <c r="K1096" s="218"/>
      <c r="L1096" s="224"/>
      <c r="M1096" s="225"/>
      <c r="N1096" s="226"/>
      <c r="O1096" s="226"/>
      <c r="P1096" s="226"/>
      <c r="Q1096" s="226"/>
      <c r="R1096" s="226"/>
      <c r="S1096" s="226"/>
      <c r="T1096" s="227"/>
      <c r="AT1096" s="228" t="s">
        <v>189</v>
      </c>
      <c r="AU1096" s="228" t="s">
        <v>88</v>
      </c>
      <c r="AV1096" s="13" t="s">
        <v>88</v>
      </c>
      <c r="AW1096" s="13" t="s">
        <v>35</v>
      </c>
      <c r="AX1096" s="13" t="s">
        <v>86</v>
      </c>
      <c r="AY1096" s="228" t="s">
        <v>181</v>
      </c>
    </row>
    <row r="1097" spans="1:65" s="2" customFormat="1" ht="22.8">
      <c r="A1097" s="33"/>
      <c r="B1097" s="34"/>
      <c r="C1097" s="203" t="s">
        <v>1642</v>
      </c>
      <c r="D1097" s="203" t="s">
        <v>183</v>
      </c>
      <c r="E1097" s="204" t="s">
        <v>1643</v>
      </c>
      <c r="F1097" s="205" t="s">
        <v>1644</v>
      </c>
      <c r="G1097" s="206" t="s">
        <v>339</v>
      </c>
      <c r="H1097" s="251"/>
      <c r="I1097" s="208"/>
      <c r="J1097" s="209">
        <f>ROUND(I1097*H1097,2)</f>
        <v>0</v>
      </c>
      <c r="K1097" s="210"/>
      <c r="L1097" s="38"/>
      <c r="M1097" s="211" t="s">
        <v>1</v>
      </c>
      <c r="N1097" s="212" t="s">
        <v>43</v>
      </c>
      <c r="O1097" s="70"/>
      <c r="P1097" s="213">
        <f>O1097*H1097</f>
        <v>0</v>
      </c>
      <c r="Q1097" s="213">
        <v>0</v>
      </c>
      <c r="R1097" s="213">
        <f>Q1097*H1097</f>
        <v>0</v>
      </c>
      <c r="S1097" s="213">
        <v>0</v>
      </c>
      <c r="T1097" s="214">
        <f>S1097*H1097</f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215" t="s">
        <v>130</v>
      </c>
      <c r="AT1097" s="215" t="s">
        <v>183</v>
      </c>
      <c r="AU1097" s="215" t="s">
        <v>88</v>
      </c>
      <c r="AY1097" s="16" t="s">
        <v>181</v>
      </c>
      <c r="BE1097" s="216">
        <f>IF(N1097="základní",J1097,0)</f>
        <v>0</v>
      </c>
      <c r="BF1097" s="216">
        <f>IF(N1097="snížená",J1097,0)</f>
        <v>0</v>
      </c>
      <c r="BG1097" s="216">
        <f>IF(N1097="zákl. přenesená",J1097,0)</f>
        <v>0</v>
      </c>
      <c r="BH1097" s="216">
        <f>IF(N1097="sníž. přenesená",J1097,0)</f>
        <v>0</v>
      </c>
      <c r="BI1097" s="216">
        <f>IF(N1097="nulová",J1097,0)</f>
        <v>0</v>
      </c>
      <c r="BJ1097" s="16" t="s">
        <v>86</v>
      </c>
      <c r="BK1097" s="216">
        <f>ROUND(I1097*H1097,2)</f>
        <v>0</v>
      </c>
      <c r="BL1097" s="16" t="s">
        <v>130</v>
      </c>
      <c r="BM1097" s="215" t="s">
        <v>1645</v>
      </c>
    </row>
    <row r="1098" spans="2:63" s="12" customFormat="1" ht="13.2">
      <c r="B1098" s="187"/>
      <c r="C1098" s="188"/>
      <c r="D1098" s="189" t="s">
        <v>77</v>
      </c>
      <c r="E1098" s="201" t="s">
        <v>1646</v>
      </c>
      <c r="F1098" s="201" t="s">
        <v>1647</v>
      </c>
      <c r="G1098" s="188"/>
      <c r="H1098" s="188"/>
      <c r="I1098" s="191"/>
      <c r="J1098" s="202">
        <f>BK1098</f>
        <v>0</v>
      </c>
      <c r="K1098" s="188"/>
      <c r="L1098" s="193"/>
      <c r="M1098" s="194"/>
      <c r="N1098" s="195"/>
      <c r="O1098" s="195"/>
      <c r="P1098" s="196">
        <f>SUM(P1099:P1109)</f>
        <v>0</v>
      </c>
      <c r="Q1098" s="195"/>
      <c r="R1098" s="196">
        <f>SUM(R1099:R1109)</f>
        <v>4.2923499</v>
      </c>
      <c r="S1098" s="195"/>
      <c r="T1098" s="197">
        <f>SUM(T1099:T1109)</f>
        <v>0</v>
      </c>
      <c r="AR1098" s="198" t="s">
        <v>88</v>
      </c>
      <c r="AT1098" s="199" t="s">
        <v>77</v>
      </c>
      <c r="AU1098" s="199" t="s">
        <v>86</v>
      </c>
      <c r="AY1098" s="198" t="s">
        <v>181</v>
      </c>
      <c r="BK1098" s="200">
        <f>SUM(BK1099:BK1109)</f>
        <v>0</v>
      </c>
    </row>
    <row r="1099" spans="1:65" s="2" customFormat="1" ht="22.8">
      <c r="A1099" s="33"/>
      <c r="B1099" s="34"/>
      <c r="C1099" s="203" t="s">
        <v>1648</v>
      </c>
      <c r="D1099" s="203" t="s">
        <v>183</v>
      </c>
      <c r="E1099" s="204" t="s">
        <v>1649</v>
      </c>
      <c r="F1099" s="205" t="s">
        <v>1650</v>
      </c>
      <c r="G1099" s="206" t="s">
        <v>186</v>
      </c>
      <c r="H1099" s="207">
        <v>339.6</v>
      </c>
      <c r="I1099" s="208"/>
      <c r="J1099" s="209">
        <f>ROUND(I1099*H1099,2)</f>
        <v>0</v>
      </c>
      <c r="K1099" s="210"/>
      <c r="L1099" s="38"/>
      <c r="M1099" s="211" t="s">
        <v>1</v>
      </c>
      <c r="N1099" s="212" t="s">
        <v>43</v>
      </c>
      <c r="O1099" s="70"/>
      <c r="P1099" s="213">
        <f>O1099*H1099</f>
        <v>0</v>
      </c>
      <c r="Q1099" s="213">
        <v>0.0075</v>
      </c>
      <c r="R1099" s="213">
        <f>Q1099*H1099</f>
        <v>2.547</v>
      </c>
      <c r="S1099" s="213">
        <v>0</v>
      </c>
      <c r="T1099" s="214">
        <f>S1099*H1099</f>
        <v>0</v>
      </c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R1099" s="215" t="s">
        <v>130</v>
      </c>
      <c r="AT1099" s="215" t="s">
        <v>183</v>
      </c>
      <c r="AU1099" s="215" t="s">
        <v>88</v>
      </c>
      <c r="AY1099" s="16" t="s">
        <v>181</v>
      </c>
      <c r="BE1099" s="216">
        <f>IF(N1099="základní",J1099,0)</f>
        <v>0</v>
      </c>
      <c r="BF1099" s="216">
        <f>IF(N1099="snížená",J1099,0)</f>
        <v>0</v>
      </c>
      <c r="BG1099" s="216">
        <f>IF(N1099="zákl. přenesená",J1099,0)</f>
        <v>0</v>
      </c>
      <c r="BH1099" s="216">
        <f>IF(N1099="sníž. přenesená",J1099,0)</f>
        <v>0</v>
      </c>
      <c r="BI1099" s="216">
        <f>IF(N1099="nulová",J1099,0)</f>
        <v>0</v>
      </c>
      <c r="BJ1099" s="16" t="s">
        <v>86</v>
      </c>
      <c r="BK1099" s="216">
        <f>ROUND(I1099*H1099,2)</f>
        <v>0</v>
      </c>
      <c r="BL1099" s="16" t="s">
        <v>130</v>
      </c>
      <c r="BM1099" s="215" t="s">
        <v>1651</v>
      </c>
    </row>
    <row r="1100" spans="2:51" s="13" customFormat="1" ht="12">
      <c r="B1100" s="217"/>
      <c r="C1100" s="218"/>
      <c r="D1100" s="219" t="s">
        <v>189</v>
      </c>
      <c r="E1100" s="220" t="s">
        <v>1</v>
      </c>
      <c r="F1100" s="221" t="s">
        <v>1652</v>
      </c>
      <c r="G1100" s="218"/>
      <c r="H1100" s="222">
        <v>339.6</v>
      </c>
      <c r="I1100" s="223"/>
      <c r="J1100" s="218"/>
      <c r="K1100" s="218"/>
      <c r="L1100" s="224"/>
      <c r="M1100" s="225"/>
      <c r="N1100" s="226"/>
      <c r="O1100" s="226"/>
      <c r="P1100" s="226"/>
      <c r="Q1100" s="226"/>
      <c r="R1100" s="226"/>
      <c r="S1100" s="226"/>
      <c r="T1100" s="227"/>
      <c r="AT1100" s="228" t="s">
        <v>189</v>
      </c>
      <c r="AU1100" s="228" t="s">
        <v>88</v>
      </c>
      <c r="AV1100" s="13" t="s">
        <v>88</v>
      </c>
      <c r="AW1100" s="13" t="s">
        <v>35</v>
      </c>
      <c r="AX1100" s="13" t="s">
        <v>86</v>
      </c>
      <c r="AY1100" s="228" t="s">
        <v>181</v>
      </c>
    </row>
    <row r="1101" spans="1:65" s="2" customFormat="1" ht="22.8">
      <c r="A1101" s="33"/>
      <c r="B1101" s="34"/>
      <c r="C1101" s="203" t="s">
        <v>1653</v>
      </c>
      <c r="D1101" s="203" t="s">
        <v>183</v>
      </c>
      <c r="E1101" s="204" t="s">
        <v>1654</v>
      </c>
      <c r="F1101" s="205" t="s">
        <v>1655</v>
      </c>
      <c r="G1101" s="206" t="s">
        <v>186</v>
      </c>
      <c r="H1101" s="207">
        <v>339.6</v>
      </c>
      <c r="I1101" s="208"/>
      <c r="J1101" s="209">
        <f>ROUND(I1101*H1101,2)</f>
        <v>0</v>
      </c>
      <c r="K1101" s="210"/>
      <c r="L1101" s="38"/>
      <c r="M1101" s="211" t="s">
        <v>1</v>
      </c>
      <c r="N1101" s="212" t="s">
        <v>43</v>
      </c>
      <c r="O1101" s="70"/>
      <c r="P1101" s="213">
        <f>O1101*H1101</f>
        <v>0</v>
      </c>
      <c r="Q1101" s="213">
        <v>0.0003</v>
      </c>
      <c r="R1101" s="213">
        <f>Q1101*H1101</f>
        <v>0.10188</v>
      </c>
      <c r="S1101" s="213">
        <v>0</v>
      </c>
      <c r="T1101" s="214">
        <f>S1101*H1101</f>
        <v>0</v>
      </c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R1101" s="215" t="s">
        <v>130</v>
      </c>
      <c r="AT1101" s="215" t="s">
        <v>183</v>
      </c>
      <c r="AU1101" s="215" t="s">
        <v>88</v>
      </c>
      <c r="AY1101" s="16" t="s">
        <v>181</v>
      </c>
      <c r="BE1101" s="216">
        <f>IF(N1101="základní",J1101,0)</f>
        <v>0</v>
      </c>
      <c r="BF1101" s="216">
        <f>IF(N1101="snížená",J1101,0)</f>
        <v>0</v>
      </c>
      <c r="BG1101" s="216">
        <f>IF(N1101="zákl. přenesená",J1101,0)</f>
        <v>0</v>
      </c>
      <c r="BH1101" s="216">
        <f>IF(N1101="sníž. přenesená",J1101,0)</f>
        <v>0</v>
      </c>
      <c r="BI1101" s="216">
        <f>IF(N1101="nulová",J1101,0)</f>
        <v>0</v>
      </c>
      <c r="BJ1101" s="16" t="s">
        <v>86</v>
      </c>
      <c r="BK1101" s="216">
        <f>ROUND(I1101*H1101,2)</f>
        <v>0</v>
      </c>
      <c r="BL1101" s="16" t="s">
        <v>130</v>
      </c>
      <c r="BM1101" s="215" t="s">
        <v>1656</v>
      </c>
    </row>
    <row r="1102" spans="2:51" s="13" customFormat="1" ht="12">
      <c r="B1102" s="217"/>
      <c r="C1102" s="218"/>
      <c r="D1102" s="219" t="s">
        <v>189</v>
      </c>
      <c r="E1102" s="220" t="s">
        <v>1</v>
      </c>
      <c r="F1102" s="221" t="s">
        <v>1652</v>
      </c>
      <c r="G1102" s="218"/>
      <c r="H1102" s="222">
        <v>339.6</v>
      </c>
      <c r="I1102" s="223"/>
      <c r="J1102" s="218"/>
      <c r="K1102" s="218"/>
      <c r="L1102" s="224"/>
      <c r="M1102" s="225"/>
      <c r="N1102" s="226"/>
      <c r="O1102" s="226"/>
      <c r="P1102" s="226"/>
      <c r="Q1102" s="226"/>
      <c r="R1102" s="226"/>
      <c r="S1102" s="226"/>
      <c r="T1102" s="227"/>
      <c r="AT1102" s="228" t="s">
        <v>189</v>
      </c>
      <c r="AU1102" s="228" t="s">
        <v>88</v>
      </c>
      <c r="AV1102" s="13" t="s">
        <v>88</v>
      </c>
      <c r="AW1102" s="13" t="s">
        <v>35</v>
      </c>
      <c r="AX1102" s="13" t="s">
        <v>86</v>
      </c>
      <c r="AY1102" s="228" t="s">
        <v>181</v>
      </c>
    </row>
    <row r="1103" spans="1:65" s="2" customFormat="1" ht="34.2">
      <c r="A1103" s="33"/>
      <c r="B1103" s="34"/>
      <c r="C1103" s="229" t="s">
        <v>1657</v>
      </c>
      <c r="D1103" s="229" t="s">
        <v>237</v>
      </c>
      <c r="E1103" s="230" t="s">
        <v>1658</v>
      </c>
      <c r="F1103" s="231" t="s">
        <v>1659</v>
      </c>
      <c r="G1103" s="232" t="s">
        <v>186</v>
      </c>
      <c r="H1103" s="233">
        <v>373.56</v>
      </c>
      <c r="I1103" s="234"/>
      <c r="J1103" s="235">
        <f>ROUND(I1103*H1103,2)</f>
        <v>0</v>
      </c>
      <c r="K1103" s="236"/>
      <c r="L1103" s="237"/>
      <c r="M1103" s="238" t="s">
        <v>1</v>
      </c>
      <c r="N1103" s="239" t="s">
        <v>43</v>
      </c>
      <c r="O1103" s="70"/>
      <c r="P1103" s="213">
        <f>O1103*H1103</f>
        <v>0</v>
      </c>
      <c r="Q1103" s="213">
        <v>0.00429</v>
      </c>
      <c r="R1103" s="213">
        <f>Q1103*H1103</f>
        <v>1.6025724000000001</v>
      </c>
      <c r="S1103" s="213">
        <v>0</v>
      </c>
      <c r="T1103" s="214">
        <f>S1103*H1103</f>
        <v>0</v>
      </c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R1103" s="215" t="s">
        <v>333</v>
      </c>
      <c r="AT1103" s="215" t="s">
        <v>237</v>
      </c>
      <c r="AU1103" s="215" t="s">
        <v>88</v>
      </c>
      <c r="AY1103" s="16" t="s">
        <v>181</v>
      </c>
      <c r="BE1103" s="216">
        <f>IF(N1103="základní",J1103,0)</f>
        <v>0</v>
      </c>
      <c r="BF1103" s="216">
        <f>IF(N1103="snížená",J1103,0)</f>
        <v>0</v>
      </c>
      <c r="BG1103" s="216">
        <f>IF(N1103="zákl. přenesená",J1103,0)</f>
        <v>0</v>
      </c>
      <c r="BH1103" s="216">
        <f>IF(N1103="sníž. přenesená",J1103,0)</f>
        <v>0</v>
      </c>
      <c r="BI1103" s="216">
        <f>IF(N1103="nulová",J1103,0)</f>
        <v>0</v>
      </c>
      <c r="BJ1103" s="16" t="s">
        <v>86</v>
      </c>
      <c r="BK1103" s="216">
        <f>ROUND(I1103*H1103,2)</f>
        <v>0</v>
      </c>
      <c r="BL1103" s="16" t="s">
        <v>130</v>
      </c>
      <c r="BM1103" s="215" t="s">
        <v>1660</v>
      </c>
    </row>
    <row r="1104" spans="2:51" s="13" customFormat="1" ht="12">
      <c r="B1104" s="217"/>
      <c r="C1104" s="218"/>
      <c r="D1104" s="219" t="s">
        <v>189</v>
      </c>
      <c r="E1104" s="218"/>
      <c r="F1104" s="221" t="s">
        <v>1661</v>
      </c>
      <c r="G1104" s="218"/>
      <c r="H1104" s="222">
        <v>373.56</v>
      </c>
      <c r="I1104" s="223"/>
      <c r="J1104" s="218"/>
      <c r="K1104" s="218"/>
      <c r="L1104" s="224"/>
      <c r="M1104" s="225"/>
      <c r="N1104" s="226"/>
      <c r="O1104" s="226"/>
      <c r="P1104" s="226"/>
      <c r="Q1104" s="226"/>
      <c r="R1104" s="226"/>
      <c r="S1104" s="226"/>
      <c r="T1104" s="227"/>
      <c r="AT1104" s="228" t="s">
        <v>189</v>
      </c>
      <c r="AU1104" s="228" t="s">
        <v>88</v>
      </c>
      <c r="AV1104" s="13" t="s">
        <v>88</v>
      </c>
      <c r="AW1104" s="13" t="s">
        <v>4</v>
      </c>
      <c r="AX1104" s="13" t="s">
        <v>86</v>
      </c>
      <c r="AY1104" s="228" t="s">
        <v>181</v>
      </c>
    </row>
    <row r="1105" spans="1:65" s="2" customFormat="1" ht="11.4">
      <c r="A1105" s="33"/>
      <c r="B1105" s="34"/>
      <c r="C1105" s="203" t="s">
        <v>1662</v>
      </c>
      <c r="D1105" s="203" t="s">
        <v>183</v>
      </c>
      <c r="E1105" s="204" t="s">
        <v>1663</v>
      </c>
      <c r="F1105" s="205" t="s">
        <v>1664</v>
      </c>
      <c r="G1105" s="206" t="s">
        <v>357</v>
      </c>
      <c r="H1105" s="207">
        <v>191.11</v>
      </c>
      <c r="I1105" s="208"/>
      <c r="J1105" s="209">
        <f>ROUND(I1105*H1105,2)</f>
        <v>0</v>
      </c>
      <c r="K1105" s="210"/>
      <c r="L1105" s="38"/>
      <c r="M1105" s="211" t="s">
        <v>1</v>
      </c>
      <c r="N1105" s="212" t="s">
        <v>43</v>
      </c>
      <c r="O1105" s="70"/>
      <c r="P1105" s="213">
        <f>O1105*H1105</f>
        <v>0</v>
      </c>
      <c r="Q1105" s="213">
        <v>1E-05</v>
      </c>
      <c r="R1105" s="213">
        <f>Q1105*H1105</f>
        <v>0.0019111000000000002</v>
      </c>
      <c r="S1105" s="213">
        <v>0</v>
      </c>
      <c r="T1105" s="214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215" t="s">
        <v>130</v>
      </c>
      <c r="AT1105" s="215" t="s">
        <v>183</v>
      </c>
      <c r="AU1105" s="215" t="s">
        <v>88</v>
      </c>
      <c r="AY1105" s="16" t="s">
        <v>181</v>
      </c>
      <c r="BE1105" s="216">
        <f>IF(N1105="základní",J1105,0)</f>
        <v>0</v>
      </c>
      <c r="BF1105" s="216">
        <f>IF(N1105="snížená",J1105,0)</f>
        <v>0</v>
      </c>
      <c r="BG1105" s="216">
        <f>IF(N1105="zákl. přenesená",J1105,0)</f>
        <v>0</v>
      </c>
      <c r="BH1105" s="216">
        <f>IF(N1105="sníž. přenesená",J1105,0)</f>
        <v>0</v>
      </c>
      <c r="BI1105" s="216">
        <f>IF(N1105="nulová",J1105,0)</f>
        <v>0</v>
      </c>
      <c r="BJ1105" s="16" t="s">
        <v>86</v>
      </c>
      <c r="BK1105" s="216">
        <f>ROUND(I1105*H1105,2)</f>
        <v>0</v>
      </c>
      <c r="BL1105" s="16" t="s">
        <v>130</v>
      </c>
      <c r="BM1105" s="215" t="s">
        <v>1665</v>
      </c>
    </row>
    <row r="1106" spans="2:51" s="13" customFormat="1" ht="12">
      <c r="B1106" s="217"/>
      <c r="C1106" s="218"/>
      <c r="D1106" s="219" t="s">
        <v>189</v>
      </c>
      <c r="E1106" s="220" t="s">
        <v>1</v>
      </c>
      <c r="F1106" s="221" t="s">
        <v>1666</v>
      </c>
      <c r="G1106" s="218"/>
      <c r="H1106" s="222">
        <v>191.11</v>
      </c>
      <c r="I1106" s="223"/>
      <c r="J1106" s="218"/>
      <c r="K1106" s="218"/>
      <c r="L1106" s="224"/>
      <c r="M1106" s="225"/>
      <c r="N1106" s="226"/>
      <c r="O1106" s="226"/>
      <c r="P1106" s="226"/>
      <c r="Q1106" s="226"/>
      <c r="R1106" s="226"/>
      <c r="S1106" s="226"/>
      <c r="T1106" s="227"/>
      <c r="AT1106" s="228" t="s">
        <v>189</v>
      </c>
      <c r="AU1106" s="228" t="s">
        <v>88</v>
      </c>
      <c r="AV1106" s="13" t="s">
        <v>88</v>
      </c>
      <c r="AW1106" s="13" t="s">
        <v>35</v>
      </c>
      <c r="AX1106" s="13" t="s">
        <v>86</v>
      </c>
      <c r="AY1106" s="228" t="s">
        <v>181</v>
      </c>
    </row>
    <row r="1107" spans="1:65" s="2" customFormat="1" ht="11.4">
      <c r="A1107" s="33"/>
      <c r="B1107" s="34"/>
      <c r="C1107" s="229" t="s">
        <v>1667</v>
      </c>
      <c r="D1107" s="229" t="s">
        <v>237</v>
      </c>
      <c r="E1107" s="230" t="s">
        <v>1668</v>
      </c>
      <c r="F1107" s="231" t="s">
        <v>1669</v>
      </c>
      <c r="G1107" s="232" t="s">
        <v>357</v>
      </c>
      <c r="H1107" s="233">
        <v>194.932</v>
      </c>
      <c r="I1107" s="234"/>
      <c r="J1107" s="235">
        <f>ROUND(I1107*H1107,2)</f>
        <v>0</v>
      </c>
      <c r="K1107" s="236"/>
      <c r="L1107" s="237"/>
      <c r="M1107" s="238" t="s">
        <v>1</v>
      </c>
      <c r="N1107" s="239" t="s">
        <v>43</v>
      </c>
      <c r="O1107" s="70"/>
      <c r="P1107" s="213">
        <f>O1107*H1107</f>
        <v>0</v>
      </c>
      <c r="Q1107" s="213">
        <v>0.0002</v>
      </c>
      <c r="R1107" s="213">
        <f>Q1107*H1107</f>
        <v>0.0389864</v>
      </c>
      <c r="S1107" s="213">
        <v>0</v>
      </c>
      <c r="T1107" s="214">
        <f>S1107*H1107</f>
        <v>0</v>
      </c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R1107" s="215" t="s">
        <v>333</v>
      </c>
      <c r="AT1107" s="215" t="s">
        <v>237</v>
      </c>
      <c r="AU1107" s="215" t="s">
        <v>88</v>
      </c>
      <c r="AY1107" s="16" t="s">
        <v>181</v>
      </c>
      <c r="BE1107" s="216">
        <f>IF(N1107="základní",J1107,0)</f>
        <v>0</v>
      </c>
      <c r="BF1107" s="216">
        <f>IF(N1107="snížená",J1107,0)</f>
        <v>0</v>
      </c>
      <c r="BG1107" s="216">
        <f>IF(N1107="zákl. přenesená",J1107,0)</f>
        <v>0</v>
      </c>
      <c r="BH1107" s="216">
        <f>IF(N1107="sníž. přenesená",J1107,0)</f>
        <v>0</v>
      </c>
      <c r="BI1107" s="216">
        <f>IF(N1107="nulová",J1107,0)</f>
        <v>0</v>
      </c>
      <c r="BJ1107" s="16" t="s">
        <v>86</v>
      </c>
      <c r="BK1107" s="216">
        <f>ROUND(I1107*H1107,2)</f>
        <v>0</v>
      </c>
      <c r="BL1107" s="16" t="s">
        <v>130</v>
      </c>
      <c r="BM1107" s="215" t="s">
        <v>1670</v>
      </c>
    </row>
    <row r="1108" spans="2:51" s="13" customFormat="1" ht="12">
      <c r="B1108" s="217"/>
      <c r="C1108" s="218"/>
      <c r="D1108" s="219" t="s">
        <v>189</v>
      </c>
      <c r="E1108" s="218"/>
      <c r="F1108" s="221" t="s">
        <v>1671</v>
      </c>
      <c r="G1108" s="218"/>
      <c r="H1108" s="222">
        <v>194.932</v>
      </c>
      <c r="I1108" s="223"/>
      <c r="J1108" s="218"/>
      <c r="K1108" s="218"/>
      <c r="L1108" s="224"/>
      <c r="M1108" s="225"/>
      <c r="N1108" s="226"/>
      <c r="O1108" s="226"/>
      <c r="P1108" s="226"/>
      <c r="Q1108" s="226"/>
      <c r="R1108" s="226"/>
      <c r="S1108" s="226"/>
      <c r="T1108" s="227"/>
      <c r="AT1108" s="228" t="s">
        <v>189</v>
      </c>
      <c r="AU1108" s="228" t="s">
        <v>88</v>
      </c>
      <c r="AV1108" s="13" t="s">
        <v>88</v>
      </c>
      <c r="AW1108" s="13" t="s">
        <v>4</v>
      </c>
      <c r="AX1108" s="13" t="s">
        <v>86</v>
      </c>
      <c r="AY1108" s="228" t="s">
        <v>181</v>
      </c>
    </row>
    <row r="1109" spans="1:65" s="2" customFormat="1" ht="22.8">
      <c r="A1109" s="33"/>
      <c r="B1109" s="34"/>
      <c r="C1109" s="203" t="s">
        <v>1672</v>
      </c>
      <c r="D1109" s="203" t="s">
        <v>183</v>
      </c>
      <c r="E1109" s="204" t="s">
        <v>1673</v>
      </c>
      <c r="F1109" s="205" t="s">
        <v>1674</v>
      </c>
      <c r="G1109" s="206" t="s">
        <v>339</v>
      </c>
      <c r="H1109" s="251"/>
      <c r="I1109" s="208"/>
      <c r="J1109" s="209">
        <f>ROUND(I1109*H1109,2)</f>
        <v>0</v>
      </c>
      <c r="K1109" s="210"/>
      <c r="L1109" s="38"/>
      <c r="M1109" s="211" t="s">
        <v>1</v>
      </c>
      <c r="N1109" s="212" t="s">
        <v>43</v>
      </c>
      <c r="O1109" s="70"/>
      <c r="P1109" s="213">
        <f>O1109*H1109</f>
        <v>0</v>
      </c>
      <c r="Q1109" s="213">
        <v>0</v>
      </c>
      <c r="R1109" s="213">
        <f>Q1109*H1109</f>
        <v>0</v>
      </c>
      <c r="S1109" s="213">
        <v>0</v>
      </c>
      <c r="T1109" s="214">
        <f>S1109*H1109</f>
        <v>0</v>
      </c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R1109" s="215" t="s">
        <v>130</v>
      </c>
      <c r="AT1109" s="215" t="s">
        <v>183</v>
      </c>
      <c r="AU1109" s="215" t="s">
        <v>88</v>
      </c>
      <c r="AY1109" s="16" t="s">
        <v>181</v>
      </c>
      <c r="BE1109" s="216">
        <f>IF(N1109="základní",J1109,0)</f>
        <v>0</v>
      </c>
      <c r="BF1109" s="216">
        <f>IF(N1109="snížená",J1109,0)</f>
        <v>0</v>
      </c>
      <c r="BG1109" s="216">
        <f>IF(N1109="zákl. přenesená",J1109,0)</f>
        <v>0</v>
      </c>
      <c r="BH1109" s="216">
        <f>IF(N1109="sníž. přenesená",J1109,0)</f>
        <v>0</v>
      </c>
      <c r="BI1109" s="216">
        <f>IF(N1109="nulová",J1109,0)</f>
        <v>0</v>
      </c>
      <c r="BJ1109" s="16" t="s">
        <v>86</v>
      </c>
      <c r="BK1109" s="216">
        <f>ROUND(I1109*H1109,2)</f>
        <v>0</v>
      </c>
      <c r="BL1109" s="16" t="s">
        <v>130</v>
      </c>
      <c r="BM1109" s="215" t="s">
        <v>1675</v>
      </c>
    </row>
    <row r="1110" spans="2:63" s="12" customFormat="1" ht="13.2">
      <c r="B1110" s="187"/>
      <c r="C1110" s="188"/>
      <c r="D1110" s="189" t="s">
        <v>77</v>
      </c>
      <c r="E1110" s="201" t="s">
        <v>1676</v>
      </c>
      <c r="F1110" s="201" t="s">
        <v>1677</v>
      </c>
      <c r="G1110" s="188"/>
      <c r="H1110" s="188"/>
      <c r="I1110" s="191"/>
      <c r="J1110" s="202">
        <f>BK1110</f>
        <v>0</v>
      </c>
      <c r="K1110" s="188"/>
      <c r="L1110" s="193"/>
      <c r="M1110" s="194"/>
      <c r="N1110" s="195"/>
      <c r="O1110" s="195"/>
      <c r="P1110" s="196">
        <f>SUM(P1111:P1125)</f>
        <v>0</v>
      </c>
      <c r="Q1110" s="195"/>
      <c r="R1110" s="196">
        <f>SUM(R1111:R1125)</f>
        <v>4.57980608</v>
      </c>
      <c r="S1110" s="195"/>
      <c r="T1110" s="197">
        <f>SUM(T1111:T1125)</f>
        <v>0</v>
      </c>
      <c r="AR1110" s="198" t="s">
        <v>88</v>
      </c>
      <c r="AT1110" s="199" t="s">
        <v>77</v>
      </c>
      <c r="AU1110" s="199" t="s">
        <v>86</v>
      </c>
      <c r="AY1110" s="198" t="s">
        <v>181</v>
      </c>
      <c r="BK1110" s="200">
        <f>SUM(BK1111:BK1125)</f>
        <v>0</v>
      </c>
    </row>
    <row r="1111" spans="1:65" s="2" customFormat="1" ht="11.4">
      <c r="A1111" s="33"/>
      <c r="B1111" s="34"/>
      <c r="C1111" s="203" t="s">
        <v>1678</v>
      </c>
      <c r="D1111" s="203" t="s">
        <v>183</v>
      </c>
      <c r="E1111" s="204" t="s">
        <v>1679</v>
      </c>
      <c r="F1111" s="205" t="s">
        <v>1680</v>
      </c>
      <c r="G1111" s="206" t="s">
        <v>186</v>
      </c>
      <c r="H1111" s="207">
        <v>223.258</v>
      </c>
      <c r="I1111" s="208"/>
      <c r="J1111" s="209">
        <f>ROUND(I1111*H1111,2)</f>
        <v>0</v>
      </c>
      <c r="K1111" s="210"/>
      <c r="L1111" s="38"/>
      <c r="M1111" s="211" t="s">
        <v>1</v>
      </c>
      <c r="N1111" s="212" t="s">
        <v>43</v>
      </c>
      <c r="O1111" s="70"/>
      <c r="P1111" s="213">
        <f>O1111*H1111</f>
        <v>0</v>
      </c>
      <c r="Q1111" s="213">
        <v>0</v>
      </c>
      <c r="R1111" s="213">
        <f>Q1111*H1111</f>
        <v>0</v>
      </c>
      <c r="S1111" s="213">
        <v>0</v>
      </c>
      <c r="T1111" s="214">
        <f>S1111*H1111</f>
        <v>0</v>
      </c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R1111" s="215" t="s">
        <v>130</v>
      </c>
      <c r="AT1111" s="215" t="s">
        <v>183</v>
      </c>
      <c r="AU1111" s="215" t="s">
        <v>88</v>
      </c>
      <c r="AY1111" s="16" t="s">
        <v>181</v>
      </c>
      <c r="BE1111" s="216">
        <f>IF(N1111="základní",J1111,0)</f>
        <v>0</v>
      </c>
      <c r="BF1111" s="216">
        <f>IF(N1111="snížená",J1111,0)</f>
        <v>0</v>
      </c>
      <c r="BG1111" s="216">
        <f>IF(N1111="zákl. přenesená",J1111,0)</f>
        <v>0</v>
      </c>
      <c r="BH1111" s="216">
        <f>IF(N1111="sníž. přenesená",J1111,0)</f>
        <v>0</v>
      </c>
      <c r="BI1111" s="216">
        <f>IF(N1111="nulová",J1111,0)</f>
        <v>0</v>
      </c>
      <c r="BJ1111" s="16" t="s">
        <v>86</v>
      </c>
      <c r="BK1111" s="216">
        <f>ROUND(I1111*H1111,2)</f>
        <v>0</v>
      </c>
      <c r="BL1111" s="16" t="s">
        <v>130</v>
      </c>
      <c r="BM1111" s="215" t="s">
        <v>1681</v>
      </c>
    </row>
    <row r="1112" spans="2:51" s="13" customFormat="1" ht="20.4">
      <c r="B1112" s="217"/>
      <c r="C1112" s="218"/>
      <c r="D1112" s="219" t="s">
        <v>189</v>
      </c>
      <c r="E1112" s="220" t="s">
        <v>1</v>
      </c>
      <c r="F1112" s="221" t="s">
        <v>1682</v>
      </c>
      <c r="G1112" s="218"/>
      <c r="H1112" s="222">
        <v>223.258</v>
      </c>
      <c r="I1112" s="223"/>
      <c r="J1112" s="218"/>
      <c r="K1112" s="218"/>
      <c r="L1112" s="224"/>
      <c r="M1112" s="225"/>
      <c r="N1112" s="226"/>
      <c r="O1112" s="226"/>
      <c r="P1112" s="226"/>
      <c r="Q1112" s="226"/>
      <c r="R1112" s="226"/>
      <c r="S1112" s="226"/>
      <c r="T1112" s="227"/>
      <c r="AT1112" s="228" t="s">
        <v>189</v>
      </c>
      <c r="AU1112" s="228" t="s">
        <v>88</v>
      </c>
      <c r="AV1112" s="13" t="s">
        <v>88</v>
      </c>
      <c r="AW1112" s="13" t="s">
        <v>35</v>
      </c>
      <c r="AX1112" s="13" t="s">
        <v>86</v>
      </c>
      <c r="AY1112" s="228" t="s">
        <v>181</v>
      </c>
    </row>
    <row r="1113" spans="1:65" s="2" customFormat="1" ht="11.4">
      <c r="A1113" s="33"/>
      <c r="B1113" s="34"/>
      <c r="C1113" s="203" t="s">
        <v>1683</v>
      </c>
      <c r="D1113" s="203" t="s">
        <v>183</v>
      </c>
      <c r="E1113" s="204" t="s">
        <v>1684</v>
      </c>
      <c r="F1113" s="205" t="s">
        <v>1685</v>
      </c>
      <c r="G1113" s="206" t="s">
        <v>186</v>
      </c>
      <c r="H1113" s="207">
        <v>223.258</v>
      </c>
      <c r="I1113" s="208"/>
      <c r="J1113" s="209">
        <f>ROUND(I1113*H1113,2)</f>
        <v>0</v>
      </c>
      <c r="K1113" s="210"/>
      <c r="L1113" s="38"/>
      <c r="M1113" s="211" t="s">
        <v>1</v>
      </c>
      <c r="N1113" s="212" t="s">
        <v>43</v>
      </c>
      <c r="O1113" s="70"/>
      <c r="P1113" s="213">
        <f>O1113*H1113</f>
        <v>0</v>
      </c>
      <c r="Q1113" s="213">
        <v>0.0003</v>
      </c>
      <c r="R1113" s="213">
        <f>Q1113*H1113</f>
        <v>0.06697739999999999</v>
      </c>
      <c r="S1113" s="213">
        <v>0</v>
      </c>
      <c r="T1113" s="214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215" t="s">
        <v>130</v>
      </c>
      <c r="AT1113" s="215" t="s">
        <v>183</v>
      </c>
      <c r="AU1113" s="215" t="s">
        <v>88</v>
      </c>
      <c r="AY1113" s="16" t="s">
        <v>181</v>
      </c>
      <c r="BE1113" s="216">
        <f>IF(N1113="základní",J1113,0)</f>
        <v>0</v>
      </c>
      <c r="BF1113" s="216">
        <f>IF(N1113="snížená",J1113,0)</f>
        <v>0</v>
      </c>
      <c r="BG1113" s="216">
        <f>IF(N1113="zákl. přenesená",J1113,0)</f>
        <v>0</v>
      </c>
      <c r="BH1113" s="216">
        <f>IF(N1113="sníž. přenesená",J1113,0)</f>
        <v>0</v>
      </c>
      <c r="BI1113" s="216">
        <f>IF(N1113="nulová",J1113,0)</f>
        <v>0</v>
      </c>
      <c r="BJ1113" s="16" t="s">
        <v>86</v>
      </c>
      <c r="BK1113" s="216">
        <f>ROUND(I1113*H1113,2)</f>
        <v>0</v>
      </c>
      <c r="BL1113" s="16" t="s">
        <v>130</v>
      </c>
      <c r="BM1113" s="215" t="s">
        <v>1686</v>
      </c>
    </row>
    <row r="1114" spans="2:51" s="13" customFormat="1" ht="20.4">
      <c r="B1114" s="217"/>
      <c r="C1114" s="218"/>
      <c r="D1114" s="219" t="s">
        <v>189</v>
      </c>
      <c r="E1114" s="220" t="s">
        <v>1</v>
      </c>
      <c r="F1114" s="221" t="s">
        <v>1682</v>
      </c>
      <c r="G1114" s="218"/>
      <c r="H1114" s="222">
        <v>223.258</v>
      </c>
      <c r="I1114" s="223"/>
      <c r="J1114" s="218"/>
      <c r="K1114" s="218"/>
      <c r="L1114" s="224"/>
      <c r="M1114" s="225"/>
      <c r="N1114" s="226"/>
      <c r="O1114" s="226"/>
      <c r="P1114" s="226"/>
      <c r="Q1114" s="226"/>
      <c r="R1114" s="226"/>
      <c r="S1114" s="226"/>
      <c r="T1114" s="227"/>
      <c r="AT1114" s="228" t="s">
        <v>189</v>
      </c>
      <c r="AU1114" s="228" t="s">
        <v>88</v>
      </c>
      <c r="AV1114" s="13" t="s">
        <v>88</v>
      </c>
      <c r="AW1114" s="13" t="s">
        <v>35</v>
      </c>
      <c r="AX1114" s="13" t="s">
        <v>86</v>
      </c>
      <c r="AY1114" s="228" t="s">
        <v>181</v>
      </c>
    </row>
    <row r="1115" spans="1:65" s="2" customFormat="1" ht="22.8">
      <c r="A1115" s="33"/>
      <c r="B1115" s="34"/>
      <c r="C1115" s="203" t="s">
        <v>1687</v>
      </c>
      <c r="D1115" s="203" t="s">
        <v>183</v>
      </c>
      <c r="E1115" s="204" t="s">
        <v>1688</v>
      </c>
      <c r="F1115" s="205" t="s">
        <v>1689</v>
      </c>
      <c r="G1115" s="206" t="s">
        <v>186</v>
      </c>
      <c r="H1115" s="207">
        <v>223.258</v>
      </c>
      <c r="I1115" s="208"/>
      <c r="J1115" s="209">
        <f>ROUND(I1115*H1115,2)</f>
        <v>0</v>
      </c>
      <c r="K1115" s="210"/>
      <c r="L1115" s="38"/>
      <c r="M1115" s="211" t="s">
        <v>1</v>
      </c>
      <c r="N1115" s="212" t="s">
        <v>43</v>
      </c>
      <c r="O1115" s="70"/>
      <c r="P1115" s="213">
        <f>O1115*H1115</f>
        <v>0</v>
      </c>
      <c r="Q1115" s="213">
        <v>0.0073</v>
      </c>
      <c r="R1115" s="213">
        <f>Q1115*H1115</f>
        <v>1.6297834</v>
      </c>
      <c r="S1115" s="213">
        <v>0</v>
      </c>
      <c r="T1115" s="214">
        <f>S1115*H1115</f>
        <v>0</v>
      </c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R1115" s="215" t="s">
        <v>130</v>
      </c>
      <c r="AT1115" s="215" t="s">
        <v>183</v>
      </c>
      <c r="AU1115" s="215" t="s">
        <v>88</v>
      </c>
      <c r="AY1115" s="16" t="s">
        <v>181</v>
      </c>
      <c r="BE1115" s="216">
        <f>IF(N1115="základní",J1115,0)</f>
        <v>0</v>
      </c>
      <c r="BF1115" s="216">
        <f>IF(N1115="snížená",J1115,0)</f>
        <v>0</v>
      </c>
      <c r="BG1115" s="216">
        <f>IF(N1115="zákl. přenesená",J1115,0)</f>
        <v>0</v>
      </c>
      <c r="BH1115" s="216">
        <f>IF(N1115="sníž. přenesená",J1115,0)</f>
        <v>0</v>
      </c>
      <c r="BI1115" s="216">
        <f>IF(N1115="nulová",J1115,0)</f>
        <v>0</v>
      </c>
      <c r="BJ1115" s="16" t="s">
        <v>86</v>
      </c>
      <c r="BK1115" s="216">
        <f>ROUND(I1115*H1115,2)</f>
        <v>0</v>
      </c>
      <c r="BL1115" s="16" t="s">
        <v>130</v>
      </c>
      <c r="BM1115" s="215" t="s">
        <v>1690</v>
      </c>
    </row>
    <row r="1116" spans="2:51" s="13" customFormat="1" ht="20.4">
      <c r="B1116" s="217"/>
      <c r="C1116" s="218"/>
      <c r="D1116" s="219" t="s">
        <v>189</v>
      </c>
      <c r="E1116" s="220" t="s">
        <v>1</v>
      </c>
      <c r="F1116" s="221" t="s">
        <v>1682</v>
      </c>
      <c r="G1116" s="218"/>
      <c r="H1116" s="222">
        <v>223.258</v>
      </c>
      <c r="I1116" s="223"/>
      <c r="J1116" s="218"/>
      <c r="K1116" s="218"/>
      <c r="L1116" s="224"/>
      <c r="M1116" s="225"/>
      <c r="N1116" s="226"/>
      <c r="O1116" s="226"/>
      <c r="P1116" s="226"/>
      <c r="Q1116" s="226"/>
      <c r="R1116" s="226"/>
      <c r="S1116" s="226"/>
      <c r="T1116" s="227"/>
      <c r="AT1116" s="228" t="s">
        <v>189</v>
      </c>
      <c r="AU1116" s="228" t="s">
        <v>88</v>
      </c>
      <c r="AV1116" s="13" t="s">
        <v>88</v>
      </c>
      <c r="AW1116" s="13" t="s">
        <v>35</v>
      </c>
      <c r="AX1116" s="13" t="s">
        <v>86</v>
      </c>
      <c r="AY1116" s="228" t="s">
        <v>181</v>
      </c>
    </row>
    <row r="1117" spans="1:65" s="2" customFormat="1" ht="11.4">
      <c r="A1117" s="33"/>
      <c r="B1117" s="34"/>
      <c r="C1117" s="229" t="s">
        <v>1691</v>
      </c>
      <c r="D1117" s="229" t="s">
        <v>237</v>
      </c>
      <c r="E1117" s="230" t="s">
        <v>1692</v>
      </c>
      <c r="F1117" s="231" t="s">
        <v>1693</v>
      </c>
      <c r="G1117" s="232" t="s">
        <v>186</v>
      </c>
      <c r="H1117" s="233">
        <v>234.421</v>
      </c>
      <c r="I1117" s="234"/>
      <c r="J1117" s="235">
        <f>ROUND(I1117*H1117,2)</f>
        <v>0</v>
      </c>
      <c r="K1117" s="236"/>
      <c r="L1117" s="237"/>
      <c r="M1117" s="238" t="s">
        <v>1</v>
      </c>
      <c r="N1117" s="239" t="s">
        <v>43</v>
      </c>
      <c r="O1117" s="70"/>
      <c r="P1117" s="213">
        <f>O1117*H1117</f>
        <v>0</v>
      </c>
      <c r="Q1117" s="213">
        <v>0.0118</v>
      </c>
      <c r="R1117" s="213">
        <f>Q1117*H1117</f>
        <v>2.7661678</v>
      </c>
      <c r="S1117" s="213">
        <v>0</v>
      </c>
      <c r="T1117" s="214">
        <f>S1117*H1117</f>
        <v>0</v>
      </c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R1117" s="215" t="s">
        <v>333</v>
      </c>
      <c r="AT1117" s="215" t="s">
        <v>237</v>
      </c>
      <c r="AU1117" s="215" t="s">
        <v>88</v>
      </c>
      <c r="AY1117" s="16" t="s">
        <v>181</v>
      </c>
      <c r="BE1117" s="216">
        <f>IF(N1117="základní",J1117,0)</f>
        <v>0</v>
      </c>
      <c r="BF1117" s="216">
        <f>IF(N1117="snížená",J1117,0)</f>
        <v>0</v>
      </c>
      <c r="BG1117" s="216">
        <f>IF(N1117="zákl. přenesená",J1117,0)</f>
        <v>0</v>
      </c>
      <c r="BH1117" s="216">
        <f>IF(N1117="sníž. přenesená",J1117,0)</f>
        <v>0</v>
      </c>
      <c r="BI1117" s="216">
        <f>IF(N1117="nulová",J1117,0)</f>
        <v>0</v>
      </c>
      <c r="BJ1117" s="16" t="s">
        <v>86</v>
      </c>
      <c r="BK1117" s="216">
        <f>ROUND(I1117*H1117,2)</f>
        <v>0</v>
      </c>
      <c r="BL1117" s="16" t="s">
        <v>130</v>
      </c>
      <c r="BM1117" s="215" t="s">
        <v>1694</v>
      </c>
    </row>
    <row r="1118" spans="2:51" s="13" customFormat="1" ht="12">
      <c r="B1118" s="217"/>
      <c r="C1118" s="218"/>
      <c r="D1118" s="219" t="s">
        <v>189</v>
      </c>
      <c r="E1118" s="218"/>
      <c r="F1118" s="221" t="s">
        <v>1695</v>
      </c>
      <c r="G1118" s="218"/>
      <c r="H1118" s="222">
        <v>234.421</v>
      </c>
      <c r="I1118" s="223"/>
      <c r="J1118" s="218"/>
      <c r="K1118" s="218"/>
      <c r="L1118" s="224"/>
      <c r="M1118" s="225"/>
      <c r="N1118" s="226"/>
      <c r="O1118" s="226"/>
      <c r="P1118" s="226"/>
      <c r="Q1118" s="226"/>
      <c r="R1118" s="226"/>
      <c r="S1118" s="226"/>
      <c r="T1118" s="227"/>
      <c r="AT1118" s="228" t="s">
        <v>189</v>
      </c>
      <c r="AU1118" s="228" t="s">
        <v>88</v>
      </c>
      <c r="AV1118" s="13" t="s">
        <v>88</v>
      </c>
      <c r="AW1118" s="13" t="s">
        <v>4</v>
      </c>
      <c r="AX1118" s="13" t="s">
        <v>86</v>
      </c>
      <c r="AY1118" s="228" t="s">
        <v>181</v>
      </c>
    </row>
    <row r="1119" spans="1:65" s="2" customFormat="1" ht="11.4">
      <c r="A1119" s="33"/>
      <c r="B1119" s="34"/>
      <c r="C1119" s="203" t="s">
        <v>1696</v>
      </c>
      <c r="D1119" s="203" t="s">
        <v>183</v>
      </c>
      <c r="E1119" s="204" t="s">
        <v>1697</v>
      </c>
      <c r="F1119" s="205" t="s">
        <v>1698</v>
      </c>
      <c r="G1119" s="206" t="s">
        <v>357</v>
      </c>
      <c r="H1119" s="207">
        <v>142.356</v>
      </c>
      <c r="I1119" s="208"/>
      <c r="J1119" s="209">
        <f>ROUND(I1119*H1119,2)</f>
        <v>0</v>
      </c>
      <c r="K1119" s="210"/>
      <c r="L1119" s="38"/>
      <c r="M1119" s="211" t="s">
        <v>1</v>
      </c>
      <c r="N1119" s="212" t="s">
        <v>43</v>
      </c>
      <c r="O1119" s="70"/>
      <c r="P1119" s="213">
        <f>O1119*H1119</f>
        <v>0</v>
      </c>
      <c r="Q1119" s="213">
        <v>3E-05</v>
      </c>
      <c r="R1119" s="213">
        <f>Q1119*H1119</f>
        <v>0.00427068</v>
      </c>
      <c r="S1119" s="213">
        <v>0</v>
      </c>
      <c r="T1119" s="214">
        <f>S1119*H1119</f>
        <v>0</v>
      </c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R1119" s="215" t="s">
        <v>130</v>
      </c>
      <c r="AT1119" s="215" t="s">
        <v>183</v>
      </c>
      <c r="AU1119" s="215" t="s">
        <v>88</v>
      </c>
      <c r="AY1119" s="16" t="s">
        <v>181</v>
      </c>
      <c r="BE1119" s="216">
        <f>IF(N1119="základní",J1119,0)</f>
        <v>0</v>
      </c>
      <c r="BF1119" s="216">
        <f>IF(N1119="snížená",J1119,0)</f>
        <v>0</v>
      </c>
      <c r="BG1119" s="216">
        <f>IF(N1119="zákl. přenesená",J1119,0)</f>
        <v>0</v>
      </c>
      <c r="BH1119" s="216">
        <f>IF(N1119="sníž. přenesená",J1119,0)</f>
        <v>0</v>
      </c>
      <c r="BI1119" s="216">
        <f>IF(N1119="nulová",J1119,0)</f>
        <v>0</v>
      </c>
      <c r="BJ1119" s="16" t="s">
        <v>86</v>
      </c>
      <c r="BK1119" s="216">
        <f>ROUND(I1119*H1119,2)</f>
        <v>0</v>
      </c>
      <c r="BL1119" s="16" t="s">
        <v>130</v>
      </c>
      <c r="BM1119" s="215" t="s">
        <v>1699</v>
      </c>
    </row>
    <row r="1120" spans="2:51" s="13" customFormat="1" ht="12">
      <c r="B1120" s="217"/>
      <c r="C1120" s="218"/>
      <c r="D1120" s="219" t="s">
        <v>189</v>
      </c>
      <c r="E1120" s="220" t="s">
        <v>1</v>
      </c>
      <c r="F1120" s="221" t="s">
        <v>1700</v>
      </c>
      <c r="G1120" s="218"/>
      <c r="H1120" s="222">
        <v>142.356</v>
      </c>
      <c r="I1120" s="223"/>
      <c r="J1120" s="218"/>
      <c r="K1120" s="218"/>
      <c r="L1120" s="224"/>
      <c r="M1120" s="225"/>
      <c r="N1120" s="226"/>
      <c r="O1120" s="226"/>
      <c r="P1120" s="226"/>
      <c r="Q1120" s="226"/>
      <c r="R1120" s="226"/>
      <c r="S1120" s="226"/>
      <c r="T1120" s="227"/>
      <c r="AT1120" s="228" t="s">
        <v>189</v>
      </c>
      <c r="AU1120" s="228" t="s">
        <v>88</v>
      </c>
      <c r="AV1120" s="13" t="s">
        <v>88</v>
      </c>
      <c r="AW1120" s="13" t="s">
        <v>35</v>
      </c>
      <c r="AX1120" s="13" t="s">
        <v>86</v>
      </c>
      <c r="AY1120" s="228" t="s">
        <v>181</v>
      </c>
    </row>
    <row r="1121" spans="1:65" s="2" customFormat="1" ht="22.8">
      <c r="A1121" s="33"/>
      <c r="B1121" s="34"/>
      <c r="C1121" s="203" t="s">
        <v>1701</v>
      </c>
      <c r="D1121" s="203" t="s">
        <v>183</v>
      </c>
      <c r="E1121" s="204" t="s">
        <v>1702</v>
      </c>
      <c r="F1121" s="205" t="s">
        <v>1703</v>
      </c>
      <c r="G1121" s="206" t="s">
        <v>186</v>
      </c>
      <c r="H1121" s="207">
        <v>12.84</v>
      </c>
      <c r="I1121" s="208"/>
      <c r="J1121" s="209">
        <f>ROUND(I1121*H1121,2)</f>
        <v>0</v>
      </c>
      <c r="K1121" s="210"/>
      <c r="L1121" s="38"/>
      <c r="M1121" s="211" t="s">
        <v>1</v>
      </c>
      <c r="N1121" s="212" t="s">
        <v>43</v>
      </c>
      <c r="O1121" s="70"/>
      <c r="P1121" s="213">
        <f>O1121*H1121</f>
        <v>0</v>
      </c>
      <c r="Q1121" s="213">
        <v>0.00052</v>
      </c>
      <c r="R1121" s="213">
        <f>Q1121*H1121</f>
        <v>0.006676799999999999</v>
      </c>
      <c r="S1121" s="213">
        <v>0</v>
      </c>
      <c r="T1121" s="214">
        <f>S1121*H1121</f>
        <v>0</v>
      </c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R1121" s="215" t="s">
        <v>130</v>
      </c>
      <c r="AT1121" s="215" t="s">
        <v>183</v>
      </c>
      <c r="AU1121" s="215" t="s">
        <v>88</v>
      </c>
      <c r="AY1121" s="16" t="s">
        <v>181</v>
      </c>
      <c r="BE1121" s="216">
        <f>IF(N1121="základní",J1121,0)</f>
        <v>0</v>
      </c>
      <c r="BF1121" s="216">
        <f>IF(N1121="snížená",J1121,0)</f>
        <v>0</v>
      </c>
      <c r="BG1121" s="216">
        <f>IF(N1121="zákl. přenesená",J1121,0)</f>
        <v>0</v>
      </c>
      <c r="BH1121" s="216">
        <f>IF(N1121="sníž. přenesená",J1121,0)</f>
        <v>0</v>
      </c>
      <c r="BI1121" s="216">
        <f>IF(N1121="nulová",J1121,0)</f>
        <v>0</v>
      </c>
      <c r="BJ1121" s="16" t="s">
        <v>86</v>
      </c>
      <c r="BK1121" s="216">
        <f>ROUND(I1121*H1121,2)</f>
        <v>0</v>
      </c>
      <c r="BL1121" s="16" t="s">
        <v>130</v>
      </c>
      <c r="BM1121" s="215" t="s">
        <v>1704</v>
      </c>
    </row>
    <row r="1122" spans="2:51" s="13" customFormat="1" ht="12">
      <c r="B1122" s="217"/>
      <c r="C1122" s="218"/>
      <c r="D1122" s="219" t="s">
        <v>189</v>
      </c>
      <c r="E1122" s="220" t="s">
        <v>1</v>
      </c>
      <c r="F1122" s="221" t="s">
        <v>1705</v>
      </c>
      <c r="G1122" s="218"/>
      <c r="H1122" s="222">
        <v>12.84</v>
      </c>
      <c r="I1122" s="223"/>
      <c r="J1122" s="218"/>
      <c r="K1122" s="218"/>
      <c r="L1122" s="224"/>
      <c r="M1122" s="225"/>
      <c r="N1122" s="226"/>
      <c r="O1122" s="226"/>
      <c r="P1122" s="226"/>
      <c r="Q1122" s="226"/>
      <c r="R1122" s="226"/>
      <c r="S1122" s="226"/>
      <c r="T1122" s="227"/>
      <c r="AT1122" s="228" t="s">
        <v>189</v>
      </c>
      <c r="AU1122" s="228" t="s">
        <v>88</v>
      </c>
      <c r="AV1122" s="13" t="s">
        <v>88</v>
      </c>
      <c r="AW1122" s="13" t="s">
        <v>35</v>
      </c>
      <c r="AX1122" s="13" t="s">
        <v>86</v>
      </c>
      <c r="AY1122" s="228" t="s">
        <v>181</v>
      </c>
    </row>
    <row r="1123" spans="1:65" s="2" customFormat="1" ht="22.8">
      <c r="A1123" s="33"/>
      <c r="B1123" s="34"/>
      <c r="C1123" s="229" t="s">
        <v>1706</v>
      </c>
      <c r="D1123" s="229" t="s">
        <v>237</v>
      </c>
      <c r="E1123" s="230" t="s">
        <v>1707</v>
      </c>
      <c r="F1123" s="231" t="s">
        <v>1708</v>
      </c>
      <c r="G1123" s="232" t="s">
        <v>186</v>
      </c>
      <c r="H1123" s="233">
        <v>14.124</v>
      </c>
      <c r="I1123" s="234"/>
      <c r="J1123" s="235">
        <f>ROUND(I1123*H1123,2)</f>
        <v>0</v>
      </c>
      <c r="K1123" s="236"/>
      <c r="L1123" s="237"/>
      <c r="M1123" s="238" t="s">
        <v>1</v>
      </c>
      <c r="N1123" s="239" t="s">
        <v>43</v>
      </c>
      <c r="O1123" s="70"/>
      <c r="P1123" s="213">
        <f>O1123*H1123</f>
        <v>0</v>
      </c>
      <c r="Q1123" s="213">
        <v>0.0075</v>
      </c>
      <c r="R1123" s="213">
        <f>Q1123*H1123</f>
        <v>0.10593</v>
      </c>
      <c r="S1123" s="213">
        <v>0</v>
      </c>
      <c r="T1123" s="214">
        <f>S1123*H1123</f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215" t="s">
        <v>333</v>
      </c>
      <c r="AT1123" s="215" t="s">
        <v>237</v>
      </c>
      <c r="AU1123" s="215" t="s">
        <v>88</v>
      </c>
      <c r="AY1123" s="16" t="s">
        <v>181</v>
      </c>
      <c r="BE1123" s="216">
        <f>IF(N1123="základní",J1123,0)</f>
        <v>0</v>
      </c>
      <c r="BF1123" s="216">
        <f>IF(N1123="snížená",J1123,0)</f>
        <v>0</v>
      </c>
      <c r="BG1123" s="216">
        <f>IF(N1123="zákl. přenesená",J1123,0)</f>
        <v>0</v>
      </c>
      <c r="BH1123" s="216">
        <f>IF(N1123="sníž. přenesená",J1123,0)</f>
        <v>0</v>
      </c>
      <c r="BI1123" s="216">
        <f>IF(N1123="nulová",J1123,0)</f>
        <v>0</v>
      </c>
      <c r="BJ1123" s="16" t="s">
        <v>86</v>
      </c>
      <c r="BK1123" s="216">
        <f>ROUND(I1123*H1123,2)</f>
        <v>0</v>
      </c>
      <c r="BL1123" s="16" t="s">
        <v>130</v>
      </c>
      <c r="BM1123" s="215" t="s">
        <v>1709</v>
      </c>
    </row>
    <row r="1124" spans="2:51" s="13" customFormat="1" ht="12">
      <c r="B1124" s="217"/>
      <c r="C1124" s="218"/>
      <c r="D1124" s="219" t="s">
        <v>189</v>
      </c>
      <c r="E1124" s="218"/>
      <c r="F1124" s="221" t="s">
        <v>1710</v>
      </c>
      <c r="G1124" s="218"/>
      <c r="H1124" s="222">
        <v>14.124</v>
      </c>
      <c r="I1124" s="223"/>
      <c r="J1124" s="218"/>
      <c r="K1124" s="218"/>
      <c r="L1124" s="224"/>
      <c r="M1124" s="225"/>
      <c r="N1124" s="226"/>
      <c r="O1124" s="226"/>
      <c r="P1124" s="226"/>
      <c r="Q1124" s="226"/>
      <c r="R1124" s="226"/>
      <c r="S1124" s="226"/>
      <c r="T1124" s="227"/>
      <c r="AT1124" s="228" t="s">
        <v>189</v>
      </c>
      <c r="AU1124" s="228" t="s">
        <v>88</v>
      </c>
      <c r="AV1124" s="13" t="s">
        <v>88</v>
      </c>
      <c r="AW1124" s="13" t="s">
        <v>4</v>
      </c>
      <c r="AX1124" s="13" t="s">
        <v>86</v>
      </c>
      <c r="AY1124" s="228" t="s">
        <v>181</v>
      </c>
    </row>
    <row r="1125" spans="1:65" s="2" customFormat="1" ht="22.8">
      <c r="A1125" s="33"/>
      <c r="B1125" s="34"/>
      <c r="C1125" s="203" t="s">
        <v>1711</v>
      </c>
      <c r="D1125" s="203" t="s">
        <v>183</v>
      </c>
      <c r="E1125" s="204" t="s">
        <v>1712</v>
      </c>
      <c r="F1125" s="205" t="s">
        <v>1713</v>
      </c>
      <c r="G1125" s="206" t="s">
        <v>339</v>
      </c>
      <c r="H1125" s="251"/>
      <c r="I1125" s="208"/>
      <c r="J1125" s="209">
        <f>ROUND(I1125*H1125,2)</f>
        <v>0</v>
      </c>
      <c r="K1125" s="210"/>
      <c r="L1125" s="38"/>
      <c r="M1125" s="211" t="s">
        <v>1</v>
      </c>
      <c r="N1125" s="212" t="s">
        <v>43</v>
      </c>
      <c r="O1125" s="70"/>
      <c r="P1125" s="213">
        <f>O1125*H1125</f>
        <v>0</v>
      </c>
      <c r="Q1125" s="213">
        <v>0</v>
      </c>
      <c r="R1125" s="213">
        <f>Q1125*H1125</f>
        <v>0</v>
      </c>
      <c r="S1125" s="213">
        <v>0</v>
      </c>
      <c r="T1125" s="214">
        <f>S1125*H1125</f>
        <v>0</v>
      </c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R1125" s="215" t="s">
        <v>130</v>
      </c>
      <c r="AT1125" s="215" t="s">
        <v>183</v>
      </c>
      <c r="AU1125" s="215" t="s">
        <v>88</v>
      </c>
      <c r="AY1125" s="16" t="s">
        <v>181</v>
      </c>
      <c r="BE1125" s="216">
        <f>IF(N1125="základní",J1125,0)</f>
        <v>0</v>
      </c>
      <c r="BF1125" s="216">
        <f>IF(N1125="snížená",J1125,0)</f>
        <v>0</v>
      </c>
      <c r="BG1125" s="216">
        <f>IF(N1125="zákl. přenesená",J1125,0)</f>
        <v>0</v>
      </c>
      <c r="BH1125" s="216">
        <f>IF(N1125="sníž. přenesená",J1125,0)</f>
        <v>0</v>
      </c>
      <c r="BI1125" s="216">
        <f>IF(N1125="nulová",J1125,0)</f>
        <v>0</v>
      </c>
      <c r="BJ1125" s="16" t="s">
        <v>86</v>
      </c>
      <c r="BK1125" s="216">
        <f>ROUND(I1125*H1125,2)</f>
        <v>0</v>
      </c>
      <c r="BL1125" s="16" t="s">
        <v>130</v>
      </c>
      <c r="BM1125" s="215" t="s">
        <v>1714</v>
      </c>
    </row>
    <row r="1126" spans="2:63" s="12" customFormat="1" ht="13.2">
      <c r="B1126" s="187"/>
      <c r="C1126" s="188"/>
      <c r="D1126" s="189" t="s">
        <v>77</v>
      </c>
      <c r="E1126" s="201" t="s">
        <v>1715</v>
      </c>
      <c r="F1126" s="201" t="s">
        <v>1716</v>
      </c>
      <c r="G1126" s="188"/>
      <c r="H1126" s="188"/>
      <c r="I1126" s="191"/>
      <c r="J1126" s="202">
        <f>BK1126</f>
        <v>0</v>
      </c>
      <c r="K1126" s="188"/>
      <c r="L1126" s="193"/>
      <c r="M1126" s="194"/>
      <c r="N1126" s="195"/>
      <c r="O1126" s="195"/>
      <c r="P1126" s="196">
        <f>SUM(P1127:P1130)</f>
        <v>0</v>
      </c>
      <c r="Q1126" s="195"/>
      <c r="R1126" s="196">
        <f>SUM(R1127:R1130)</f>
        <v>0.57575808</v>
      </c>
      <c r="S1126" s="195"/>
      <c r="T1126" s="197">
        <f>SUM(T1127:T1130)</f>
        <v>0</v>
      </c>
      <c r="AR1126" s="198" t="s">
        <v>88</v>
      </c>
      <c r="AT1126" s="199" t="s">
        <v>77</v>
      </c>
      <c r="AU1126" s="199" t="s">
        <v>86</v>
      </c>
      <c r="AY1126" s="198" t="s">
        <v>181</v>
      </c>
      <c r="BK1126" s="200">
        <f>SUM(BK1127:BK1130)</f>
        <v>0</v>
      </c>
    </row>
    <row r="1127" spans="1:65" s="2" customFormat="1" ht="22.8">
      <c r="A1127" s="33"/>
      <c r="B1127" s="34"/>
      <c r="C1127" s="203" t="s">
        <v>1717</v>
      </c>
      <c r="D1127" s="203" t="s">
        <v>183</v>
      </c>
      <c r="E1127" s="204" t="s">
        <v>1718</v>
      </c>
      <c r="F1127" s="205" t="s">
        <v>1719</v>
      </c>
      <c r="G1127" s="206" t="s">
        <v>186</v>
      </c>
      <c r="H1127" s="207">
        <v>1251.648</v>
      </c>
      <c r="I1127" s="208"/>
      <c r="J1127" s="209">
        <f>ROUND(I1127*H1127,2)</f>
        <v>0</v>
      </c>
      <c r="K1127" s="210"/>
      <c r="L1127" s="38"/>
      <c r="M1127" s="211" t="s">
        <v>1</v>
      </c>
      <c r="N1127" s="212" t="s">
        <v>43</v>
      </c>
      <c r="O1127" s="70"/>
      <c r="P1127" s="213">
        <f>O1127*H1127</f>
        <v>0</v>
      </c>
      <c r="Q1127" s="213">
        <v>0.0002</v>
      </c>
      <c r="R1127" s="213">
        <f>Q1127*H1127</f>
        <v>0.2503296</v>
      </c>
      <c r="S1127" s="213">
        <v>0</v>
      </c>
      <c r="T1127" s="214">
        <f>S1127*H1127</f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215" t="s">
        <v>130</v>
      </c>
      <c r="AT1127" s="215" t="s">
        <v>183</v>
      </c>
      <c r="AU1127" s="215" t="s">
        <v>88</v>
      </c>
      <c r="AY1127" s="16" t="s">
        <v>181</v>
      </c>
      <c r="BE1127" s="216">
        <f>IF(N1127="základní",J1127,0)</f>
        <v>0</v>
      </c>
      <c r="BF1127" s="216">
        <f>IF(N1127="snížená",J1127,0)</f>
        <v>0</v>
      </c>
      <c r="BG1127" s="216">
        <f>IF(N1127="zákl. přenesená",J1127,0)</f>
        <v>0</v>
      </c>
      <c r="BH1127" s="216">
        <f>IF(N1127="sníž. přenesená",J1127,0)</f>
        <v>0</v>
      </c>
      <c r="BI1127" s="216">
        <f>IF(N1127="nulová",J1127,0)</f>
        <v>0</v>
      </c>
      <c r="BJ1127" s="16" t="s">
        <v>86</v>
      </c>
      <c r="BK1127" s="216">
        <f>ROUND(I1127*H1127,2)</f>
        <v>0</v>
      </c>
      <c r="BL1127" s="16" t="s">
        <v>130</v>
      </c>
      <c r="BM1127" s="215" t="s">
        <v>1720</v>
      </c>
    </row>
    <row r="1128" spans="2:51" s="13" customFormat="1" ht="12">
      <c r="B1128" s="217"/>
      <c r="C1128" s="218"/>
      <c r="D1128" s="219" t="s">
        <v>189</v>
      </c>
      <c r="E1128" s="220" t="s">
        <v>1</v>
      </c>
      <c r="F1128" s="221" t="s">
        <v>1721</v>
      </c>
      <c r="G1128" s="218"/>
      <c r="H1128" s="222">
        <v>1251.648</v>
      </c>
      <c r="I1128" s="223"/>
      <c r="J1128" s="218"/>
      <c r="K1128" s="218"/>
      <c r="L1128" s="224"/>
      <c r="M1128" s="225"/>
      <c r="N1128" s="226"/>
      <c r="O1128" s="226"/>
      <c r="P1128" s="226"/>
      <c r="Q1128" s="226"/>
      <c r="R1128" s="226"/>
      <c r="S1128" s="226"/>
      <c r="T1128" s="227"/>
      <c r="AT1128" s="228" t="s">
        <v>189</v>
      </c>
      <c r="AU1128" s="228" t="s">
        <v>88</v>
      </c>
      <c r="AV1128" s="13" t="s">
        <v>88</v>
      </c>
      <c r="AW1128" s="13" t="s">
        <v>35</v>
      </c>
      <c r="AX1128" s="13" t="s">
        <v>86</v>
      </c>
      <c r="AY1128" s="228" t="s">
        <v>181</v>
      </c>
    </row>
    <row r="1129" spans="1:65" s="2" customFormat="1" ht="22.8">
      <c r="A1129" s="33"/>
      <c r="B1129" s="34"/>
      <c r="C1129" s="203" t="s">
        <v>1722</v>
      </c>
      <c r="D1129" s="203" t="s">
        <v>183</v>
      </c>
      <c r="E1129" s="204" t="s">
        <v>1723</v>
      </c>
      <c r="F1129" s="205" t="s">
        <v>1724</v>
      </c>
      <c r="G1129" s="206" t="s">
        <v>186</v>
      </c>
      <c r="H1129" s="207">
        <v>1251.648</v>
      </c>
      <c r="I1129" s="208"/>
      <c r="J1129" s="209">
        <f>ROUND(I1129*H1129,2)</f>
        <v>0</v>
      </c>
      <c r="K1129" s="210"/>
      <c r="L1129" s="38"/>
      <c r="M1129" s="211" t="s">
        <v>1</v>
      </c>
      <c r="N1129" s="212" t="s">
        <v>43</v>
      </c>
      <c r="O1129" s="70"/>
      <c r="P1129" s="213">
        <f>O1129*H1129</f>
        <v>0</v>
      </c>
      <c r="Q1129" s="213">
        <v>0.00026</v>
      </c>
      <c r="R1129" s="213">
        <f>Q1129*H1129</f>
        <v>0.32542847999999996</v>
      </c>
      <c r="S1129" s="213">
        <v>0</v>
      </c>
      <c r="T1129" s="214">
        <f>S1129*H1129</f>
        <v>0</v>
      </c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R1129" s="215" t="s">
        <v>130</v>
      </c>
      <c r="AT1129" s="215" t="s">
        <v>183</v>
      </c>
      <c r="AU1129" s="215" t="s">
        <v>88</v>
      </c>
      <c r="AY1129" s="16" t="s">
        <v>181</v>
      </c>
      <c r="BE1129" s="216">
        <f>IF(N1129="základní",J1129,0)</f>
        <v>0</v>
      </c>
      <c r="BF1129" s="216">
        <f>IF(N1129="snížená",J1129,0)</f>
        <v>0</v>
      </c>
      <c r="BG1129" s="216">
        <f>IF(N1129="zákl. přenesená",J1129,0)</f>
        <v>0</v>
      </c>
      <c r="BH1129" s="216">
        <f>IF(N1129="sníž. přenesená",J1129,0)</f>
        <v>0</v>
      </c>
      <c r="BI1129" s="216">
        <f>IF(N1129="nulová",J1129,0)</f>
        <v>0</v>
      </c>
      <c r="BJ1129" s="16" t="s">
        <v>86</v>
      </c>
      <c r="BK1129" s="216">
        <f>ROUND(I1129*H1129,2)</f>
        <v>0</v>
      </c>
      <c r="BL1129" s="16" t="s">
        <v>130</v>
      </c>
      <c r="BM1129" s="215" t="s">
        <v>1725</v>
      </c>
    </row>
    <row r="1130" spans="2:51" s="13" customFormat="1" ht="12">
      <c r="B1130" s="217"/>
      <c r="C1130" s="218"/>
      <c r="D1130" s="219" t="s">
        <v>189</v>
      </c>
      <c r="E1130" s="220" t="s">
        <v>1</v>
      </c>
      <c r="F1130" s="221" t="s">
        <v>1721</v>
      </c>
      <c r="G1130" s="218"/>
      <c r="H1130" s="222">
        <v>1251.648</v>
      </c>
      <c r="I1130" s="223"/>
      <c r="J1130" s="218"/>
      <c r="K1130" s="218"/>
      <c r="L1130" s="224"/>
      <c r="M1130" s="225"/>
      <c r="N1130" s="226"/>
      <c r="O1130" s="226"/>
      <c r="P1130" s="226"/>
      <c r="Q1130" s="226"/>
      <c r="R1130" s="226"/>
      <c r="S1130" s="226"/>
      <c r="T1130" s="227"/>
      <c r="AT1130" s="228" t="s">
        <v>189</v>
      </c>
      <c r="AU1130" s="228" t="s">
        <v>88</v>
      </c>
      <c r="AV1130" s="13" t="s">
        <v>88</v>
      </c>
      <c r="AW1130" s="13" t="s">
        <v>35</v>
      </c>
      <c r="AX1130" s="13" t="s">
        <v>86</v>
      </c>
      <c r="AY1130" s="228" t="s">
        <v>181</v>
      </c>
    </row>
    <row r="1131" spans="2:63" s="12" customFormat="1" ht="13.2">
      <c r="B1131" s="187"/>
      <c r="C1131" s="188"/>
      <c r="D1131" s="189" t="s">
        <v>77</v>
      </c>
      <c r="E1131" s="201" t="s">
        <v>1726</v>
      </c>
      <c r="F1131" s="201" t="s">
        <v>1727</v>
      </c>
      <c r="G1131" s="188"/>
      <c r="H1131" s="188"/>
      <c r="I1131" s="191"/>
      <c r="J1131" s="202">
        <f>BK1131</f>
        <v>0</v>
      </c>
      <c r="K1131" s="188"/>
      <c r="L1131" s="193"/>
      <c r="M1131" s="194"/>
      <c r="N1131" s="195"/>
      <c r="O1131" s="195"/>
      <c r="P1131" s="196">
        <f>SUM(P1132:P1135)</f>
        <v>0</v>
      </c>
      <c r="Q1131" s="195"/>
      <c r="R1131" s="196">
        <f>SUM(R1132:R1135)</f>
        <v>0</v>
      </c>
      <c r="S1131" s="195"/>
      <c r="T1131" s="197">
        <f>SUM(T1132:T1135)</f>
        <v>0</v>
      </c>
      <c r="AR1131" s="198" t="s">
        <v>88</v>
      </c>
      <c r="AT1131" s="199" t="s">
        <v>77</v>
      </c>
      <c r="AU1131" s="199" t="s">
        <v>86</v>
      </c>
      <c r="AY1131" s="198" t="s">
        <v>181</v>
      </c>
      <c r="BK1131" s="200">
        <f>SUM(BK1132:BK1135)</f>
        <v>0</v>
      </c>
    </row>
    <row r="1132" spans="1:65" s="2" customFormat="1" ht="22.8">
      <c r="A1132" s="33"/>
      <c r="B1132" s="34"/>
      <c r="C1132" s="203" t="s">
        <v>1728</v>
      </c>
      <c r="D1132" s="203" t="s">
        <v>183</v>
      </c>
      <c r="E1132" s="204" t="s">
        <v>1729</v>
      </c>
      <c r="F1132" s="205" t="s">
        <v>1730</v>
      </c>
      <c r="G1132" s="206" t="s">
        <v>197</v>
      </c>
      <c r="H1132" s="207">
        <v>4</v>
      </c>
      <c r="I1132" s="208"/>
      <c r="J1132" s="209">
        <f>ROUND(I1132*H1132,2)</f>
        <v>0</v>
      </c>
      <c r="K1132" s="210"/>
      <c r="L1132" s="38"/>
      <c r="M1132" s="211" t="s">
        <v>1</v>
      </c>
      <c r="N1132" s="212" t="s">
        <v>43</v>
      </c>
      <c r="O1132" s="70"/>
      <c r="P1132" s="213">
        <f>O1132*H1132</f>
        <v>0</v>
      </c>
      <c r="Q1132" s="213">
        <v>0</v>
      </c>
      <c r="R1132" s="213">
        <f>Q1132*H1132</f>
        <v>0</v>
      </c>
      <c r="S1132" s="213">
        <v>0</v>
      </c>
      <c r="T1132" s="214">
        <f>S1132*H1132</f>
        <v>0</v>
      </c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R1132" s="215" t="s">
        <v>130</v>
      </c>
      <c r="AT1132" s="215" t="s">
        <v>183</v>
      </c>
      <c r="AU1132" s="215" t="s">
        <v>88</v>
      </c>
      <c r="AY1132" s="16" t="s">
        <v>181</v>
      </c>
      <c r="BE1132" s="216">
        <f>IF(N1132="základní",J1132,0)</f>
        <v>0</v>
      </c>
      <c r="BF1132" s="216">
        <f>IF(N1132="snížená",J1132,0)</f>
        <v>0</v>
      </c>
      <c r="BG1132" s="216">
        <f>IF(N1132="zákl. přenesená",J1132,0)</f>
        <v>0</v>
      </c>
      <c r="BH1132" s="216">
        <f>IF(N1132="sníž. přenesená",J1132,0)</f>
        <v>0</v>
      </c>
      <c r="BI1132" s="216">
        <f>IF(N1132="nulová",J1132,0)</f>
        <v>0</v>
      </c>
      <c r="BJ1132" s="16" t="s">
        <v>86</v>
      </c>
      <c r="BK1132" s="216">
        <f>ROUND(I1132*H1132,2)</f>
        <v>0</v>
      </c>
      <c r="BL1132" s="16" t="s">
        <v>130</v>
      </c>
      <c r="BM1132" s="215" t="s">
        <v>1731</v>
      </c>
    </row>
    <row r="1133" spans="2:51" s="13" customFormat="1" ht="12">
      <c r="B1133" s="217"/>
      <c r="C1133" s="218"/>
      <c r="D1133" s="219" t="s">
        <v>189</v>
      </c>
      <c r="E1133" s="220" t="s">
        <v>1</v>
      </c>
      <c r="F1133" s="221" t="s">
        <v>1732</v>
      </c>
      <c r="G1133" s="218"/>
      <c r="H1133" s="222">
        <v>4</v>
      </c>
      <c r="I1133" s="223"/>
      <c r="J1133" s="218"/>
      <c r="K1133" s="218"/>
      <c r="L1133" s="224"/>
      <c r="M1133" s="225"/>
      <c r="N1133" s="226"/>
      <c r="O1133" s="226"/>
      <c r="P1133" s="226"/>
      <c r="Q1133" s="226"/>
      <c r="R1133" s="226"/>
      <c r="S1133" s="226"/>
      <c r="T1133" s="227"/>
      <c r="AT1133" s="228" t="s">
        <v>189</v>
      </c>
      <c r="AU1133" s="228" t="s">
        <v>88</v>
      </c>
      <c r="AV1133" s="13" t="s">
        <v>88</v>
      </c>
      <c r="AW1133" s="13" t="s">
        <v>35</v>
      </c>
      <c r="AX1133" s="13" t="s">
        <v>86</v>
      </c>
      <c r="AY1133" s="228" t="s">
        <v>181</v>
      </c>
    </row>
    <row r="1134" spans="1:65" s="2" customFormat="1" ht="11.4">
      <c r="A1134" s="33"/>
      <c r="B1134" s="34"/>
      <c r="C1134" s="229" t="s">
        <v>1733</v>
      </c>
      <c r="D1134" s="229" t="s">
        <v>237</v>
      </c>
      <c r="E1134" s="230" t="s">
        <v>1734</v>
      </c>
      <c r="F1134" s="231" t="s">
        <v>1735</v>
      </c>
      <c r="G1134" s="232" t="s">
        <v>197</v>
      </c>
      <c r="H1134" s="233">
        <v>4</v>
      </c>
      <c r="I1134" s="234"/>
      <c r="J1134" s="235">
        <f>ROUND(I1134*H1134,2)</f>
        <v>0</v>
      </c>
      <c r="K1134" s="236"/>
      <c r="L1134" s="237"/>
      <c r="M1134" s="238" t="s">
        <v>1</v>
      </c>
      <c r="N1134" s="239" t="s">
        <v>43</v>
      </c>
      <c r="O1134" s="70"/>
      <c r="P1134" s="213">
        <f>O1134*H1134</f>
        <v>0</v>
      </c>
      <c r="Q1134" s="213">
        <v>0</v>
      </c>
      <c r="R1134" s="213">
        <f>Q1134*H1134</f>
        <v>0</v>
      </c>
      <c r="S1134" s="213">
        <v>0</v>
      </c>
      <c r="T1134" s="214">
        <f>S1134*H1134</f>
        <v>0</v>
      </c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R1134" s="215" t="s">
        <v>333</v>
      </c>
      <c r="AT1134" s="215" t="s">
        <v>237</v>
      </c>
      <c r="AU1134" s="215" t="s">
        <v>88</v>
      </c>
      <c r="AY1134" s="16" t="s">
        <v>181</v>
      </c>
      <c r="BE1134" s="216">
        <f>IF(N1134="základní",J1134,0)</f>
        <v>0</v>
      </c>
      <c r="BF1134" s="216">
        <f>IF(N1134="snížená",J1134,0)</f>
        <v>0</v>
      </c>
      <c r="BG1134" s="216">
        <f>IF(N1134="zákl. přenesená",J1134,0)</f>
        <v>0</v>
      </c>
      <c r="BH1134" s="216">
        <f>IF(N1134="sníž. přenesená",J1134,0)</f>
        <v>0</v>
      </c>
      <c r="BI1134" s="216">
        <f>IF(N1134="nulová",J1134,0)</f>
        <v>0</v>
      </c>
      <c r="BJ1134" s="16" t="s">
        <v>86</v>
      </c>
      <c r="BK1134" s="216">
        <f>ROUND(I1134*H1134,2)</f>
        <v>0</v>
      </c>
      <c r="BL1134" s="16" t="s">
        <v>130</v>
      </c>
      <c r="BM1134" s="215" t="s">
        <v>1736</v>
      </c>
    </row>
    <row r="1135" spans="1:65" s="2" customFormat="1" ht="22.8">
      <c r="A1135" s="33"/>
      <c r="B1135" s="34"/>
      <c r="C1135" s="203" t="s">
        <v>1737</v>
      </c>
      <c r="D1135" s="203" t="s">
        <v>183</v>
      </c>
      <c r="E1135" s="204" t="s">
        <v>1738</v>
      </c>
      <c r="F1135" s="205" t="s">
        <v>1739</v>
      </c>
      <c r="G1135" s="206" t="s">
        <v>339</v>
      </c>
      <c r="H1135" s="251"/>
      <c r="I1135" s="208"/>
      <c r="J1135" s="209">
        <f>ROUND(I1135*H1135,2)</f>
        <v>0</v>
      </c>
      <c r="K1135" s="210"/>
      <c r="L1135" s="38"/>
      <c r="M1135" s="252" t="s">
        <v>1</v>
      </c>
      <c r="N1135" s="253" t="s">
        <v>43</v>
      </c>
      <c r="O1135" s="254"/>
      <c r="P1135" s="255">
        <f>O1135*H1135</f>
        <v>0</v>
      </c>
      <c r="Q1135" s="255">
        <v>0</v>
      </c>
      <c r="R1135" s="255">
        <f>Q1135*H1135</f>
        <v>0</v>
      </c>
      <c r="S1135" s="255">
        <v>0</v>
      </c>
      <c r="T1135" s="256">
        <f>S1135*H1135</f>
        <v>0</v>
      </c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R1135" s="215" t="s">
        <v>130</v>
      </c>
      <c r="AT1135" s="215" t="s">
        <v>183</v>
      </c>
      <c r="AU1135" s="215" t="s">
        <v>88</v>
      </c>
      <c r="AY1135" s="16" t="s">
        <v>181</v>
      </c>
      <c r="BE1135" s="216">
        <f>IF(N1135="základní",J1135,0)</f>
        <v>0</v>
      </c>
      <c r="BF1135" s="216">
        <f>IF(N1135="snížená",J1135,0)</f>
        <v>0</v>
      </c>
      <c r="BG1135" s="216">
        <f>IF(N1135="zákl. přenesená",J1135,0)</f>
        <v>0</v>
      </c>
      <c r="BH1135" s="216">
        <f>IF(N1135="sníž. přenesená",J1135,0)</f>
        <v>0</v>
      </c>
      <c r="BI1135" s="216">
        <f>IF(N1135="nulová",J1135,0)</f>
        <v>0</v>
      </c>
      <c r="BJ1135" s="16" t="s">
        <v>86</v>
      </c>
      <c r="BK1135" s="216">
        <f>ROUND(I1135*H1135,2)</f>
        <v>0</v>
      </c>
      <c r="BL1135" s="16" t="s">
        <v>130</v>
      </c>
      <c r="BM1135" s="215" t="s">
        <v>1740</v>
      </c>
    </row>
    <row r="1136" spans="1:31" s="2" customFormat="1" ht="12">
      <c r="A1136" s="33"/>
      <c r="B1136" s="53"/>
      <c r="C1136" s="54"/>
      <c r="D1136" s="54"/>
      <c r="E1136" s="54"/>
      <c r="F1136" s="54"/>
      <c r="G1136" s="54"/>
      <c r="H1136" s="54"/>
      <c r="I1136" s="151"/>
      <c r="J1136" s="54"/>
      <c r="K1136" s="54"/>
      <c r="L1136" s="38"/>
      <c r="M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</row>
  </sheetData>
  <sheetProtection algorithmName="SHA-512" hashValue="A3PUAV3WPFhBZd1nMalznqveA7PpLdvJNeh8tNmut+RkMVFN658u0A38Bruq2jMI0/HtuFgD3Q58eBQt3gtmEA==" saltValue="QBLwJtJC4ZOkweRGNlfks+0tMLwNVh8hXbJRI8ADMsvEpwUkb+Oe4y1rdUBy8ruc9wZJ3gyiRbp/w/UMIt96JA==" spinCount="100000" sheet="1" objects="1" scenarios="1" formatColumns="0" formatRows="0" autoFilter="0"/>
  <autoFilter ref="C139:K1135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>
      <selection activeCell="E13" sqref="E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94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1741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ROUND((SUM(BE125:BE285)),2)</f>
        <v>0</v>
      </c>
      <c r="G33" s="33"/>
      <c r="H33" s="33"/>
      <c r="I33" s="130">
        <v>0.21</v>
      </c>
      <c r="J33" s="129">
        <f>ROUND(((SUM(BE125:BE285))*I33),2)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ROUND((SUM(BF125:BF285)),2)</f>
        <v>0</v>
      </c>
      <c r="G34" s="33"/>
      <c r="H34" s="33"/>
      <c r="I34" s="130">
        <v>0.15</v>
      </c>
      <c r="J34" s="129">
        <f>ROUND(((SUM(BF125:BF285))*I34),2)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ROUND((SUM(BG125:BG285)),2)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ROUND((SUM(BH125:BH285)),2)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ROUND((SUM(BI125:BI285)),2)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2.2" customHeight="1">
      <c r="A87" s="33"/>
      <c r="B87" s="34"/>
      <c r="C87" s="35"/>
      <c r="D87" s="35"/>
      <c r="E87" s="263" t="str">
        <f>E9</f>
        <v>03 - Stavební část - Stávající objekt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J126</f>
        <v>0</v>
      </c>
      <c r="K97" s="161"/>
      <c r="L97" s="166"/>
    </row>
    <row r="98" spans="2:12" s="10" customFormat="1" ht="13.2">
      <c r="B98" s="167"/>
      <c r="C98" s="168"/>
      <c r="D98" s="169" t="s">
        <v>459</v>
      </c>
      <c r="E98" s="170"/>
      <c r="F98" s="170"/>
      <c r="G98" s="170"/>
      <c r="H98" s="170"/>
      <c r="I98" s="171"/>
      <c r="J98" s="172">
        <f>J127</f>
        <v>0</v>
      </c>
      <c r="K98" s="168"/>
      <c r="L98" s="173"/>
    </row>
    <row r="99" spans="2:12" s="10" customFormat="1" ht="13.2">
      <c r="B99" s="167"/>
      <c r="C99" s="168"/>
      <c r="D99" s="169" t="s">
        <v>460</v>
      </c>
      <c r="E99" s="170"/>
      <c r="F99" s="170"/>
      <c r="G99" s="170"/>
      <c r="H99" s="170"/>
      <c r="I99" s="171"/>
      <c r="J99" s="172">
        <f>J138</f>
        <v>0</v>
      </c>
      <c r="K99" s="168"/>
      <c r="L99" s="173"/>
    </row>
    <row r="100" spans="2:12" s="10" customFormat="1" ht="13.2">
      <c r="B100" s="167"/>
      <c r="C100" s="168"/>
      <c r="D100" s="169" t="s">
        <v>157</v>
      </c>
      <c r="E100" s="170"/>
      <c r="F100" s="170"/>
      <c r="G100" s="170"/>
      <c r="H100" s="170"/>
      <c r="I100" s="171"/>
      <c r="J100" s="172">
        <f>J177</f>
        <v>0</v>
      </c>
      <c r="K100" s="168"/>
      <c r="L100" s="173"/>
    </row>
    <row r="101" spans="2:12" s="9" customFormat="1" ht="15">
      <c r="B101" s="160"/>
      <c r="C101" s="161"/>
      <c r="D101" s="162" t="s">
        <v>159</v>
      </c>
      <c r="E101" s="163"/>
      <c r="F101" s="163"/>
      <c r="G101" s="163"/>
      <c r="H101" s="163"/>
      <c r="I101" s="164"/>
      <c r="J101" s="165">
        <f>J194</f>
        <v>0</v>
      </c>
      <c r="K101" s="161"/>
      <c r="L101" s="166"/>
    </row>
    <row r="102" spans="2:12" s="10" customFormat="1" ht="13.2">
      <c r="B102" s="167"/>
      <c r="C102" s="168"/>
      <c r="D102" s="169" t="s">
        <v>463</v>
      </c>
      <c r="E102" s="170"/>
      <c r="F102" s="170"/>
      <c r="G102" s="170"/>
      <c r="H102" s="170"/>
      <c r="I102" s="171"/>
      <c r="J102" s="172">
        <f>J195</f>
        <v>0</v>
      </c>
      <c r="K102" s="168"/>
      <c r="L102" s="173"/>
    </row>
    <row r="103" spans="2:12" s="10" customFormat="1" ht="13.2">
      <c r="B103" s="167"/>
      <c r="C103" s="168"/>
      <c r="D103" s="169" t="s">
        <v>162</v>
      </c>
      <c r="E103" s="170"/>
      <c r="F103" s="170"/>
      <c r="G103" s="170"/>
      <c r="H103" s="170"/>
      <c r="I103" s="171"/>
      <c r="J103" s="172">
        <f>J233</f>
        <v>0</v>
      </c>
      <c r="K103" s="168"/>
      <c r="L103" s="173"/>
    </row>
    <row r="104" spans="2:12" s="10" customFormat="1" ht="13.2">
      <c r="B104" s="167"/>
      <c r="C104" s="168"/>
      <c r="D104" s="169" t="s">
        <v>163</v>
      </c>
      <c r="E104" s="170"/>
      <c r="F104" s="170"/>
      <c r="G104" s="170"/>
      <c r="H104" s="170"/>
      <c r="I104" s="171"/>
      <c r="J104" s="172">
        <f>J258</f>
        <v>0</v>
      </c>
      <c r="K104" s="168"/>
      <c r="L104" s="173"/>
    </row>
    <row r="105" spans="2:12" s="10" customFormat="1" ht="13.2">
      <c r="B105" s="167"/>
      <c r="C105" s="168"/>
      <c r="D105" s="169" t="s">
        <v>466</v>
      </c>
      <c r="E105" s="170"/>
      <c r="F105" s="170"/>
      <c r="G105" s="170"/>
      <c r="H105" s="170"/>
      <c r="I105" s="171"/>
      <c r="J105" s="172">
        <f>J280</f>
        <v>0</v>
      </c>
      <c r="K105" s="168"/>
      <c r="L105" s="17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>
      <c r="A107" s="33"/>
      <c r="B107" s="53"/>
      <c r="C107" s="54"/>
      <c r="D107" s="54"/>
      <c r="E107" s="54"/>
      <c r="F107" s="54"/>
      <c r="G107" s="54"/>
      <c r="H107" s="54"/>
      <c r="I107" s="151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12">
      <c r="A111" s="33"/>
      <c r="B111" s="55"/>
      <c r="C111" s="56"/>
      <c r="D111" s="56"/>
      <c r="E111" s="56"/>
      <c r="F111" s="56"/>
      <c r="G111" s="56"/>
      <c r="H111" s="56"/>
      <c r="I111" s="154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7.4">
      <c r="A112" s="33"/>
      <c r="B112" s="34"/>
      <c r="C112" s="22" t="s">
        <v>166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16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3.2">
      <c r="A115" s="33"/>
      <c r="B115" s="34"/>
      <c r="C115" s="35"/>
      <c r="D115" s="35"/>
      <c r="E115" s="307" t="str">
        <f>E7</f>
        <v>Přírodovědné centrum při DDM Sova v Chebu</v>
      </c>
      <c r="F115" s="308"/>
      <c r="G115" s="308"/>
      <c r="H115" s="308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3.2">
      <c r="A116" s="33"/>
      <c r="B116" s="34"/>
      <c r="C116" s="28" t="s">
        <v>146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1.6" customHeight="1">
      <c r="A117" s="33"/>
      <c r="B117" s="34"/>
      <c r="C117" s="35"/>
      <c r="D117" s="35"/>
      <c r="E117" s="263" t="str">
        <f>E9</f>
        <v>03 - Stavební část - Stávající objekt</v>
      </c>
      <c r="F117" s="309"/>
      <c r="G117" s="309"/>
      <c r="H117" s="309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3.2">
      <c r="A119" s="33"/>
      <c r="B119" s="34"/>
      <c r="C119" s="28" t="s">
        <v>20</v>
      </c>
      <c r="D119" s="35"/>
      <c r="E119" s="35"/>
      <c r="F119" s="26" t="str">
        <f>F12</f>
        <v>Goethova 1108/26, 350 02 Cheb</v>
      </c>
      <c r="G119" s="35"/>
      <c r="H119" s="35"/>
      <c r="I119" s="116" t="s">
        <v>22</v>
      </c>
      <c r="J119" s="65" t="str">
        <f>IF(J12="","",J12)</f>
        <v>18. 2. 2021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6.4">
      <c r="A121" s="33"/>
      <c r="B121" s="34"/>
      <c r="C121" s="28" t="s">
        <v>24</v>
      </c>
      <c r="D121" s="35"/>
      <c r="E121" s="35"/>
      <c r="F121" s="26" t="str">
        <f>E15</f>
        <v>Město Cheb</v>
      </c>
      <c r="G121" s="35"/>
      <c r="H121" s="35"/>
      <c r="I121" s="116" t="s">
        <v>31</v>
      </c>
      <c r="J121" s="31" t="str">
        <f>E21</f>
        <v>MgA. Hana Fischerová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4">
      <c r="A122" s="33"/>
      <c r="B122" s="34"/>
      <c r="C122" s="28" t="s">
        <v>29</v>
      </c>
      <c r="D122" s="35"/>
      <c r="E122" s="35"/>
      <c r="F122" s="26" t="str">
        <f>IF(E18="","",E18)</f>
        <v>Vyplň údaj</v>
      </c>
      <c r="G122" s="35"/>
      <c r="H122" s="35"/>
      <c r="I122" s="116" t="s">
        <v>36</v>
      </c>
      <c r="J122" s="31" t="str">
        <f>E24</f>
        <v>MgA. Hana Fischerová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>
      <c r="A123" s="33"/>
      <c r="B123" s="34"/>
      <c r="C123" s="35"/>
      <c r="D123" s="35"/>
      <c r="E123" s="35"/>
      <c r="F123" s="35"/>
      <c r="G123" s="35"/>
      <c r="H123" s="35"/>
      <c r="I123" s="114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2.8">
      <c r="A124" s="174"/>
      <c r="B124" s="175"/>
      <c r="C124" s="176" t="s">
        <v>167</v>
      </c>
      <c r="D124" s="177" t="s">
        <v>63</v>
      </c>
      <c r="E124" s="177" t="s">
        <v>59</v>
      </c>
      <c r="F124" s="177" t="s">
        <v>60</v>
      </c>
      <c r="G124" s="177" t="s">
        <v>168</v>
      </c>
      <c r="H124" s="177" t="s">
        <v>169</v>
      </c>
      <c r="I124" s="178" t="s">
        <v>170</v>
      </c>
      <c r="J124" s="179" t="s">
        <v>150</v>
      </c>
      <c r="K124" s="180" t="s">
        <v>171</v>
      </c>
      <c r="L124" s="181"/>
      <c r="M124" s="74" t="s">
        <v>1</v>
      </c>
      <c r="N124" s="75" t="s">
        <v>42</v>
      </c>
      <c r="O124" s="75" t="s">
        <v>172</v>
      </c>
      <c r="P124" s="75" t="s">
        <v>173</v>
      </c>
      <c r="Q124" s="75" t="s">
        <v>174</v>
      </c>
      <c r="R124" s="75" t="s">
        <v>175</v>
      </c>
      <c r="S124" s="75" t="s">
        <v>176</v>
      </c>
      <c r="T124" s="76" t="s">
        <v>177</v>
      </c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</row>
    <row r="125" spans="1:63" s="2" customFormat="1" ht="15.6">
      <c r="A125" s="33"/>
      <c r="B125" s="34"/>
      <c r="C125" s="81" t="s">
        <v>178</v>
      </c>
      <c r="D125" s="35"/>
      <c r="E125" s="35"/>
      <c r="F125" s="35"/>
      <c r="G125" s="35"/>
      <c r="H125" s="35"/>
      <c r="I125" s="114"/>
      <c r="J125" s="182">
        <f>BK125</f>
        <v>0</v>
      </c>
      <c r="K125" s="35"/>
      <c r="L125" s="38"/>
      <c r="M125" s="77"/>
      <c r="N125" s="183"/>
      <c r="O125" s="78"/>
      <c r="P125" s="184">
        <f>P126+P194</f>
        <v>0</v>
      </c>
      <c r="Q125" s="78"/>
      <c r="R125" s="184">
        <f>R126+R194</f>
        <v>9.939366620000001</v>
      </c>
      <c r="S125" s="78"/>
      <c r="T125" s="185">
        <f>T126+T194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77</v>
      </c>
      <c r="AU125" s="16" t="s">
        <v>152</v>
      </c>
      <c r="BK125" s="186">
        <f>BK126+BK194</f>
        <v>0</v>
      </c>
    </row>
    <row r="126" spans="2:63" s="12" customFormat="1" ht="15">
      <c r="B126" s="187"/>
      <c r="C126" s="188"/>
      <c r="D126" s="189" t="s">
        <v>77</v>
      </c>
      <c r="E126" s="190" t="s">
        <v>179</v>
      </c>
      <c r="F126" s="190" t="s">
        <v>180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P127+P138+P177</f>
        <v>0</v>
      </c>
      <c r="Q126" s="195"/>
      <c r="R126" s="196">
        <f>R127+R138+R177</f>
        <v>6.43240866</v>
      </c>
      <c r="S126" s="195"/>
      <c r="T126" s="197">
        <f>T127+T138+T177</f>
        <v>0</v>
      </c>
      <c r="AR126" s="198" t="s">
        <v>86</v>
      </c>
      <c r="AT126" s="199" t="s">
        <v>77</v>
      </c>
      <c r="AU126" s="199" t="s">
        <v>78</v>
      </c>
      <c r="AY126" s="198" t="s">
        <v>181</v>
      </c>
      <c r="BK126" s="200">
        <f>BK127+BK138+BK177</f>
        <v>0</v>
      </c>
    </row>
    <row r="127" spans="2:63" s="12" customFormat="1" ht="13.2">
      <c r="B127" s="187"/>
      <c r="C127" s="188"/>
      <c r="D127" s="189" t="s">
        <v>77</v>
      </c>
      <c r="E127" s="201" t="s">
        <v>187</v>
      </c>
      <c r="F127" s="201" t="s">
        <v>762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SUM(P128:P137)</f>
        <v>0</v>
      </c>
      <c r="Q127" s="195"/>
      <c r="R127" s="196">
        <f>SUM(R128:R137)</f>
        <v>4.69370056</v>
      </c>
      <c r="S127" s="195"/>
      <c r="T127" s="197">
        <f>SUM(T128:T137)</f>
        <v>0</v>
      </c>
      <c r="AR127" s="198" t="s">
        <v>86</v>
      </c>
      <c r="AT127" s="199" t="s">
        <v>77</v>
      </c>
      <c r="AU127" s="199" t="s">
        <v>86</v>
      </c>
      <c r="AY127" s="198" t="s">
        <v>181</v>
      </c>
      <c r="BK127" s="200">
        <f>SUM(BK128:BK137)</f>
        <v>0</v>
      </c>
    </row>
    <row r="128" spans="1:65" s="2" customFormat="1" ht="11.4">
      <c r="A128" s="33"/>
      <c r="B128" s="34"/>
      <c r="C128" s="203" t="s">
        <v>86</v>
      </c>
      <c r="D128" s="203" t="s">
        <v>183</v>
      </c>
      <c r="E128" s="204" t="s">
        <v>763</v>
      </c>
      <c r="F128" s="205" t="s">
        <v>764</v>
      </c>
      <c r="G128" s="206" t="s">
        <v>186</v>
      </c>
      <c r="H128" s="207">
        <v>23.82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0.00576</v>
      </c>
      <c r="R128" s="213">
        <f>Q128*H128</f>
        <v>0.1372032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187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187</v>
      </c>
      <c r="BM128" s="215" t="s">
        <v>1742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1743</v>
      </c>
      <c r="G129" s="218"/>
      <c r="H129" s="222">
        <v>23.82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86</v>
      </c>
      <c r="AY129" s="228" t="s">
        <v>181</v>
      </c>
    </row>
    <row r="130" spans="1:65" s="2" customFormat="1" ht="11.4">
      <c r="A130" s="33"/>
      <c r="B130" s="34"/>
      <c r="C130" s="203" t="s">
        <v>88</v>
      </c>
      <c r="D130" s="203" t="s">
        <v>183</v>
      </c>
      <c r="E130" s="204" t="s">
        <v>767</v>
      </c>
      <c r="F130" s="205" t="s">
        <v>768</v>
      </c>
      <c r="G130" s="206" t="s">
        <v>186</v>
      </c>
      <c r="H130" s="207">
        <v>23.82</v>
      </c>
      <c r="I130" s="208"/>
      <c r="J130" s="209">
        <f>ROUND(I130*H130,2)</f>
        <v>0</v>
      </c>
      <c r="K130" s="210"/>
      <c r="L130" s="38"/>
      <c r="M130" s="211" t="s">
        <v>1</v>
      </c>
      <c r="N130" s="212" t="s">
        <v>43</v>
      </c>
      <c r="O130" s="70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187</v>
      </c>
      <c r="AT130" s="215" t="s">
        <v>183</v>
      </c>
      <c r="AU130" s="215" t="s">
        <v>88</v>
      </c>
      <c r="AY130" s="16" t="s">
        <v>181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86</v>
      </c>
      <c r="BK130" s="216">
        <f>ROUND(I130*H130,2)</f>
        <v>0</v>
      </c>
      <c r="BL130" s="16" t="s">
        <v>187</v>
      </c>
      <c r="BM130" s="215" t="s">
        <v>1744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1743</v>
      </c>
      <c r="G131" s="218"/>
      <c r="H131" s="222">
        <v>23.82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86</v>
      </c>
      <c r="AY131" s="228" t="s">
        <v>181</v>
      </c>
    </row>
    <row r="132" spans="1:65" s="2" customFormat="1" ht="11.4">
      <c r="A132" s="33"/>
      <c r="B132" s="34"/>
      <c r="C132" s="203" t="s">
        <v>194</v>
      </c>
      <c r="D132" s="203" t="s">
        <v>183</v>
      </c>
      <c r="E132" s="204" t="s">
        <v>770</v>
      </c>
      <c r="F132" s="205" t="s">
        <v>771</v>
      </c>
      <c r="G132" s="206" t="s">
        <v>206</v>
      </c>
      <c r="H132" s="207">
        <v>1.786</v>
      </c>
      <c r="I132" s="208"/>
      <c r="J132" s="209">
        <f>ROUND(I132*H132,2)</f>
        <v>0</v>
      </c>
      <c r="K132" s="210"/>
      <c r="L132" s="38"/>
      <c r="M132" s="211" t="s">
        <v>1</v>
      </c>
      <c r="N132" s="212" t="s">
        <v>43</v>
      </c>
      <c r="O132" s="70"/>
      <c r="P132" s="213">
        <f>O132*H132</f>
        <v>0</v>
      </c>
      <c r="Q132" s="213">
        <v>2.4534</v>
      </c>
      <c r="R132" s="213">
        <f>Q132*H132</f>
        <v>4.3817724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187</v>
      </c>
      <c r="AT132" s="215" t="s">
        <v>183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187</v>
      </c>
      <c r="BM132" s="215" t="s">
        <v>1745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1746</v>
      </c>
      <c r="G133" s="218"/>
      <c r="H133" s="222">
        <v>1.786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86</v>
      </c>
      <c r="AY133" s="228" t="s">
        <v>181</v>
      </c>
    </row>
    <row r="134" spans="1:65" s="2" customFormat="1" ht="22.8">
      <c r="A134" s="33"/>
      <c r="B134" s="34"/>
      <c r="C134" s="203" t="s">
        <v>187</v>
      </c>
      <c r="D134" s="203" t="s">
        <v>183</v>
      </c>
      <c r="E134" s="204" t="s">
        <v>774</v>
      </c>
      <c r="F134" s="205" t="s">
        <v>775</v>
      </c>
      <c r="G134" s="206" t="s">
        <v>226</v>
      </c>
      <c r="H134" s="207">
        <v>0.166</v>
      </c>
      <c r="I134" s="208"/>
      <c r="J134" s="209">
        <f>ROUND(I134*H134,2)</f>
        <v>0</v>
      </c>
      <c r="K134" s="210"/>
      <c r="L134" s="38"/>
      <c r="M134" s="211" t="s">
        <v>1</v>
      </c>
      <c r="N134" s="212" t="s">
        <v>43</v>
      </c>
      <c r="O134" s="70"/>
      <c r="P134" s="213">
        <f>O134*H134</f>
        <v>0</v>
      </c>
      <c r="Q134" s="213">
        <v>1.05256</v>
      </c>
      <c r="R134" s="213">
        <f>Q134*H134</f>
        <v>0.17472496</v>
      </c>
      <c r="S134" s="213">
        <v>0</v>
      </c>
      <c r="T134" s="21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5" t="s">
        <v>187</v>
      </c>
      <c r="AT134" s="215" t="s">
        <v>183</v>
      </c>
      <c r="AU134" s="215" t="s">
        <v>88</v>
      </c>
      <c r="AY134" s="16" t="s">
        <v>181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86</v>
      </c>
      <c r="BK134" s="216">
        <f>ROUND(I134*H134,2)</f>
        <v>0</v>
      </c>
      <c r="BL134" s="16" t="s">
        <v>187</v>
      </c>
      <c r="BM134" s="215" t="s">
        <v>1747</v>
      </c>
    </row>
    <row r="135" spans="2:51" s="13" customFormat="1" ht="12">
      <c r="B135" s="217"/>
      <c r="C135" s="218"/>
      <c r="D135" s="219" t="s">
        <v>189</v>
      </c>
      <c r="E135" s="220" t="s">
        <v>1</v>
      </c>
      <c r="F135" s="221" t="s">
        <v>1748</v>
      </c>
      <c r="G135" s="218"/>
      <c r="H135" s="222">
        <v>0.079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189</v>
      </c>
      <c r="AU135" s="228" t="s">
        <v>88</v>
      </c>
      <c r="AV135" s="13" t="s">
        <v>88</v>
      </c>
      <c r="AW135" s="13" t="s">
        <v>35</v>
      </c>
      <c r="AX135" s="13" t="s">
        <v>78</v>
      </c>
      <c r="AY135" s="228" t="s">
        <v>181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1749</v>
      </c>
      <c r="G136" s="218"/>
      <c r="H136" s="222">
        <v>0.087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78</v>
      </c>
      <c r="AY136" s="228" t="s">
        <v>181</v>
      </c>
    </row>
    <row r="137" spans="2:51" s="14" customFormat="1" ht="12">
      <c r="B137" s="240"/>
      <c r="C137" s="241"/>
      <c r="D137" s="219" t="s">
        <v>189</v>
      </c>
      <c r="E137" s="242" t="s">
        <v>1</v>
      </c>
      <c r="F137" s="243" t="s">
        <v>257</v>
      </c>
      <c r="G137" s="241"/>
      <c r="H137" s="244">
        <v>0.16599999999999998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189</v>
      </c>
      <c r="AU137" s="250" t="s">
        <v>88</v>
      </c>
      <c r="AV137" s="14" t="s">
        <v>187</v>
      </c>
      <c r="AW137" s="14" t="s">
        <v>35</v>
      </c>
      <c r="AX137" s="14" t="s">
        <v>86</v>
      </c>
      <c r="AY137" s="250" t="s">
        <v>181</v>
      </c>
    </row>
    <row r="138" spans="2:63" s="12" customFormat="1" ht="13.2">
      <c r="B138" s="187"/>
      <c r="C138" s="188"/>
      <c r="D138" s="189" t="s">
        <v>77</v>
      </c>
      <c r="E138" s="201" t="s">
        <v>209</v>
      </c>
      <c r="F138" s="201" t="s">
        <v>779</v>
      </c>
      <c r="G138" s="188"/>
      <c r="H138" s="188"/>
      <c r="I138" s="191"/>
      <c r="J138" s="202">
        <f>BK138</f>
        <v>0</v>
      </c>
      <c r="K138" s="188"/>
      <c r="L138" s="193"/>
      <c r="M138" s="194"/>
      <c r="N138" s="195"/>
      <c r="O138" s="195"/>
      <c r="P138" s="196">
        <f>SUM(P139:P176)</f>
        <v>0</v>
      </c>
      <c r="Q138" s="195"/>
      <c r="R138" s="196">
        <f>SUM(R139:R176)</f>
        <v>1.7313833</v>
      </c>
      <c r="S138" s="195"/>
      <c r="T138" s="197">
        <f>SUM(T139:T176)</f>
        <v>0</v>
      </c>
      <c r="AR138" s="198" t="s">
        <v>86</v>
      </c>
      <c r="AT138" s="199" t="s">
        <v>77</v>
      </c>
      <c r="AU138" s="199" t="s">
        <v>86</v>
      </c>
      <c r="AY138" s="198" t="s">
        <v>181</v>
      </c>
      <c r="BK138" s="200">
        <f>SUM(BK139:BK176)</f>
        <v>0</v>
      </c>
    </row>
    <row r="139" spans="1:65" s="2" customFormat="1" ht="22.8">
      <c r="A139" s="33"/>
      <c r="B139" s="34"/>
      <c r="C139" s="203" t="s">
        <v>203</v>
      </c>
      <c r="D139" s="203" t="s">
        <v>183</v>
      </c>
      <c r="E139" s="204" t="s">
        <v>780</v>
      </c>
      <c r="F139" s="205" t="s">
        <v>781</v>
      </c>
      <c r="G139" s="206" t="s">
        <v>186</v>
      </c>
      <c r="H139" s="207">
        <v>4.445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187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187</v>
      </c>
      <c r="BM139" s="215" t="s">
        <v>1750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1751</v>
      </c>
      <c r="G140" s="218"/>
      <c r="H140" s="222">
        <v>2.645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78</v>
      </c>
      <c r="AY140" s="228" t="s">
        <v>181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1752</v>
      </c>
      <c r="G141" s="218"/>
      <c r="H141" s="222">
        <v>1.8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78</v>
      </c>
      <c r="AY141" s="228" t="s">
        <v>181</v>
      </c>
    </row>
    <row r="142" spans="2:51" s="14" customFormat="1" ht="12">
      <c r="B142" s="240"/>
      <c r="C142" s="241"/>
      <c r="D142" s="219" t="s">
        <v>189</v>
      </c>
      <c r="E142" s="242" t="s">
        <v>1</v>
      </c>
      <c r="F142" s="243" t="s">
        <v>257</v>
      </c>
      <c r="G142" s="241"/>
      <c r="H142" s="244">
        <v>4.445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189</v>
      </c>
      <c r="AU142" s="250" t="s">
        <v>88</v>
      </c>
      <c r="AV142" s="14" t="s">
        <v>187</v>
      </c>
      <c r="AW142" s="14" t="s">
        <v>35</v>
      </c>
      <c r="AX142" s="14" t="s">
        <v>86</v>
      </c>
      <c r="AY142" s="250" t="s">
        <v>181</v>
      </c>
    </row>
    <row r="143" spans="1:65" s="2" customFormat="1" ht="22.8">
      <c r="A143" s="33"/>
      <c r="B143" s="34"/>
      <c r="C143" s="203" t="s">
        <v>209</v>
      </c>
      <c r="D143" s="203" t="s">
        <v>183</v>
      </c>
      <c r="E143" s="204" t="s">
        <v>1753</v>
      </c>
      <c r="F143" s="205" t="s">
        <v>1754</v>
      </c>
      <c r="G143" s="206" t="s">
        <v>186</v>
      </c>
      <c r="H143" s="207">
        <v>63.898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0.01899</v>
      </c>
      <c r="R143" s="213">
        <f>Q143*H143</f>
        <v>1.21342302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187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187</v>
      </c>
      <c r="BM143" s="215" t="s">
        <v>1755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1756</v>
      </c>
      <c r="G144" s="218"/>
      <c r="H144" s="222">
        <v>15.206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78</v>
      </c>
      <c r="AY144" s="228" t="s">
        <v>181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1757</v>
      </c>
      <c r="G145" s="218"/>
      <c r="H145" s="222">
        <v>20.602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78</v>
      </c>
      <c r="AY145" s="228" t="s">
        <v>181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1756</v>
      </c>
      <c r="G146" s="218"/>
      <c r="H146" s="222">
        <v>15.206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78</v>
      </c>
      <c r="AY146" s="228" t="s">
        <v>181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1758</v>
      </c>
      <c r="G147" s="218"/>
      <c r="H147" s="222">
        <v>17.302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78</v>
      </c>
      <c r="AY147" s="228" t="s">
        <v>181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1759</v>
      </c>
      <c r="G148" s="218"/>
      <c r="H148" s="222">
        <v>-2.645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78</v>
      </c>
      <c r="AY148" s="228" t="s">
        <v>181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1215</v>
      </c>
      <c r="G149" s="218"/>
      <c r="H149" s="222">
        <v>-1.773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78</v>
      </c>
      <c r="AY149" s="228" t="s">
        <v>181</v>
      </c>
    </row>
    <row r="150" spans="2:51" s="14" customFormat="1" ht="12">
      <c r="B150" s="240"/>
      <c r="C150" s="241"/>
      <c r="D150" s="219" t="s">
        <v>189</v>
      </c>
      <c r="E150" s="242" t="s">
        <v>1</v>
      </c>
      <c r="F150" s="243" t="s">
        <v>257</v>
      </c>
      <c r="G150" s="241"/>
      <c r="H150" s="244">
        <v>63.898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189</v>
      </c>
      <c r="AU150" s="250" t="s">
        <v>88</v>
      </c>
      <c r="AV150" s="14" t="s">
        <v>187</v>
      </c>
      <c r="AW150" s="14" t="s">
        <v>35</v>
      </c>
      <c r="AX150" s="14" t="s">
        <v>86</v>
      </c>
      <c r="AY150" s="250" t="s">
        <v>181</v>
      </c>
    </row>
    <row r="151" spans="1:65" s="2" customFormat="1" ht="22.8">
      <c r="A151" s="33"/>
      <c r="B151" s="34"/>
      <c r="C151" s="203" t="s">
        <v>213</v>
      </c>
      <c r="D151" s="203" t="s">
        <v>183</v>
      </c>
      <c r="E151" s="204" t="s">
        <v>972</v>
      </c>
      <c r="F151" s="205" t="s">
        <v>973</v>
      </c>
      <c r="G151" s="206" t="s">
        <v>186</v>
      </c>
      <c r="H151" s="207">
        <v>63.898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0.00486</v>
      </c>
      <c r="R151" s="213">
        <f>Q151*H151</f>
        <v>0.31054428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187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1760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1756</v>
      </c>
      <c r="G152" s="218"/>
      <c r="H152" s="222">
        <v>15.206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78</v>
      </c>
      <c r="AY152" s="228" t="s">
        <v>181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1757</v>
      </c>
      <c r="G153" s="218"/>
      <c r="H153" s="222">
        <v>20.602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78</v>
      </c>
      <c r="AY153" s="228" t="s">
        <v>181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1756</v>
      </c>
      <c r="G154" s="218"/>
      <c r="H154" s="222">
        <v>15.206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78</v>
      </c>
      <c r="AY154" s="228" t="s">
        <v>181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1758</v>
      </c>
      <c r="G155" s="218"/>
      <c r="H155" s="222">
        <v>17.302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78</v>
      </c>
      <c r="AY155" s="228" t="s">
        <v>181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1759</v>
      </c>
      <c r="G156" s="218"/>
      <c r="H156" s="222">
        <v>-2.645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78</v>
      </c>
      <c r="AY156" s="228" t="s">
        <v>181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1215</v>
      </c>
      <c r="G157" s="218"/>
      <c r="H157" s="222">
        <v>-1.773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78</v>
      </c>
      <c r="AY157" s="228" t="s">
        <v>181</v>
      </c>
    </row>
    <row r="158" spans="2:51" s="14" customFormat="1" ht="12">
      <c r="B158" s="240"/>
      <c r="C158" s="241"/>
      <c r="D158" s="219" t="s">
        <v>189</v>
      </c>
      <c r="E158" s="242" t="s">
        <v>1</v>
      </c>
      <c r="F158" s="243" t="s">
        <v>257</v>
      </c>
      <c r="G158" s="241"/>
      <c r="H158" s="244">
        <v>63.898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189</v>
      </c>
      <c r="AU158" s="250" t="s">
        <v>88</v>
      </c>
      <c r="AV158" s="14" t="s">
        <v>187</v>
      </c>
      <c r="AW158" s="14" t="s">
        <v>35</v>
      </c>
      <c r="AX158" s="14" t="s">
        <v>86</v>
      </c>
      <c r="AY158" s="250" t="s">
        <v>181</v>
      </c>
    </row>
    <row r="159" spans="1:65" s="2" customFormat="1" ht="11.4">
      <c r="A159" s="33"/>
      <c r="B159" s="34"/>
      <c r="C159" s="229" t="s">
        <v>218</v>
      </c>
      <c r="D159" s="229" t="s">
        <v>237</v>
      </c>
      <c r="E159" s="230" t="s">
        <v>979</v>
      </c>
      <c r="F159" s="231" t="s">
        <v>980</v>
      </c>
      <c r="G159" s="232" t="s">
        <v>186</v>
      </c>
      <c r="H159" s="233">
        <v>70.288</v>
      </c>
      <c r="I159" s="234"/>
      <c r="J159" s="235">
        <f>ROUND(I159*H159,2)</f>
        <v>0</v>
      </c>
      <c r="K159" s="236"/>
      <c r="L159" s="237"/>
      <c r="M159" s="238" t="s">
        <v>1</v>
      </c>
      <c r="N159" s="239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218</v>
      </c>
      <c r="AT159" s="215" t="s">
        <v>237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187</v>
      </c>
      <c r="BM159" s="215" t="s">
        <v>1761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1762</v>
      </c>
      <c r="G160" s="218"/>
      <c r="H160" s="222">
        <v>70.288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22.8">
      <c r="A161" s="33"/>
      <c r="B161" s="34"/>
      <c r="C161" s="203" t="s">
        <v>223</v>
      </c>
      <c r="D161" s="203" t="s">
        <v>183</v>
      </c>
      <c r="E161" s="204" t="s">
        <v>914</v>
      </c>
      <c r="F161" s="205" t="s">
        <v>915</v>
      </c>
      <c r="G161" s="206" t="s">
        <v>186</v>
      </c>
      <c r="H161" s="207">
        <v>13.35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43</v>
      </c>
      <c r="O161" s="70"/>
      <c r="P161" s="213">
        <f>O161*H161</f>
        <v>0</v>
      </c>
      <c r="Q161" s="213">
        <v>0.00438</v>
      </c>
      <c r="R161" s="213">
        <f>Q161*H161</f>
        <v>0.058473000000000004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187</v>
      </c>
      <c r="AT161" s="215" t="s">
        <v>183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187</v>
      </c>
      <c r="BM161" s="215" t="s">
        <v>1763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1764</v>
      </c>
      <c r="G162" s="218"/>
      <c r="H162" s="222">
        <v>2.304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78</v>
      </c>
      <c r="AY162" s="228" t="s">
        <v>181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1765</v>
      </c>
      <c r="G163" s="218"/>
      <c r="H163" s="222">
        <v>8.74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78</v>
      </c>
      <c r="AY163" s="228" t="s">
        <v>181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1766</v>
      </c>
      <c r="G164" s="218"/>
      <c r="H164" s="222">
        <v>2.306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78</v>
      </c>
      <c r="AY164" s="228" t="s">
        <v>181</v>
      </c>
    </row>
    <row r="165" spans="2:51" s="14" customFormat="1" ht="12">
      <c r="B165" s="240"/>
      <c r="C165" s="241"/>
      <c r="D165" s="219" t="s">
        <v>189</v>
      </c>
      <c r="E165" s="242" t="s">
        <v>1</v>
      </c>
      <c r="F165" s="243" t="s">
        <v>257</v>
      </c>
      <c r="G165" s="241"/>
      <c r="H165" s="244">
        <v>13.350000000000001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189</v>
      </c>
      <c r="AU165" s="250" t="s">
        <v>88</v>
      </c>
      <c r="AV165" s="14" t="s">
        <v>187</v>
      </c>
      <c r="AW165" s="14" t="s">
        <v>35</v>
      </c>
      <c r="AX165" s="14" t="s">
        <v>86</v>
      </c>
      <c r="AY165" s="250" t="s">
        <v>181</v>
      </c>
    </row>
    <row r="166" spans="1:65" s="2" customFormat="1" ht="22.8">
      <c r="A166" s="33"/>
      <c r="B166" s="34"/>
      <c r="C166" s="203" t="s">
        <v>113</v>
      </c>
      <c r="D166" s="203" t="s">
        <v>183</v>
      </c>
      <c r="E166" s="204" t="s">
        <v>984</v>
      </c>
      <c r="F166" s="205" t="s">
        <v>985</v>
      </c>
      <c r="G166" s="206" t="s">
        <v>357</v>
      </c>
      <c r="H166" s="207">
        <v>11.74</v>
      </c>
      <c r="I166" s="208"/>
      <c r="J166" s="209">
        <f>ROUND(I166*H166,2)</f>
        <v>0</v>
      </c>
      <c r="K166" s="210"/>
      <c r="L166" s="38"/>
      <c r="M166" s="211" t="s">
        <v>1</v>
      </c>
      <c r="N166" s="212" t="s">
        <v>43</v>
      </c>
      <c r="O166" s="70"/>
      <c r="P166" s="213">
        <f>O166*H166</f>
        <v>0</v>
      </c>
      <c r="Q166" s="213">
        <v>0.0015</v>
      </c>
      <c r="R166" s="213">
        <f>Q166*H166</f>
        <v>0.01761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187</v>
      </c>
      <c r="AT166" s="215" t="s">
        <v>183</v>
      </c>
      <c r="AU166" s="215" t="s">
        <v>88</v>
      </c>
      <c r="AY166" s="16" t="s">
        <v>181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86</v>
      </c>
      <c r="BK166" s="216">
        <f>ROUND(I166*H166,2)</f>
        <v>0</v>
      </c>
      <c r="BL166" s="16" t="s">
        <v>187</v>
      </c>
      <c r="BM166" s="215" t="s">
        <v>1767</v>
      </c>
    </row>
    <row r="167" spans="2:51" s="13" customFormat="1" ht="12">
      <c r="B167" s="217"/>
      <c r="C167" s="218"/>
      <c r="D167" s="219" t="s">
        <v>189</v>
      </c>
      <c r="E167" s="220" t="s">
        <v>1</v>
      </c>
      <c r="F167" s="221" t="s">
        <v>1768</v>
      </c>
      <c r="G167" s="218"/>
      <c r="H167" s="222">
        <v>6.9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189</v>
      </c>
      <c r="AU167" s="228" t="s">
        <v>88</v>
      </c>
      <c r="AV167" s="13" t="s">
        <v>88</v>
      </c>
      <c r="AW167" s="13" t="s">
        <v>35</v>
      </c>
      <c r="AX167" s="13" t="s">
        <v>78</v>
      </c>
      <c r="AY167" s="228" t="s">
        <v>181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1769</v>
      </c>
      <c r="G168" s="218"/>
      <c r="H168" s="222">
        <v>4.84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78</v>
      </c>
      <c r="AY168" s="228" t="s">
        <v>181</v>
      </c>
    </row>
    <row r="169" spans="2:51" s="14" customFormat="1" ht="12">
      <c r="B169" s="240"/>
      <c r="C169" s="241"/>
      <c r="D169" s="219" t="s">
        <v>189</v>
      </c>
      <c r="E169" s="242" t="s">
        <v>1</v>
      </c>
      <c r="F169" s="243" t="s">
        <v>257</v>
      </c>
      <c r="G169" s="241"/>
      <c r="H169" s="244">
        <v>11.74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189</v>
      </c>
      <c r="AU169" s="250" t="s">
        <v>88</v>
      </c>
      <c r="AV169" s="14" t="s">
        <v>187</v>
      </c>
      <c r="AW169" s="14" t="s">
        <v>35</v>
      </c>
      <c r="AX169" s="14" t="s">
        <v>86</v>
      </c>
      <c r="AY169" s="250" t="s">
        <v>181</v>
      </c>
    </row>
    <row r="170" spans="1:65" s="2" customFormat="1" ht="22.8">
      <c r="A170" s="33"/>
      <c r="B170" s="34"/>
      <c r="C170" s="203" t="s">
        <v>116</v>
      </c>
      <c r="D170" s="203" t="s">
        <v>183</v>
      </c>
      <c r="E170" s="204" t="s">
        <v>963</v>
      </c>
      <c r="F170" s="205" t="s">
        <v>964</v>
      </c>
      <c r="G170" s="206" t="s">
        <v>186</v>
      </c>
      <c r="H170" s="207">
        <v>13.35</v>
      </c>
      <c r="I170" s="208"/>
      <c r="J170" s="209">
        <f>ROUND(I170*H170,2)</f>
        <v>0</v>
      </c>
      <c r="K170" s="210"/>
      <c r="L170" s="38"/>
      <c r="M170" s="211" t="s">
        <v>1</v>
      </c>
      <c r="N170" s="212" t="s">
        <v>43</v>
      </c>
      <c r="O170" s="70"/>
      <c r="P170" s="213">
        <f>O170*H170</f>
        <v>0</v>
      </c>
      <c r="Q170" s="213">
        <v>0.00628</v>
      </c>
      <c r="R170" s="213">
        <f>Q170*H170</f>
        <v>0.083838</v>
      </c>
      <c r="S170" s="213">
        <v>0</v>
      </c>
      <c r="T170" s="21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187</v>
      </c>
      <c r="AT170" s="215" t="s">
        <v>183</v>
      </c>
      <c r="AU170" s="215" t="s">
        <v>88</v>
      </c>
      <c r="AY170" s="16" t="s">
        <v>181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6" t="s">
        <v>86</v>
      </c>
      <c r="BK170" s="216">
        <f>ROUND(I170*H170,2)</f>
        <v>0</v>
      </c>
      <c r="BL170" s="16" t="s">
        <v>187</v>
      </c>
      <c r="BM170" s="215" t="s">
        <v>1770</v>
      </c>
    </row>
    <row r="171" spans="2:51" s="13" customFormat="1" ht="12">
      <c r="B171" s="217"/>
      <c r="C171" s="218"/>
      <c r="D171" s="219" t="s">
        <v>189</v>
      </c>
      <c r="E171" s="220" t="s">
        <v>1</v>
      </c>
      <c r="F171" s="221" t="s">
        <v>1764</v>
      </c>
      <c r="G171" s="218"/>
      <c r="H171" s="222">
        <v>2.304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189</v>
      </c>
      <c r="AU171" s="228" t="s">
        <v>88</v>
      </c>
      <c r="AV171" s="13" t="s">
        <v>88</v>
      </c>
      <c r="AW171" s="13" t="s">
        <v>35</v>
      </c>
      <c r="AX171" s="13" t="s">
        <v>78</v>
      </c>
      <c r="AY171" s="228" t="s">
        <v>181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1765</v>
      </c>
      <c r="G172" s="218"/>
      <c r="H172" s="222">
        <v>8.74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78</v>
      </c>
      <c r="AY172" s="228" t="s">
        <v>181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1766</v>
      </c>
      <c r="G173" s="218"/>
      <c r="H173" s="222">
        <v>2.306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78</v>
      </c>
      <c r="AY173" s="228" t="s">
        <v>181</v>
      </c>
    </row>
    <row r="174" spans="2:51" s="14" customFormat="1" ht="12">
      <c r="B174" s="240"/>
      <c r="C174" s="241"/>
      <c r="D174" s="219" t="s">
        <v>189</v>
      </c>
      <c r="E174" s="242" t="s">
        <v>1</v>
      </c>
      <c r="F174" s="243" t="s">
        <v>257</v>
      </c>
      <c r="G174" s="241"/>
      <c r="H174" s="244">
        <v>13.350000000000001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189</v>
      </c>
      <c r="AU174" s="250" t="s">
        <v>88</v>
      </c>
      <c r="AV174" s="14" t="s">
        <v>187</v>
      </c>
      <c r="AW174" s="14" t="s">
        <v>35</v>
      </c>
      <c r="AX174" s="14" t="s">
        <v>86</v>
      </c>
      <c r="AY174" s="250" t="s">
        <v>181</v>
      </c>
    </row>
    <row r="175" spans="1:65" s="2" customFormat="1" ht="22.8">
      <c r="A175" s="33"/>
      <c r="B175" s="34"/>
      <c r="C175" s="203" t="s">
        <v>119</v>
      </c>
      <c r="D175" s="203" t="s">
        <v>183</v>
      </c>
      <c r="E175" s="204" t="s">
        <v>989</v>
      </c>
      <c r="F175" s="205" t="s">
        <v>990</v>
      </c>
      <c r="G175" s="206" t="s">
        <v>357</v>
      </c>
      <c r="H175" s="207">
        <v>2.3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43</v>
      </c>
      <c r="O175" s="70"/>
      <c r="P175" s="213">
        <f>O175*H175</f>
        <v>0</v>
      </c>
      <c r="Q175" s="213">
        <v>0.02065</v>
      </c>
      <c r="R175" s="213">
        <f>Q175*H175</f>
        <v>0.047495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187</v>
      </c>
      <c r="AT175" s="215" t="s">
        <v>183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187</v>
      </c>
      <c r="BM175" s="215" t="s">
        <v>1771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1772</v>
      </c>
      <c r="G176" s="218"/>
      <c r="H176" s="222">
        <v>2.3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86</v>
      </c>
      <c r="AY176" s="228" t="s">
        <v>181</v>
      </c>
    </row>
    <row r="177" spans="2:63" s="12" customFormat="1" ht="13.2">
      <c r="B177" s="187"/>
      <c r="C177" s="188"/>
      <c r="D177" s="189" t="s">
        <v>77</v>
      </c>
      <c r="E177" s="201" t="s">
        <v>223</v>
      </c>
      <c r="F177" s="201" t="s">
        <v>250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SUM(P178:P193)</f>
        <v>0</v>
      </c>
      <c r="Q177" s="195"/>
      <c r="R177" s="196">
        <f>SUM(R178:R193)</f>
        <v>0.007324800000000001</v>
      </c>
      <c r="S177" s="195"/>
      <c r="T177" s="197">
        <f>SUM(T178:T193)</f>
        <v>0</v>
      </c>
      <c r="AR177" s="198" t="s">
        <v>86</v>
      </c>
      <c r="AT177" s="199" t="s">
        <v>77</v>
      </c>
      <c r="AU177" s="199" t="s">
        <v>86</v>
      </c>
      <c r="AY177" s="198" t="s">
        <v>181</v>
      </c>
      <c r="BK177" s="200">
        <f>SUM(BK178:BK193)</f>
        <v>0</v>
      </c>
    </row>
    <row r="178" spans="1:65" s="2" customFormat="1" ht="22.8">
      <c r="A178" s="33"/>
      <c r="B178" s="34"/>
      <c r="C178" s="203" t="s">
        <v>122</v>
      </c>
      <c r="D178" s="203" t="s">
        <v>183</v>
      </c>
      <c r="E178" s="204" t="s">
        <v>1035</v>
      </c>
      <c r="F178" s="205" t="s">
        <v>1036</v>
      </c>
      <c r="G178" s="206" t="s">
        <v>186</v>
      </c>
      <c r="H178" s="207">
        <v>82.98</v>
      </c>
      <c r="I178" s="208"/>
      <c r="J178" s="209">
        <f>ROUND(I178*H178,2)</f>
        <v>0</v>
      </c>
      <c r="K178" s="210"/>
      <c r="L178" s="38"/>
      <c r="M178" s="211" t="s">
        <v>1</v>
      </c>
      <c r="N178" s="212" t="s">
        <v>43</v>
      </c>
      <c r="O178" s="70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187</v>
      </c>
      <c r="AT178" s="215" t="s">
        <v>183</v>
      </c>
      <c r="AU178" s="215" t="s">
        <v>88</v>
      </c>
      <c r="AY178" s="16" t="s">
        <v>181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6" t="s">
        <v>86</v>
      </c>
      <c r="BK178" s="216">
        <f>ROUND(I178*H178,2)</f>
        <v>0</v>
      </c>
      <c r="BL178" s="16" t="s">
        <v>187</v>
      </c>
      <c r="BM178" s="215" t="s">
        <v>1773</v>
      </c>
    </row>
    <row r="179" spans="2:51" s="13" customFormat="1" ht="12">
      <c r="B179" s="217"/>
      <c r="C179" s="218"/>
      <c r="D179" s="219" t="s">
        <v>189</v>
      </c>
      <c r="E179" s="220" t="s">
        <v>1</v>
      </c>
      <c r="F179" s="221" t="s">
        <v>1774</v>
      </c>
      <c r="G179" s="218"/>
      <c r="H179" s="222">
        <v>18.86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189</v>
      </c>
      <c r="AU179" s="228" t="s">
        <v>88</v>
      </c>
      <c r="AV179" s="13" t="s">
        <v>88</v>
      </c>
      <c r="AW179" s="13" t="s">
        <v>35</v>
      </c>
      <c r="AX179" s="13" t="s">
        <v>78</v>
      </c>
      <c r="AY179" s="228" t="s">
        <v>181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1774</v>
      </c>
      <c r="G180" s="218"/>
      <c r="H180" s="222">
        <v>18.86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78</v>
      </c>
      <c r="AY180" s="228" t="s">
        <v>181</v>
      </c>
    </row>
    <row r="181" spans="2:51" s="13" customFormat="1" ht="12">
      <c r="B181" s="217"/>
      <c r="C181" s="218"/>
      <c r="D181" s="219" t="s">
        <v>189</v>
      </c>
      <c r="E181" s="220" t="s">
        <v>1</v>
      </c>
      <c r="F181" s="221" t="s">
        <v>1775</v>
      </c>
      <c r="G181" s="218"/>
      <c r="H181" s="222">
        <v>25.42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189</v>
      </c>
      <c r="AU181" s="228" t="s">
        <v>88</v>
      </c>
      <c r="AV181" s="13" t="s">
        <v>88</v>
      </c>
      <c r="AW181" s="13" t="s">
        <v>35</v>
      </c>
      <c r="AX181" s="13" t="s">
        <v>78</v>
      </c>
      <c r="AY181" s="228" t="s">
        <v>181</v>
      </c>
    </row>
    <row r="182" spans="2:51" s="13" customFormat="1" ht="12">
      <c r="B182" s="217"/>
      <c r="C182" s="218"/>
      <c r="D182" s="219" t="s">
        <v>189</v>
      </c>
      <c r="E182" s="220" t="s">
        <v>1</v>
      </c>
      <c r="F182" s="221" t="s">
        <v>1776</v>
      </c>
      <c r="G182" s="218"/>
      <c r="H182" s="222">
        <v>19.84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189</v>
      </c>
      <c r="AU182" s="228" t="s">
        <v>88</v>
      </c>
      <c r="AV182" s="13" t="s">
        <v>88</v>
      </c>
      <c r="AW182" s="13" t="s">
        <v>35</v>
      </c>
      <c r="AX182" s="13" t="s">
        <v>78</v>
      </c>
      <c r="AY182" s="228" t="s">
        <v>181</v>
      </c>
    </row>
    <row r="183" spans="2:51" s="14" customFormat="1" ht="12">
      <c r="B183" s="240"/>
      <c r="C183" s="241"/>
      <c r="D183" s="219" t="s">
        <v>189</v>
      </c>
      <c r="E183" s="242" t="s">
        <v>1</v>
      </c>
      <c r="F183" s="243" t="s">
        <v>257</v>
      </c>
      <c r="G183" s="241"/>
      <c r="H183" s="244">
        <v>82.98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189</v>
      </c>
      <c r="AU183" s="250" t="s">
        <v>88</v>
      </c>
      <c r="AV183" s="14" t="s">
        <v>187</v>
      </c>
      <c r="AW183" s="14" t="s">
        <v>35</v>
      </c>
      <c r="AX183" s="14" t="s">
        <v>86</v>
      </c>
      <c r="AY183" s="250" t="s">
        <v>181</v>
      </c>
    </row>
    <row r="184" spans="1:65" s="2" customFormat="1" ht="22.8">
      <c r="A184" s="33"/>
      <c r="B184" s="34"/>
      <c r="C184" s="203" t="s">
        <v>125</v>
      </c>
      <c r="D184" s="203" t="s">
        <v>183</v>
      </c>
      <c r="E184" s="204" t="s">
        <v>1043</v>
      </c>
      <c r="F184" s="205" t="s">
        <v>1044</v>
      </c>
      <c r="G184" s="206" t="s">
        <v>186</v>
      </c>
      <c r="H184" s="207">
        <v>2489.4</v>
      </c>
      <c r="I184" s="208"/>
      <c r="J184" s="209">
        <f>ROUND(I184*H184,2)</f>
        <v>0</v>
      </c>
      <c r="K184" s="210"/>
      <c r="L184" s="38"/>
      <c r="M184" s="211" t="s">
        <v>1</v>
      </c>
      <c r="N184" s="212" t="s">
        <v>43</v>
      </c>
      <c r="O184" s="70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187</v>
      </c>
      <c r="AT184" s="215" t="s">
        <v>183</v>
      </c>
      <c r="AU184" s="215" t="s">
        <v>88</v>
      </c>
      <c r="AY184" s="16" t="s">
        <v>181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86</v>
      </c>
      <c r="BK184" s="216">
        <f>ROUND(I184*H184,2)</f>
        <v>0</v>
      </c>
      <c r="BL184" s="16" t="s">
        <v>187</v>
      </c>
      <c r="BM184" s="215" t="s">
        <v>1777</v>
      </c>
    </row>
    <row r="185" spans="2:51" s="13" customFormat="1" ht="12">
      <c r="B185" s="217"/>
      <c r="C185" s="218"/>
      <c r="D185" s="219" t="s">
        <v>189</v>
      </c>
      <c r="E185" s="220" t="s">
        <v>1</v>
      </c>
      <c r="F185" s="221" t="s">
        <v>1778</v>
      </c>
      <c r="G185" s="218"/>
      <c r="H185" s="222">
        <v>2489.4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189</v>
      </c>
      <c r="AU185" s="228" t="s">
        <v>88</v>
      </c>
      <c r="AV185" s="13" t="s">
        <v>88</v>
      </c>
      <c r="AW185" s="13" t="s">
        <v>35</v>
      </c>
      <c r="AX185" s="13" t="s">
        <v>86</v>
      </c>
      <c r="AY185" s="228" t="s">
        <v>181</v>
      </c>
    </row>
    <row r="186" spans="1:65" s="2" customFormat="1" ht="22.8">
      <c r="A186" s="33"/>
      <c r="B186" s="34"/>
      <c r="C186" s="203" t="s">
        <v>8</v>
      </c>
      <c r="D186" s="203" t="s">
        <v>183</v>
      </c>
      <c r="E186" s="204" t="s">
        <v>1048</v>
      </c>
      <c r="F186" s="205" t="s">
        <v>1049</v>
      </c>
      <c r="G186" s="206" t="s">
        <v>186</v>
      </c>
      <c r="H186" s="207">
        <v>82.98</v>
      </c>
      <c r="I186" s="208"/>
      <c r="J186" s="209">
        <f>ROUND(I186*H186,2)</f>
        <v>0</v>
      </c>
      <c r="K186" s="210"/>
      <c r="L186" s="38"/>
      <c r="M186" s="211" t="s">
        <v>1</v>
      </c>
      <c r="N186" s="212" t="s">
        <v>43</v>
      </c>
      <c r="O186" s="70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187</v>
      </c>
      <c r="AT186" s="215" t="s">
        <v>183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187</v>
      </c>
      <c r="BM186" s="215" t="s">
        <v>1779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1774</v>
      </c>
      <c r="G187" s="218"/>
      <c r="H187" s="222">
        <v>18.86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78</v>
      </c>
      <c r="AY187" s="228" t="s">
        <v>181</v>
      </c>
    </row>
    <row r="188" spans="2:51" s="13" customFormat="1" ht="12">
      <c r="B188" s="217"/>
      <c r="C188" s="218"/>
      <c r="D188" s="219" t="s">
        <v>189</v>
      </c>
      <c r="E188" s="220" t="s">
        <v>1</v>
      </c>
      <c r="F188" s="221" t="s">
        <v>1774</v>
      </c>
      <c r="G188" s="218"/>
      <c r="H188" s="222">
        <v>18.86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189</v>
      </c>
      <c r="AU188" s="228" t="s">
        <v>88</v>
      </c>
      <c r="AV188" s="13" t="s">
        <v>88</v>
      </c>
      <c r="AW188" s="13" t="s">
        <v>35</v>
      </c>
      <c r="AX188" s="13" t="s">
        <v>78</v>
      </c>
      <c r="AY188" s="228" t="s">
        <v>181</v>
      </c>
    </row>
    <row r="189" spans="2:51" s="13" customFormat="1" ht="12">
      <c r="B189" s="217"/>
      <c r="C189" s="218"/>
      <c r="D189" s="219" t="s">
        <v>189</v>
      </c>
      <c r="E189" s="220" t="s">
        <v>1</v>
      </c>
      <c r="F189" s="221" t="s">
        <v>1775</v>
      </c>
      <c r="G189" s="218"/>
      <c r="H189" s="222">
        <v>25.42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189</v>
      </c>
      <c r="AU189" s="228" t="s">
        <v>88</v>
      </c>
      <c r="AV189" s="13" t="s">
        <v>88</v>
      </c>
      <c r="AW189" s="13" t="s">
        <v>35</v>
      </c>
      <c r="AX189" s="13" t="s">
        <v>78</v>
      </c>
      <c r="AY189" s="228" t="s">
        <v>181</v>
      </c>
    </row>
    <row r="190" spans="2:51" s="13" customFormat="1" ht="12">
      <c r="B190" s="217"/>
      <c r="C190" s="218"/>
      <c r="D190" s="219" t="s">
        <v>189</v>
      </c>
      <c r="E190" s="220" t="s">
        <v>1</v>
      </c>
      <c r="F190" s="221" t="s">
        <v>1776</v>
      </c>
      <c r="G190" s="218"/>
      <c r="H190" s="222">
        <v>19.84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189</v>
      </c>
      <c r="AU190" s="228" t="s">
        <v>88</v>
      </c>
      <c r="AV190" s="13" t="s">
        <v>88</v>
      </c>
      <c r="AW190" s="13" t="s">
        <v>35</v>
      </c>
      <c r="AX190" s="13" t="s">
        <v>78</v>
      </c>
      <c r="AY190" s="228" t="s">
        <v>181</v>
      </c>
    </row>
    <row r="191" spans="2:51" s="14" customFormat="1" ht="12">
      <c r="B191" s="240"/>
      <c r="C191" s="241"/>
      <c r="D191" s="219" t="s">
        <v>189</v>
      </c>
      <c r="E191" s="242" t="s">
        <v>1</v>
      </c>
      <c r="F191" s="243" t="s">
        <v>257</v>
      </c>
      <c r="G191" s="241"/>
      <c r="H191" s="244">
        <v>82.98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189</v>
      </c>
      <c r="AU191" s="250" t="s">
        <v>88</v>
      </c>
      <c r="AV191" s="14" t="s">
        <v>187</v>
      </c>
      <c r="AW191" s="14" t="s">
        <v>35</v>
      </c>
      <c r="AX191" s="14" t="s">
        <v>86</v>
      </c>
      <c r="AY191" s="250" t="s">
        <v>181</v>
      </c>
    </row>
    <row r="192" spans="1:65" s="2" customFormat="1" ht="34.2">
      <c r="A192" s="33"/>
      <c r="B192" s="34"/>
      <c r="C192" s="203" t="s">
        <v>130</v>
      </c>
      <c r="D192" s="203" t="s">
        <v>183</v>
      </c>
      <c r="E192" s="204" t="s">
        <v>1052</v>
      </c>
      <c r="F192" s="205" t="s">
        <v>1053</v>
      </c>
      <c r="G192" s="206" t="s">
        <v>186</v>
      </c>
      <c r="H192" s="207">
        <v>34.88</v>
      </c>
      <c r="I192" s="208"/>
      <c r="J192" s="209">
        <f>ROUND(I192*H192,2)</f>
        <v>0</v>
      </c>
      <c r="K192" s="210"/>
      <c r="L192" s="38"/>
      <c r="M192" s="211" t="s">
        <v>1</v>
      </c>
      <c r="N192" s="212" t="s">
        <v>43</v>
      </c>
      <c r="O192" s="70"/>
      <c r="P192" s="213">
        <f>O192*H192</f>
        <v>0</v>
      </c>
      <c r="Q192" s="213">
        <v>0.00021</v>
      </c>
      <c r="R192" s="213">
        <f>Q192*H192</f>
        <v>0.007324800000000001</v>
      </c>
      <c r="S192" s="213">
        <v>0</v>
      </c>
      <c r="T192" s="21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187</v>
      </c>
      <c r="AT192" s="215" t="s">
        <v>183</v>
      </c>
      <c r="AU192" s="215" t="s">
        <v>88</v>
      </c>
      <c r="AY192" s="16" t="s">
        <v>181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6" t="s">
        <v>86</v>
      </c>
      <c r="BK192" s="216">
        <f>ROUND(I192*H192,2)</f>
        <v>0</v>
      </c>
      <c r="BL192" s="16" t="s">
        <v>187</v>
      </c>
      <c r="BM192" s="215" t="s">
        <v>1780</v>
      </c>
    </row>
    <row r="193" spans="2:51" s="13" customFormat="1" ht="12">
      <c r="B193" s="217"/>
      <c r="C193" s="218"/>
      <c r="D193" s="219" t="s">
        <v>189</v>
      </c>
      <c r="E193" s="220" t="s">
        <v>1</v>
      </c>
      <c r="F193" s="221" t="s">
        <v>1781</v>
      </c>
      <c r="G193" s="218"/>
      <c r="H193" s="222">
        <v>34.88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86</v>
      </c>
      <c r="AY193" s="228" t="s">
        <v>181</v>
      </c>
    </row>
    <row r="194" spans="2:63" s="12" customFormat="1" ht="15">
      <c r="B194" s="187"/>
      <c r="C194" s="188"/>
      <c r="D194" s="189" t="s">
        <v>77</v>
      </c>
      <c r="E194" s="190" t="s">
        <v>322</v>
      </c>
      <c r="F194" s="190" t="s">
        <v>323</v>
      </c>
      <c r="G194" s="188"/>
      <c r="H194" s="188"/>
      <c r="I194" s="191"/>
      <c r="J194" s="192">
        <f>BK194</f>
        <v>0</v>
      </c>
      <c r="K194" s="188"/>
      <c r="L194" s="193"/>
      <c r="M194" s="194"/>
      <c r="N194" s="195"/>
      <c r="O194" s="195"/>
      <c r="P194" s="196">
        <f>P195+P233+P258+P280</f>
        <v>0</v>
      </c>
      <c r="Q194" s="195"/>
      <c r="R194" s="196">
        <f>R195+R233+R258+R280</f>
        <v>3.5069579600000007</v>
      </c>
      <c r="S194" s="195"/>
      <c r="T194" s="197">
        <f>T195+T233+T258+T280</f>
        <v>0</v>
      </c>
      <c r="AR194" s="198" t="s">
        <v>88</v>
      </c>
      <c r="AT194" s="199" t="s">
        <v>77</v>
      </c>
      <c r="AU194" s="199" t="s">
        <v>78</v>
      </c>
      <c r="AY194" s="198" t="s">
        <v>181</v>
      </c>
      <c r="BK194" s="200">
        <f>BK195+BK233+BK258+BK280</f>
        <v>0</v>
      </c>
    </row>
    <row r="195" spans="2:63" s="12" customFormat="1" ht="13.2">
      <c r="B195" s="187"/>
      <c r="C195" s="188"/>
      <c r="D195" s="189" t="s">
        <v>77</v>
      </c>
      <c r="E195" s="201" t="s">
        <v>1155</v>
      </c>
      <c r="F195" s="201" t="s">
        <v>1156</v>
      </c>
      <c r="G195" s="188"/>
      <c r="H195" s="188"/>
      <c r="I195" s="191"/>
      <c r="J195" s="202">
        <f>BK195</f>
        <v>0</v>
      </c>
      <c r="K195" s="188"/>
      <c r="L195" s="193"/>
      <c r="M195" s="194"/>
      <c r="N195" s="195"/>
      <c r="O195" s="195"/>
      <c r="P195" s="196">
        <f>SUM(P196:P232)</f>
        <v>0</v>
      </c>
      <c r="Q195" s="195"/>
      <c r="R195" s="196">
        <f>SUM(R196:R232)</f>
        <v>0.47506356</v>
      </c>
      <c r="S195" s="195"/>
      <c r="T195" s="197">
        <f>SUM(T196:T232)</f>
        <v>0</v>
      </c>
      <c r="AR195" s="198" t="s">
        <v>88</v>
      </c>
      <c r="AT195" s="199" t="s">
        <v>77</v>
      </c>
      <c r="AU195" s="199" t="s">
        <v>86</v>
      </c>
      <c r="AY195" s="198" t="s">
        <v>181</v>
      </c>
      <c r="BK195" s="200">
        <f>SUM(BK196:BK232)</f>
        <v>0</v>
      </c>
    </row>
    <row r="196" spans="1:65" s="2" customFormat="1" ht="22.8">
      <c r="A196" s="33"/>
      <c r="B196" s="34"/>
      <c r="C196" s="203" t="s">
        <v>133</v>
      </c>
      <c r="D196" s="203" t="s">
        <v>183</v>
      </c>
      <c r="E196" s="204" t="s">
        <v>1158</v>
      </c>
      <c r="F196" s="205" t="s">
        <v>1159</v>
      </c>
      <c r="G196" s="206" t="s">
        <v>186</v>
      </c>
      <c r="H196" s="207">
        <v>13.35</v>
      </c>
      <c r="I196" s="208"/>
      <c r="J196" s="209">
        <f>ROUND(I196*H196,2)</f>
        <v>0</v>
      </c>
      <c r="K196" s="210"/>
      <c r="L196" s="38"/>
      <c r="M196" s="211" t="s">
        <v>1</v>
      </c>
      <c r="N196" s="212" t="s">
        <v>43</v>
      </c>
      <c r="O196" s="70"/>
      <c r="P196" s="213">
        <f>O196*H196</f>
        <v>0</v>
      </c>
      <c r="Q196" s="213">
        <v>0.006</v>
      </c>
      <c r="R196" s="213">
        <f>Q196*H196</f>
        <v>0.0801</v>
      </c>
      <c r="S196" s="213">
        <v>0</v>
      </c>
      <c r="T196" s="21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15" t="s">
        <v>130</v>
      </c>
      <c r="AT196" s="215" t="s">
        <v>183</v>
      </c>
      <c r="AU196" s="215" t="s">
        <v>88</v>
      </c>
      <c r="AY196" s="16" t="s">
        <v>181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6" t="s">
        <v>86</v>
      </c>
      <c r="BK196" s="216">
        <f>ROUND(I196*H196,2)</f>
        <v>0</v>
      </c>
      <c r="BL196" s="16" t="s">
        <v>130</v>
      </c>
      <c r="BM196" s="215" t="s">
        <v>1782</v>
      </c>
    </row>
    <row r="197" spans="2:51" s="13" customFormat="1" ht="12">
      <c r="B197" s="217"/>
      <c r="C197" s="218"/>
      <c r="D197" s="219" t="s">
        <v>189</v>
      </c>
      <c r="E197" s="220" t="s">
        <v>1</v>
      </c>
      <c r="F197" s="221" t="s">
        <v>1764</v>
      </c>
      <c r="G197" s="218"/>
      <c r="H197" s="222">
        <v>2.304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189</v>
      </c>
      <c r="AU197" s="228" t="s">
        <v>88</v>
      </c>
      <c r="AV197" s="13" t="s">
        <v>88</v>
      </c>
      <c r="AW197" s="13" t="s">
        <v>35</v>
      </c>
      <c r="AX197" s="13" t="s">
        <v>78</v>
      </c>
      <c r="AY197" s="228" t="s">
        <v>181</v>
      </c>
    </row>
    <row r="198" spans="2:51" s="13" customFormat="1" ht="12">
      <c r="B198" s="217"/>
      <c r="C198" s="218"/>
      <c r="D198" s="219" t="s">
        <v>189</v>
      </c>
      <c r="E198" s="220" t="s">
        <v>1</v>
      </c>
      <c r="F198" s="221" t="s">
        <v>1765</v>
      </c>
      <c r="G198" s="218"/>
      <c r="H198" s="222">
        <v>8.74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189</v>
      </c>
      <c r="AU198" s="228" t="s">
        <v>88</v>
      </c>
      <c r="AV198" s="13" t="s">
        <v>88</v>
      </c>
      <c r="AW198" s="13" t="s">
        <v>35</v>
      </c>
      <c r="AX198" s="13" t="s">
        <v>78</v>
      </c>
      <c r="AY198" s="228" t="s">
        <v>181</v>
      </c>
    </row>
    <row r="199" spans="2:51" s="13" customFormat="1" ht="12">
      <c r="B199" s="217"/>
      <c r="C199" s="218"/>
      <c r="D199" s="219" t="s">
        <v>189</v>
      </c>
      <c r="E199" s="220" t="s">
        <v>1</v>
      </c>
      <c r="F199" s="221" t="s">
        <v>1766</v>
      </c>
      <c r="G199" s="218"/>
      <c r="H199" s="222">
        <v>2.306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78</v>
      </c>
      <c r="AY199" s="228" t="s">
        <v>181</v>
      </c>
    </row>
    <row r="200" spans="2:51" s="14" customFormat="1" ht="12">
      <c r="B200" s="240"/>
      <c r="C200" s="241"/>
      <c r="D200" s="219" t="s">
        <v>189</v>
      </c>
      <c r="E200" s="242" t="s">
        <v>1</v>
      </c>
      <c r="F200" s="243" t="s">
        <v>257</v>
      </c>
      <c r="G200" s="241"/>
      <c r="H200" s="244">
        <v>13.350000000000001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189</v>
      </c>
      <c r="AU200" s="250" t="s">
        <v>88</v>
      </c>
      <c r="AV200" s="14" t="s">
        <v>187</v>
      </c>
      <c r="AW200" s="14" t="s">
        <v>35</v>
      </c>
      <c r="AX200" s="14" t="s">
        <v>86</v>
      </c>
      <c r="AY200" s="250" t="s">
        <v>181</v>
      </c>
    </row>
    <row r="201" spans="1:65" s="2" customFormat="1" ht="22.8">
      <c r="A201" s="33"/>
      <c r="B201" s="34"/>
      <c r="C201" s="229" t="s">
        <v>136</v>
      </c>
      <c r="D201" s="229" t="s">
        <v>237</v>
      </c>
      <c r="E201" s="230" t="s">
        <v>1164</v>
      </c>
      <c r="F201" s="231" t="s">
        <v>1165</v>
      </c>
      <c r="G201" s="232" t="s">
        <v>186</v>
      </c>
      <c r="H201" s="233">
        <v>14.018</v>
      </c>
      <c r="I201" s="234"/>
      <c r="J201" s="235">
        <f>ROUND(I201*H201,2)</f>
        <v>0</v>
      </c>
      <c r="K201" s="236"/>
      <c r="L201" s="237"/>
      <c r="M201" s="238" t="s">
        <v>1</v>
      </c>
      <c r="N201" s="239" t="s">
        <v>43</v>
      </c>
      <c r="O201" s="70"/>
      <c r="P201" s="213">
        <f>O201*H201</f>
        <v>0</v>
      </c>
      <c r="Q201" s="213">
        <v>0.0036</v>
      </c>
      <c r="R201" s="213">
        <f>Q201*H201</f>
        <v>0.050464800000000004</v>
      </c>
      <c r="S201" s="213">
        <v>0</v>
      </c>
      <c r="T201" s="214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15" t="s">
        <v>333</v>
      </c>
      <c r="AT201" s="215" t="s">
        <v>237</v>
      </c>
      <c r="AU201" s="215" t="s">
        <v>88</v>
      </c>
      <c r="AY201" s="16" t="s">
        <v>181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6" t="s">
        <v>86</v>
      </c>
      <c r="BK201" s="216">
        <f>ROUND(I201*H201,2)</f>
        <v>0</v>
      </c>
      <c r="BL201" s="16" t="s">
        <v>130</v>
      </c>
      <c r="BM201" s="215" t="s">
        <v>1783</v>
      </c>
    </row>
    <row r="202" spans="2:51" s="13" customFormat="1" ht="12">
      <c r="B202" s="217"/>
      <c r="C202" s="218"/>
      <c r="D202" s="219" t="s">
        <v>189</v>
      </c>
      <c r="E202" s="220" t="s">
        <v>1</v>
      </c>
      <c r="F202" s="221" t="s">
        <v>1784</v>
      </c>
      <c r="G202" s="218"/>
      <c r="H202" s="222">
        <v>13.35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189</v>
      </c>
      <c r="AU202" s="228" t="s">
        <v>88</v>
      </c>
      <c r="AV202" s="13" t="s">
        <v>88</v>
      </c>
      <c r="AW202" s="13" t="s">
        <v>35</v>
      </c>
      <c r="AX202" s="13" t="s">
        <v>86</v>
      </c>
      <c r="AY202" s="228" t="s">
        <v>181</v>
      </c>
    </row>
    <row r="203" spans="2:51" s="13" customFormat="1" ht="12">
      <c r="B203" s="217"/>
      <c r="C203" s="218"/>
      <c r="D203" s="219" t="s">
        <v>189</v>
      </c>
      <c r="E203" s="218"/>
      <c r="F203" s="221" t="s">
        <v>1785</v>
      </c>
      <c r="G203" s="218"/>
      <c r="H203" s="222">
        <v>14.018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189</v>
      </c>
      <c r="AU203" s="228" t="s">
        <v>88</v>
      </c>
      <c r="AV203" s="13" t="s">
        <v>88</v>
      </c>
      <c r="AW203" s="13" t="s">
        <v>4</v>
      </c>
      <c r="AX203" s="13" t="s">
        <v>86</v>
      </c>
      <c r="AY203" s="228" t="s">
        <v>181</v>
      </c>
    </row>
    <row r="204" spans="1:65" s="2" customFormat="1" ht="22.8">
      <c r="A204" s="33"/>
      <c r="B204" s="34"/>
      <c r="C204" s="203" t="s">
        <v>139</v>
      </c>
      <c r="D204" s="203" t="s">
        <v>183</v>
      </c>
      <c r="E204" s="204" t="s">
        <v>1222</v>
      </c>
      <c r="F204" s="205" t="s">
        <v>1223</v>
      </c>
      <c r="G204" s="206" t="s">
        <v>186</v>
      </c>
      <c r="H204" s="207">
        <v>63.898</v>
      </c>
      <c r="I204" s="208"/>
      <c r="J204" s="209">
        <f>ROUND(I204*H204,2)</f>
        <v>0</v>
      </c>
      <c r="K204" s="210"/>
      <c r="L204" s="38"/>
      <c r="M204" s="211" t="s">
        <v>1</v>
      </c>
      <c r="N204" s="212" t="s">
        <v>43</v>
      </c>
      <c r="O204" s="70"/>
      <c r="P204" s="213">
        <f>O204*H204</f>
        <v>0</v>
      </c>
      <c r="Q204" s="213">
        <v>4E-05</v>
      </c>
      <c r="R204" s="213">
        <f>Q204*H204</f>
        <v>0.00255592</v>
      </c>
      <c r="S204" s="213">
        <v>0</v>
      </c>
      <c r="T204" s="21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5" t="s">
        <v>130</v>
      </c>
      <c r="AT204" s="215" t="s">
        <v>183</v>
      </c>
      <c r="AU204" s="215" t="s">
        <v>88</v>
      </c>
      <c r="AY204" s="16" t="s">
        <v>181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86</v>
      </c>
      <c r="BK204" s="216">
        <f>ROUND(I204*H204,2)</f>
        <v>0</v>
      </c>
      <c r="BL204" s="16" t="s">
        <v>130</v>
      </c>
      <c r="BM204" s="215" t="s">
        <v>1786</v>
      </c>
    </row>
    <row r="205" spans="2:51" s="13" customFormat="1" ht="12">
      <c r="B205" s="217"/>
      <c r="C205" s="218"/>
      <c r="D205" s="219" t="s">
        <v>189</v>
      </c>
      <c r="E205" s="220" t="s">
        <v>1</v>
      </c>
      <c r="F205" s="221" t="s">
        <v>1756</v>
      </c>
      <c r="G205" s="218"/>
      <c r="H205" s="222">
        <v>15.206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189</v>
      </c>
      <c r="AU205" s="228" t="s">
        <v>88</v>
      </c>
      <c r="AV205" s="13" t="s">
        <v>88</v>
      </c>
      <c r="AW205" s="13" t="s">
        <v>35</v>
      </c>
      <c r="AX205" s="13" t="s">
        <v>78</v>
      </c>
      <c r="AY205" s="228" t="s">
        <v>181</v>
      </c>
    </row>
    <row r="206" spans="2:51" s="13" customFormat="1" ht="12">
      <c r="B206" s="217"/>
      <c r="C206" s="218"/>
      <c r="D206" s="219" t="s">
        <v>189</v>
      </c>
      <c r="E206" s="220" t="s">
        <v>1</v>
      </c>
      <c r="F206" s="221" t="s">
        <v>1757</v>
      </c>
      <c r="G206" s="218"/>
      <c r="H206" s="222">
        <v>20.602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189</v>
      </c>
      <c r="AU206" s="228" t="s">
        <v>88</v>
      </c>
      <c r="AV206" s="13" t="s">
        <v>88</v>
      </c>
      <c r="AW206" s="13" t="s">
        <v>35</v>
      </c>
      <c r="AX206" s="13" t="s">
        <v>78</v>
      </c>
      <c r="AY206" s="228" t="s">
        <v>181</v>
      </c>
    </row>
    <row r="207" spans="2:51" s="13" customFormat="1" ht="12">
      <c r="B207" s="217"/>
      <c r="C207" s="218"/>
      <c r="D207" s="219" t="s">
        <v>189</v>
      </c>
      <c r="E207" s="220" t="s">
        <v>1</v>
      </c>
      <c r="F207" s="221" t="s">
        <v>1756</v>
      </c>
      <c r="G207" s="218"/>
      <c r="H207" s="222">
        <v>15.206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189</v>
      </c>
      <c r="AU207" s="228" t="s">
        <v>88</v>
      </c>
      <c r="AV207" s="13" t="s">
        <v>88</v>
      </c>
      <c r="AW207" s="13" t="s">
        <v>35</v>
      </c>
      <c r="AX207" s="13" t="s">
        <v>78</v>
      </c>
      <c r="AY207" s="228" t="s">
        <v>181</v>
      </c>
    </row>
    <row r="208" spans="2:51" s="13" customFormat="1" ht="12">
      <c r="B208" s="217"/>
      <c r="C208" s="218"/>
      <c r="D208" s="219" t="s">
        <v>189</v>
      </c>
      <c r="E208" s="220" t="s">
        <v>1</v>
      </c>
      <c r="F208" s="221" t="s">
        <v>1758</v>
      </c>
      <c r="G208" s="218"/>
      <c r="H208" s="222">
        <v>17.302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189</v>
      </c>
      <c r="AU208" s="228" t="s">
        <v>88</v>
      </c>
      <c r="AV208" s="13" t="s">
        <v>88</v>
      </c>
      <c r="AW208" s="13" t="s">
        <v>35</v>
      </c>
      <c r="AX208" s="13" t="s">
        <v>78</v>
      </c>
      <c r="AY208" s="228" t="s">
        <v>181</v>
      </c>
    </row>
    <row r="209" spans="2:51" s="13" customFormat="1" ht="12">
      <c r="B209" s="217"/>
      <c r="C209" s="218"/>
      <c r="D209" s="219" t="s">
        <v>189</v>
      </c>
      <c r="E209" s="220" t="s">
        <v>1</v>
      </c>
      <c r="F209" s="221" t="s">
        <v>1759</v>
      </c>
      <c r="G209" s="218"/>
      <c r="H209" s="222">
        <v>-2.645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189</v>
      </c>
      <c r="AU209" s="228" t="s">
        <v>88</v>
      </c>
      <c r="AV209" s="13" t="s">
        <v>88</v>
      </c>
      <c r="AW209" s="13" t="s">
        <v>35</v>
      </c>
      <c r="AX209" s="13" t="s">
        <v>78</v>
      </c>
      <c r="AY209" s="228" t="s">
        <v>181</v>
      </c>
    </row>
    <row r="210" spans="2:51" s="13" customFormat="1" ht="12">
      <c r="B210" s="217"/>
      <c r="C210" s="218"/>
      <c r="D210" s="219" t="s">
        <v>189</v>
      </c>
      <c r="E210" s="220" t="s">
        <v>1</v>
      </c>
      <c r="F210" s="221" t="s">
        <v>1215</v>
      </c>
      <c r="G210" s="218"/>
      <c r="H210" s="222">
        <v>-1.773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189</v>
      </c>
      <c r="AU210" s="228" t="s">
        <v>88</v>
      </c>
      <c r="AV210" s="13" t="s">
        <v>88</v>
      </c>
      <c r="AW210" s="13" t="s">
        <v>35</v>
      </c>
      <c r="AX210" s="13" t="s">
        <v>78</v>
      </c>
      <c r="AY210" s="228" t="s">
        <v>181</v>
      </c>
    </row>
    <row r="211" spans="2:51" s="14" customFormat="1" ht="12">
      <c r="B211" s="240"/>
      <c r="C211" s="241"/>
      <c r="D211" s="219" t="s">
        <v>189</v>
      </c>
      <c r="E211" s="242" t="s">
        <v>1</v>
      </c>
      <c r="F211" s="243" t="s">
        <v>257</v>
      </c>
      <c r="G211" s="241"/>
      <c r="H211" s="244">
        <v>63.898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189</v>
      </c>
      <c r="AU211" s="250" t="s">
        <v>88</v>
      </c>
      <c r="AV211" s="14" t="s">
        <v>187</v>
      </c>
      <c r="AW211" s="14" t="s">
        <v>35</v>
      </c>
      <c r="AX211" s="14" t="s">
        <v>86</v>
      </c>
      <c r="AY211" s="250" t="s">
        <v>181</v>
      </c>
    </row>
    <row r="212" spans="1:65" s="2" customFormat="1" ht="22.8">
      <c r="A212" s="33"/>
      <c r="B212" s="34"/>
      <c r="C212" s="229" t="s">
        <v>142</v>
      </c>
      <c r="D212" s="229" t="s">
        <v>237</v>
      </c>
      <c r="E212" s="230" t="s">
        <v>1787</v>
      </c>
      <c r="F212" s="231" t="s">
        <v>1788</v>
      </c>
      <c r="G212" s="232" t="s">
        <v>186</v>
      </c>
      <c r="H212" s="233">
        <v>83.067</v>
      </c>
      <c r="I212" s="234"/>
      <c r="J212" s="235">
        <f>ROUND(I212*H212,2)</f>
        <v>0</v>
      </c>
      <c r="K212" s="236"/>
      <c r="L212" s="237"/>
      <c r="M212" s="238" t="s">
        <v>1</v>
      </c>
      <c r="N212" s="239" t="s">
        <v>43</v>
      </c>
      <c r="O212" s="70"/>
      <c r="P212" s="213">
        <f>O212*H212</f>
        <v>0</v>
      </c>
      <c r="Q212" s="213">
        <v>0.00016</v>
      </c>
      <c r="R212" s="213">
        <f>Q212*H212</f>
        <v>0.01329072</v>
      </c>
      <c r="S212" s="213">
        <v>0</v>
      </c>
      <c r="T212" s="214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5" t="s">
        <v>333</v>
      </c>
      <c r="AT212" s="215" t="s">
        <v>237</v>
      </c>
      <c r="AU212" s="215" t="s">
        <v>88</v>
      </c>
      <c r="AY212" s="16" t="s">
        <v>181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6" t="s">
        <v>86</v>
      </c>
      <c r="BK212" s="216">
        <f>ROUND(I212*H212,2)</f>
        <v>0</v>
      </c>
      <c r="BL212" s="16" t="s">
        <v>130</v>
      </c>
      <c r="BM212" s="215" t="s">
        <v>1789</v>
      </c>
    </row>
    <row r="213" spans="2:51" s="13" customFormat="1" ht="12">
      <c r="B213" s="217"/>
      <c r="C213" s="218"/>
      <c r="D213" s="219" t="s">
        <v>189</v>
      </c>
      <c r="E213" s="218"/>
      <c r="F213" s="221" t="s">
        <v>1790</v>
      </c>
      <c r="G213" s="218"/>
      <c r="H213" s="222">
        <v>83.067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189</v>
      </c>
      <c r="AU213" s="228" t="s">
        <v>88</v>
      </c>
      <c r="AV213" s="13" t="s">
        <v>88</v>
      </c>
      <c r="AW213" s="13" t="s">
        <v>4</v>
      </c>
      <c r="AX213" s="13" t="s">
        <v>86</v>
      </c>
      <c r="AY213" s="228" t="s">
        <v>181</v>
      </c>
    </row>
    <row r="214" spans="1:65" s="2" customFormat="1" ht="22.8">
      <c r="A214" s="33"/>
      <c r="B214" s="34"/>
      <c r="C214" s="203" t="s">
        <v>7</v>
      </c>
      <c r="D214" s="203" t="s">
        <v>183</v>
      </c>
      <c r="E214" s="204" t="s">
        <v>1211</v>
      </c>
      <c r="F214" s="205" t="s">
        <v>1212</v>
      </c>
      <c r="G214" s="206" t="s">
        <v>186</v>
      </c>
      <c r="H214" s="207">
        <v>63.898</v>
      </c>
      <c r="I214" s="208"/>
      <c r="J214" s="209">
        <f>ROUND(I214*H214,2)</f>
        <v>0</v>
      </c>
      <c r="K214" s="210"/>
      <c r="L214" s="38"/>
      <c r="M214" s="211" t="s">
        <v>1</v>
      </c>
      <c r="N214" s="212" t="s">
        <v>43</v>
      </c>
      <c r="O214" s="70"/>
      <c r="P214" s="213">
        <f>O214*H214</f>
        <v>0</v>
      </c>
      <c r="Q214" s="213">
        <v>0.0003</v>
      </c>
      <c r="R214" s="213">
        <f>Q214*H214</f>
        <v>0.0191694</v>
      </c>
      <c r="S214" s="213">
        <v>0</v>
      </c>
      <c r="T214" s="21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15" t="s">
        <v>130</v>
      </c>
      <c r="AT214" s="215" t="s">
        <v>183</v>
      </c>
      <c r="AU214" s="215" t="s">
        <v>88</v>
      </c>
      <c r="AY214" s="16" t="s">
        <v>181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6" t="s">
        <v>86</v>
      </c>
      <c r="BK214" s="216">
        <f>ROUND(I214*H214,2)</f>
        <v>0</v>
      </c>
      <c r="BL214" s="16" t="s">
        <v>130</v>
      </c>
      <c r="BM214" s="215" t="s">
        <v>1791</v>
      </c>
    </row>
    <row r="215" spans="2:51" s="13" customFormat="1" ht="12">
      <c r="B215" s="217"/>
      <c r="C215" s="218"/>
      <c r="D215" s="219" t="s">
        <v>189</v>
      </c>
      <c r="E215" s="220" t="s">
        <v>1</v>
      </c>
      <c r="F215" s="221" t="s">
        <v>1756</v>
      </c>
      <c r="G215" s="218"/>
      <c r="H215" s="222">
        <v>15.206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189</v>
      </c>
      <c r="AU215" s="228" t="s">
        <v>88</v>
      </c>
      <c r="AV215" s="13" t="s">
        <v>88</v>
      </c>
      <c r="AW215" s="13" t="s">
        <v>35</v>
      </c>
      <c r="AX215" s="13" t="s">
        <v>78</v>
      </c>
      <c r="AY215" s="228" t="s">
        <v>181</v>
      </c>
    </row>
    <row r="216" spans="2:51" s="13" customFormat="1" ht="12">
      <c r="B216" s="217"/>
      <c r="C216" s="218"/>
      <c r="D216" s="219" t="s">
        <v>189</v>
      </c>
      <c r="E216" s="220" t="s">
        <v>1</v>
      </c>
      <c r="F216" s="221" t="s">
        <v>1757</v>
      </c>
      <c r="G216" s="218"/>
      <c r="H216" s="222">
        <v>20.602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189</v>
      </c>
      <c r="AU216" s="228" t="s">
        <v>88</v>
      </c>
      <c r="AV216" s="13" t="s">
        <v>88</v>
      </c>
      <c r="AW216" s="13" t="s">
        <v>35</v>
      </c>
      <c r="AX216" s="13" t="s">
        <v>78</v>
      </c>
      <c r="AY216" s="228" t="s">
        <v>181</v>
      </c>
    </row>
    <row r="217" spans="2:51" s="13" customFormat="1" ht="12">
      <c r="B217" s="217"/>
      <c r="C217" s="218"/>
      <c r="D217" s="219" t="s">
        <v>189</v>
      </c>
      <c r="E217" s="220" t="s">
        <v>1</v>
      </c>
      <c r="F217" s="221" t="s">
        <v>1756</v>
      </c>
      <c r="G217" s="218"/>
      <c r="H217" s="222">
        <v>15.206</v>
      </c>
      <c r="I217" s="223"/>
      <c r="J217" s="218"/>
      <c r="K217" s="218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189</v>
      </c>
      <c r="AU217" s="228" t="s">
        <v>88</v>
      </c>
      <c r="AV217" s="13" t="s">
        <v>88</v>
      </c>
      <c r="AW217" s="13" t="s">
        <v>35</v>
      </c>
      <c r="AX217" s="13" t="s">
        <v>78</v>
      </c>
      <c r="AY217" s="228" t="s">
        <v>181</v>
      </c>
    </row>
    <row r="218" spans="2:51" s="13" customFormat="1" ht="12">
      <c r="B218" s="217"/>
      <c r="C218" s="218"/>
      <c r="D218" s="219" t="s">
        <v>189</v>
      </c>
      <c r="E218" s="220" t="s">
        <v>1</v>
      </c>
      <c r="F218" s="221" t="s">
        <v>1758</v>
      </c>
      <c r="G218" s="218"/>
      <c r="H218" s="222">
        <v>17.302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189</v>
      </c>
      <c r="AU218" s="228" t="s">
        <v>88</v>
      </c>
      <c r="AV218" s="13" t="s">
        <v>88</v>
      </c>
      <c r="AW218" s="13" t="s">
        <v>35</v>
      </c>
      <c r="AX218" s="13" t="s">
        <v>78</v>
      </c>
      <c r="AY218" s="228" t="s">
        <v>181</v>
      </c>
    </row>
    <row r="219" spans="2:51" s="13" customFormat="1" ht="12">
      <c r="B219" s="217"/>
      <c r="C219" s="218"/>
      <c r="D219" s="219" t="s">
        <v>189</v>
      </c>
      <c r="E219" s="220" t="s">
        <v>1</v>
      </c>
      <c r="F219" s="221" t="s">
        <v>1759</v>
      </c>
      <c r="G219" s="218"/>
      <c r="H219" s="222">
        <v>-2.645</v>
      </c>
      <c r="I219" s="223"/>
      <c r="J219" s="218"/>
      <c r="K219" s="218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189</v>
      </c>
      <c r="AU219" s="228" t="s">
        <v>88</v>
      </c>
      <c r="AV219" s="13" t="s">
        <v>88</v>
      </c>
      <c r="AW219" s="13" t="s">
        <v>35</v>
      </c>
      <c r="AX219" s="13" t="s">
        <v>78</v>
      </c>
      <c r="AY219" s="228" t="s">
        <v>181</v>
      </c>
    </row>
    <row r="220" spans="2:51" s="13" customFormat="1" ht="12">
      <c r="B220" s="217"/>
      <c r="C220" s="218"/>
      <c r="D220" s="219" t="s">
        <v>189</v>
      </c>
      <c r="E220" s="220" t="s">
        <v>1</v>
      </c>
      <c r="F220" s="221" t="s">
        <v>1215</v>
      </c>
      <c r="G220" s="218"/>
      <c r="H220" s="222">
        <v>-1.773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189</v>
      </c>
      <c r="AU220" s="228" t="s">
        <v>88</v>
      </c>
      <c r="AV220" s="13" t="s">
        <v>88</v>
      </c>
      <c r="AW220" s="13" t="s">
        <v>35</v>
      </c>
      <c r="AX220" s="13" t="s">
        <v>78</v>
      </c>
      <c r="AY220" s="228" t="s">
        <v>181</v>
      </c>
    </row>
    <row r="221" spans="2:51" s="14" customFormat="1" ht="12">
      <c r="B221" s="240"/>
      <c r="C221" s="241"/>
      <c r="D221" s="219" t="s">
        <v>189</v>
      </c>
      <c r="E221" s="242" t="s">
        <v>1</v>
      </c>
      <c r="F221" s="243" t="s">
        <v>257</v>
      </c>
      <c r="G221" s="241"/>
      <c r="H221" s="244">
        <v>63.898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189</v>
      </c>
      <c r="AU221" s="250" t="s">
        <v>88</v>
      </c>
      <c r="AV221" s="14" t="s">
        <v>187</v>
      </c>
      <c r="AW221" s="14" t="s">
        <v>35</v>
      </c>
      <c r="AX221" s="14" t="s">
        <v>86</v>
      </c>
      <c r="AY221" s="250" t="s">
        <v>181</v>
      </c>
    </row>
    <row r="222" spans="1:65" s="2" customFormat="1" ht="22.8">
      <c r="A222" s="33"/>
      <c r="B222" s="34"/>
      <c r="C222" s="229" t="s">
        <v>301</v>
      </c>
      <c r="D222" s="229" t="s">
        <v>237</v>
      </c>
      <c r="E222" s="230" t="s">
        <v>1217</v>
      </c>
      <c r="F222" s="231" t="s">
        <v>1218</v>
      </c>
      <c r="G222" s="232" t="s">
        <v>186</v>
      </c>
      <c r="H222" s="233">
        <v>67.093</v>
      </c>
      <c r="I222" s="234"/>
      <c r="J222" s="235">
        <f>ROUND(I222*H222,2)</f>
        <v>0</v>
      </c>
      <c r="K222" s="236"/>
      <c r="L222" s="237"/>
      <c r="M222" s="238" t="s">
        <v>1</v>
      </c>
      <c r="N222" s="239" t="s">
        <v>43</v>
      </c>
      <c r="O222" s="70"/>
      <c r="P222" s="213">
        <f>O222*H222</f>
        <v>0</v>
      </c>
      <c r="Q222" s="213">
        <v>0.00254</v>
      </c>
      <c r="R222" s="213">
        <f>Q222*H222</f>
        <v>0.17041622</v>
      </c>
      <c r="S222" s="213">
        <v>0</v>
      </c>
      <c r="T222" s="21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15" t="s">
        <v>333</v>
      </c>
      <c r="AT222" s="215" t="s">
        <v>237</v>
      </c>
      <c r="AU222" s="215" t="s">
        <v>88</v>
      </c>
      <c r="AY222" s="16" t="s">
        <v>181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6" t="s">
        <v>86</v>
      </c>
      <c r="BK222" s="216">
        <f>ROUND(I222*H222,2)</f>
        <v>0</v>
      </c>
      <c r="BL222" s="16" t="s">
        <v>130</v>
      </c>
      <c r="BM222" s="215" t="s">
        <v>1792</v>
      </c>
    </row>
    <row r="223" spans="2:51" s="13" customFormat="1" ht="12">
      <c r="B223" s="217"/>
      <c r="C223" s="218"/>
      <c r="D223" s="219" t="s">
        <v>189</v>
      </c>
      <c r="E223" s="218"/>
      <c r="F223" s="221" t="s">
        <v>1793</v>
      </c>
      <c r="G223" s="218"/>
      <c r="H223" s="222">
        <v>67.093</v>
      </c>
      <c r="I223" s="223"/>
      <c r="J223" s="218"/>
      <c r="K223" s="218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189</v>
      </c>
      <c r="AU223" s="228" t="s">
        <v>88</v>
      </c>
      <c r="AV223" s="13" t="s">
        <v>88</v>
      </c>
      <c r="AW223" s="13" t="s">
        <v>4</v>
      </c>
      <c r="AX223" s="13" t="s">
        <v>86</v>
      </c>
      <c r="AY223" s="228" t="s">
        <v>181</v>
      </c>
    </row>
    <row r="224" spans="1:65" s="2" customFormat="1" ht="22.8">
      <c r="A224" s="33"/>
      <c r="B224" s="34"/>
      <c r="C224" s="203" t="s">
        <v>306</v>
      </c>
      <c r="D224" s="203" t="s">
        <v>183</v>
      </c>
      <c r="E224" s="204" t="s">
        <v>1794</v>
      </c>
      <c r="F224" s="205" t="s">
        <v>1795</v>
      </c>
      <c r="G224" s="206" t="s">
        <v>186</v>
      </c>
      <c r="H224" s="207">
        <v>45.648</v>
      </c>
      <c r="I224" s="208"/>
      <c r="J224" s="209">
        <f>ROUND(I224*H224,2)</f>
        <v>0</v>
      </c>
      <c r="K224" s="210"/>
      <c r="L224" s="38"/>
      <c r="M224" s="211" t="s">
        <v>1</v>
      </c>
      <c r="N224" s="212" t="s">
        <v>43</v>
      </c>
      <c r="O224" s="70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15" t="s">
        <v>130</v>
      </c>
      <c r="AT224" s="215" t="s">
        <v>183</v>
      </c>
      <c r="AU224" s="215" t="s">
        <v>88</v>
      </c>
      <c r="AY224" s="16" t="s">
        <v>181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6" t="s">
        <v>86</v>
      </c>
      <c r="BK224" s="216">
        <f>ROUND(I224*H224,2)</f>
        <v>0</v>
      </c>
      <c r="BL224" s="16" t="s">
        <v>130</v>
      </c>
      <c r="BM224" s="215" t="s">
        <v>1796</v>
      </c>
    </row>
    <row r="225" spans="2:51" s="13" customFormat="1" ht="12">
      <c r="B225" s="217"/>
      <c r="C225" s="218"/>
      <c r="D225" s="219" t="s">
        <v>189</v>
      </c>
      <c r="E225" s="220" t="s">
        <v>1</v>
      </c>
      <c r="F225" s="221" t="s">
        <v>1797</v>
      </c>
      <c r="G225" s="218"/>
      <c r="H225" s="222">
        <v>45.648</v>
      </c>
      <c r="I225" s="223"/>
      <c r="J225" s="218"/>
      <c r="K225" s="218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189</v>
      </c>
      <c r="AU225" s="228" t="s">
        <v>88</v>
      </c>
      <c r="AV225" s="13" t="s">
        <v>88</v>
      </c>
      <c r="AW225" s="13" t="s">
        <v>35</v>
      </c>
      <c r="AX225" s="13" t="s">
        <v>86</v>
      </c>
      <c r="AY225" s="228" t="s">
        <v>181</v>
      </c>
    </row>
    <row r="226" spans="1:65" s="2" customFormat="1" ht="22.8">
      <c r="A226" s="33"/>
      <c r="B226" s="34"/>
      <c r="C226" s="229" t="s">
        <v>310</v>
      </c>
      <c r="D226" s="229" t="s">
        <v>237</v>
      </c>
      <c r="E226" s="230" t="s">
        <v>1798</v>
      </c>
      <c r="F226" s="231" t="s">
        <v>1799</v>
      </c>
      <c r="G226" s="232" t="s">
        <v>186</v>
      </c>
      <c r="H226" s="233">
        <v>46.561</v>
      </c>
      <c r="I226" s="234"/>
      <c r="J226" s="235">
        <f>ROUND(I226*H226,2)</f>
        <v>0</v>
      </c>
      <c r="K226" s="236"/>
      <c r="L226" s="237"/>
      <c r="M226" s="238" t="s">
        <v>1</v>
      </c>
      <c r="N226" s="239" t="s">
        <v>43</v>
      </c>
      <c r="O226" s="70"/>
      <c r="P226" s="213">
        <f>O226*H226</f>
        <v>0</v>
      </c>
      <c r="Q226" s="213">
        <v>0.0024</v>
      </c>
      <c r="R226" s="213">
        <f>Q226*H226</f>
        <v>0.1117464</v>
      </c>
      <c r="S226" s="213">
        <v>0</v>
      </c>
      <c r="T226" s="21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15" t="s">
        <v>333</v>
      </c>
      <c r="AT226" s="215" t="s">
        <v>237</v>
      </c>
      <c r="AU226" s="215" t="s">
        <v>88</v>
      </c>
      <c r="AY226" s="16" t="s">
        <v>181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6" t="s">
        <v>86</v>
      </c>
      <c r="BK226" s="216">
        <f>ROUND(I226*H226,2)</f>
        <v>0</v>
      </c>
      <c r="BL226" s="16" t="s">
        <v>130</v>
      </c>
      <c r="BM226" s="215" t="s">
        <v>1800</v>
      </c>
    </row>
    <row r="227" spans="2:51" s="13" customFormat="1" ht="12">
      <c r="B227" s="217"/>
      <c r="C227" s="218"/>
      <c r="D227" s="219" t="s">
        <v>189</v>
      </c>
      <c r="E227" s="218"/>
      <c r="F227" s="221" t="s">
        <v>1801</v>
      </c>
      <c r="G227" s="218"/>
      <c r="H227" s="222">
        <v>46.561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189</v>
      </c>
      <c r="AU227" s="228" t="s">
        <v>88</v>
      </c>
      <c r="AV227" s="13" t="s">
        <v>88</v>
      </c>
      <c r="AW227" s="13" t="s">
        <v>4</v>
      </c>
      <c r="AX227" s="13" t="s">
        <v>86</v>
      </c>
      <c r="AY227" s="228" t="s">
        <v>181</v>
      </c>
    </row>
    <row r="228" spans="1:65" s="2" customFormat="1" ht="34.2">
      <c r="A228" s="33"/>
      <c r="B228" s="34"/>
      <c r="C228" s="203" t="s">
        <v>314</v>
      </c>
      <c r="D228" s="203" t="s">
        <v>183</v>
      </c>
      <c r="E228" s="204" t="s">
        <v>1202</v>
      </c>
      <c r="F228" s="205" t="s">
        <v>1203</v>
      </c>
      <c r="G228" s="206" t="s">
        <v>186</v>
      </c>
      <c r="H228" s="207">
        <v>45.648</v>
      </c>
      <c r="I228" s="208"/>
      <c r="J228" s="209">
        <f>ROUND(I228*H228,2)</f>
        <v>0</v>
      </c>
      <c r="K228" s="210"/>
      <c r="L228" s="38"/>
      <c r="M228" s="211" t="s">
        <v>1</v>
      </c>
      <c r="N228" s="212" t="s">
        <v>43</v>
      </c>
      <c r="O228" s="70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15" t="s">
        <v>130</v>
      </c>
      <c r="AT228" s="215" t="s">
        <v>183</v>
      </c>
      <c r="AU228" s="215" t="s">
        <v>88</v>
      </c>
      <c r="AY228" s="16" t="s">
        <v>181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6" t="s">
        <v>86</v>
      </c>
      <c r="BK228" s="216">
        <f>ROUND(I228*H228,2)</f>
        <v>0</v>
      </c>
      <c r="BL228" s="16" t="s">
        <v>130</v>
      </c>
      <c r="BM228" s="215" t="s">
        <v>1802</v>
      </c>
    </row>
    <row r="229" spans="2:51" s="13" customFormat="1" ht="12">
      <c r="B229" s="217"/>
      <c r="C229" s="218"/>
      <c r="D229" s="219" t="s">
        <v>189</v>
      </c>
      <c r="E229" s="220" t="s">
        <v>1</v>
      </c>
      <c r="F229" s="221" t="s">
        <v>1797</v>
      </c>
      <c r="G229" s="218"/>
      <c r="H229" s="222">
        <v>45.648</v>
      </c>
      <c r="I229" s="223"/>
      <c r="J229" s="218"/>
      <c r="K229" s="218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189</v>
      </c>
      <c r="AU229" s="228" t="s">
        <v>88</v>
      </c>
      <c r="AV229" s="13" t="s">
        <v>88</v>
      </c>
      <c r="AW229" s="13" t="s">
        <v>35</v>
      </c>
      <c r="AX229" s="13" t="s">
        <v>86</v>
      </c>
      <c r="AY229" s="228" t="s">
        <v>181</v>
      </c>
    </row>
    <row r="230" spans="1:65" s="2" customFormat="1" ht="22.8">
      <c r="A230" s="33"/>
      <c r="B230" s="34"/>
      <c r="C230" s="229" t="s">
        <v>318</v>
      </c>
      <c r="D230" s="229" t="s">
        <v>237</v>
      </c>
      <c r="E230" s="230" t="s">
        <v>1803</v>
      </c>
      <c r="F230" s="231" t="s">
        <v>1804</v>
      </c>
      <c r="G230" s="232" t="s">
        <v>186</v>
      </c>
      <c r="H230" s="233">
        <v>47.93</v>
      </c>
      <c r="I230" s="234"/>
      <c r="J230" s="235">
        <f>ROUND(I230*H230,2)</f>
        <v>0</v>
      </c>
      <c r="K230" s="236"/>
      <c r="L230" s="237"/>
      <c r="M230" s="238" t="s">
        <v>1</v>
      </c>
      <c r="N230" s="239" t="s">
        <v>43</v>
      </c>
      <c r="O230" s="70"/>
      <c r="P230" s="213">
        <f>O230*H230</f>
        <v>0</v>
      </c>
      <c r="Q230" s="213">
        <v>0.00057</v>
      </c>
      <c r="R230" s="213">
        <f>Q230*H230</f>
        <v>0.0273201</v>
      </c>
      <c r="S230" s="213">
        <v>0</v>
      </c>
      <c r="T230" s="214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15" t="s">
        <v>333</v>
      </c>
      <c r="AT230" s="215" t="s">
        <v>237</v>
      </c>
      <c r="AU230" s="215" t="s">
        <v>88</v>
      </c>
      <c r="AY230" s="16" t="s">
        <v>181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6" t="s">
        <v>86</v>
      </c>
      <c r="BK230" s="216">
        <f>ROUND(I230*H230,2)</f>
        <v>0</v>
      </c>
      <c r="BL230" s="16" t="s">
        <v>130</v>
      </c>
      <c r="BM230" s="215" t="s">
        <v>1805</v>
      </c>
    </row>
    <row r="231" spans="2:51" s="13" customFormat="1" ht="12">
      <c r="B231" s="217"/>
      <c r="C231" s="218"/>
      <c r="D231" s="219" t="s">
        <v>189</v>
      </c>
      <c r="E231" s="218"/>
      <c r="F231" s="221" t="s">
        <v>1806</v>
      </c>
      <c r="G231" s="218"/>
      <c r="H231" s="222">
        <v>47.93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189</v>
      </c>
      <c r="AU231" s="228" t="s">
        <v>88</v>
      </c>
      <c r="AV231" s="13" t="s">
        <v>88</v>
      </c>
      <c r="AW231" s="13" t="s">
        <v>4</v>
      </c>
      <c r="AX231" s="13" t="s">
        <v>86</v>
      </c>
      <c r="AY231" s="228" t="s">
        <v>181</v>
      </c>
    </row>
    <row r="232" spans="1:65" s="2" customFormat="1" ht="22.8">
      <c r="A232" s="33"/>
      <c r="B232" s="34"/>
      <c r="C232" s="203" t="s">
        <v>326</v>
      </c>
      <c r="D232" s="203" t="s">
        <v>183</v>
      </c>
      <c r="E232" s="204" t="s">
        <v>1231</v>
      </c>
      <c r="F232" s="205" t="s">
        <v>1232</v>
      </c>
      <c r="G232" s="206" t="s">
        <v>339</v>
      </c>
      <c r="H232" s="251"/>
      <c r="I232" s="208"/>
      <c r="J232" s="209">
        <f>ROUND(I232*H232,2)</f>
        <v>0</v>
      </c>
      <c r="K232" s="210"/>
      <c r="L232" s="38"/>
      <c r="M232" s="211" t="s">
        <v>1</v>
      </c>
      <c r="N232" s="212" t="s">
        <v>43</v>
      </c>
      <c r="O232" s="70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15" t="s">
        <v>130</v>
      </c>
      <c r="AT232" s="215" t="s">
        <v>183</v>
      </c>
      <c r="AU232" s="215" t="s">
        <v>88</v>
      </c>
      <c r="AY232" s="16" t="s">
        <v>181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6" t="s">
        <v>86</v>
      </c>
      <c r="BK232" s="216">
        <f>ROUND(I232*H232,2)</f>
        <v>0</v>
      </c>
      <c r="BL232" s="16" t="s">
        <v>130</v>
      </c>
      <c r="BM232" s="215" t="s">
        <v>1807</v>
      </c>
    </row>
    <row r="233" spans="2:63" s="12" customFormat="1" ht="13.2">
      <c r="B233" s="187"/>
      <c r="C233" s="188"/>
      <c r="D233" s="189" t="s">
        <v>77</v>
      </c>
      <c r="E233" s="201" t="s">
        <v>347</v>
      </c>
      <c r="F233" s="201" t="s">
        <v>348</v>
      </c>
      <c r="G233" s="188"/>
      <c r="H233" s="188"/>
      <c r="I233" s="191"/>
      <c r="J233" s="202">
        <f>BK233</f>
        <v>0</v>
      </c>
      <c r="K233" s="188"/>
      <c r="L233" s="193"/>
      <c r="M233" s="194"/>
      <c r="N233" s="195"/>
      <c r="O233" s="195"/>
      <c r="P233" s="196">
        <f>SUM(P234:P257)</f>
        <v>0</v>
      </c>
      <c r="Q233" s="195"/>
      <c r="R233" s="196">
        <f>SUM(R234:R257)</f>
        <v>3.0156580400000004</v>
      </c>
      <c r="S233" s="195"/>
      <c r="T233" s="197">
        <f>SUM(T234:T257)</f>
        <v>0</v>
      </c>
      <c r="AR233" s="198" t="s">
        <v>88</v>
      </c>
      <c r="AT233" s="199" t="s">
        <v>77</v>
      </c>
      <c r="AU233" s="199" t="s">
        <v>86</v>
      </c>
      <c r="AY233" s="198" t="s">
        <v>181</v>
      </c>
      <c r="BK233" s="200">
        <f>SUM(BK234:BK257)</f>
        <v>0</v>
      </c>
    </row>
    <row r="234" spans="1:65" s="2" customFormat="1" ht="22.8">
      <c r="A234" s="33"/>
      <c r="B234" s="34"/>
      <c r="C234" s="203" t="s">
        <v>330</v>
      </c>
      <c r="D234" s="203" t="s">
        <v>183</v>
      </c>
      <c r="E234" s="204" t="s">
        <v>1265</v>
      </c>
      <c r="F234" s="205" t="s">
        <v>1266</v>
      </c>
      <c r="G234" s="206" t="s">
        <v>357</v>
      </c>
      <c r="H234" s="207">
        <v>76.9</v>
      </c>
      <c r="I234" s="208"/>
      <c r="J234" s="209">
        <f>ROUND(I234*H234,2)</f>
        <v>0</v>
      </c>
      <c r="K234" s="210"/>
      <c r="L234" s="38"/>
      <c r="M234" s="211" t="s">
        <v>1</v>
      </c>
      <c r="N234" s="212" t="s">
        <v>43</v>
      </c>
      <c r="O234" s="70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15" t="s">
        <v>130</v>
      </c>
      <c r="AT234" s="215" t="s">
        <v>183</v>
      </c>
      <c r="AU234" s="215" t="s">
        <v>88</v>
      </c>
      <c r="AY234" s="16" t="s">
        <v>181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6" t="s">
        <v>86</v>
      </c>
      <c r="BK234" s="216">
        <f>ROUND(I234*H234,2)</f>
        <v>0</v>
      </c>
      <c r="BL234" s="16" t="s">
        <v>130</v>
      </c>
      <c r="BM234" s="215" t="s">
        <v>1808</v>
      </c>
    </row>
    <row r="235" spans="2:51" s="13" customFormat="1" ht="12">
      <c r="B235" s="217"/>
      <c r="C235" s="218"/>
      <c r="D235" s="219" t="s">
        <v>189</v>
      </c>
      <c r="E235" s="220" t="s">
        <v>1</v>
      </c>
      <c r="F235" s="221" t="s">
        <v>1809</v>
      </c>
      <c r="G235" s="218"/>
      <c r="H235" s="222">
        <v>63.9</v>
      </c>
      <c r="I235" s="223"/>
      <c r="J235" s="218"/>
      <c r="K235" s="218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189</v>
      </c>
      <c r="AU235" s="228" t="s">
        <v>88</v>
      </c>
      <c r="AV235" s="13" t="s">
        <v>88</v>
      </c>
      <c r="AW235" s="13" t="s">
        <v>35</v>
      </c>
      <c r="AX235" s="13" t="s">
        <v>78</v>
      </c>
      <c r="AY235" s="228" t="s">
        <v>181</v>
      </c>
    </row>
    <row r="236" spans="2:51" s="13" customFormat="1" ht="12">
      <c r="B236" s="217"/>
      <c r="C236" s="218"/>
      <c r="D236" s="219" t="s">
        <v>189</v>
      </c>
      <c r="E236" s="220" t="s">
        <v>1</v>
      </c>
      <c r="F236" s="221" t="s">
        <v>1810</v>
      </c>
      <c r="G236" s="218"/>
      <c r="H236" s="222">
        <v>6.5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189</v>
      </c>
      <c r="AU236" s="228" t="s">
        <v>88</v>
      </c>
      <c r="AV236" s="13" t="s">
        <v>88</v>
      </c>
      <c r="AW236" s="13" t="s">
        <v>35</v>
      </c>
      <c r="AX236" s="13" t="s">
        <v>78</v>
      </c>
      <c r="AY236" s="228" t="s">
        <v>181</v>
      </c>
    </row>
    <row r="237" spans="2:51" s="13" customFormat="1" ht="12">
      <c r="B237" s="217"/>
      <c r="C237" s="218"/>
      <c r="D237" s="219" t="s">
        <v>189</v>
      </c>
      <c r="E237" s="220" t="s">
        <v>1</v>
      </c>
      <c r="F237" s="221" t="s">
        <v>1810</v>
      </c>
      <c r="G237" s="218"/>
      <c r="H237" s="222">
        <v>6.5</v>
      </c>
      <c r="I237" s="223"/>
      <c r="J237" s="218"/>
      <c r="K237" s="218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189</v>
      </c>
      <c r="AU237" s="228" t="s">
        <v>88</v>
      </c>
      <c r="AV237" s="13" t="s">
        <v>88</v>
      </c>
      <c r="AW237" s="13" t="s">
        <v>35</v>
      </c>
      <c r="AX237" s="13" t="s">
        <v>78</v>
      </c>
      <c r="AY237" s="228" t="s">
        <v>181</v>
      </c>
    </row>
    <row r="238" spans="2:51" s="14" customFormat="1" ht="12">
      <c r="B238" s="240"/>
      <c r="C238" s="241"/>
      <c r="D238" s="219" t="s">
        <v>189</v>
      </c>
      <c r="E238" s="242" t="s">
        <v>1</v>
      </c>
      <c r="F238" s="243" t="s">
        <v>257</v>
      </c>
      <c r="G238" s="241"/>
      <c r="H238" s="244">
        <v>76.9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189</v>
      </c>
      <c r="AU238" s="250" t="s">
        <v>88</v>
      </c>
      <c r="AV238" s="14" t="s">
        <v>187</v>
      </c>
      <c r="AW238" s="14" t="s">
        <v>35</v>
      </c>
      <c r="AX238" s="14" t="s">
        <v>86</v>
      </c>
      <c r="AY238" s="250" t="s">
        <v>181</v>
      </c>
    </row>
    <row r="239" spans="1:65" s="2" customFormat="1" ht="22.8">
      <c r="A239" s="33"/>
      <c r="B239" s="34"/>
      <c r="C239" s="229" t="s">
        <v>336</v>
      </c>
      <c r="D239" s="229" t="s">
        <v>237</v>
      </c>
      <c r="E239" s="230" t="s">
        <v>1277</v>
      </c>
      <c r="F239" s="231" t="s">
        <v>1278</v>
      </c>
      <c r="G239" s="232" t="s">
        <v>206</v>
      </c>
      <c r="H239" s="233">
        <v>0.127</v>
      </c>
      <c r="I239" s="234"/>
      <c r="J239" s="235">
        <f>ROUND(I239*H239,2)</f>
        <v>0</v>
      </c>
      <c r="K239" s="236"/>
      <c r="L239" s="237"/>
      <c r="M239" s="238" t="s">
        <v>1</v>
      </c>
      <c r="N239" s="239" t="s">
        <v>43</v>
      </c>
      <c r="O239" s="70"/>
      <c r="P239" s="213">
        <f>O239*H239</f>
        <v>0</v>
      </c>
      <c r="Q239" s="213">
        <v>0.55</v>
      </c>
      <c r="R239" s="213">
        <f>Q239*H239</f>
        <v>0.06985000000000001</v>
      </c>
      <c r="S239" s="213">
        <v>0</v>
      </c>
      <c r="T239" s="21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15" t="s">
        <v>333</v>
      </c>
      <c r="AT239" s="215" t="s">
        <v>237</v>
      </c>
      <c r="AU239" s="215" t="s">
        <v>88</v>
      </c>
      <c r="AY239" s="16" t="s">
        <v>181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6" t="s">
        <v>86</v>
      </c>
      <c r="BK239" s="216">
        <f>ROUND(I239*H239,2)</f>
        <v>0</v>
      </c>
      <c r="BL239" s="16" t="s">
        <v>130</v>
      </c>
      <c r="BM239" s="215" t="s">
        <v>1811</v>
      </c>
    </row>
    <row r="240" spans="2:51" s="13" customFormat="1" ht="12">
      <c r="B240" s="217"/>
      <c r="C240" s="218"/>
      <c r="D240" s="219" t="s">
        <v>189</v>
      </c>
      <c r="E240" s="220" t="s">
        <v>1</v>
      </c>
      <c r="F240" s="221" t="s">
        <v>1812</v>
      </c>
      <c r="G240" s="218"/>
      <c r="H240" s="222">
        <v>0.127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189</v>
      </c>
      <c r="AU240" s="228" t="s">
        <v>88</v>
      </c>
      <c r="AV240" s="13" t="s">
        <v>88</v>
      </c>
      <c r="AW240" s="13" t="s">
        <v>35</v>
      </c>
      <c r="AX240" s="13" t="s">
        <v>86</v>
      </c>
      <c r="AY240" s="228" t="s">
        <v>181</v>
      </c>
    </row>
    <row r="241" spans="1:65" s="2" customFormat="1" ht="22.8">
      <c r="A241" s="33"/>
      <c r="B241" s="34"/>
      <c r="C241" s="229" t="s">
        <v>343</v>
      </c>
      <c r="D241" s="229" t="s">
        <v>237</v>
      </c>
      <c r="E241" s="230" t="s">
        <v>1282</v>
      </c>
      <c r="F241" s="231" t="s">
        <v>1283</v>
      </c>
      <c r="G241" s="232" t="s">
        <v>206</v>
      </c>
      <c r="H241" s="233">
        <v>3.041</v>
      </c>
      <c r="I241" s="234"/>
      <c r="J241" s="235">
        <f>ROUND(I241*H241,2)</f>
        <v>0</v>
      </c>
      <c r="K241" s="236"/>
      <c r="L241" s="237"/>
      <c r="M241" s="238" t="s">
        <v>1</v>
      </c>
      <c r="N241" s="239" t="s">
        <v>43</v>
      </c>
      <c r="O241" s="70"/>
      <c r="P241" s="213">
        <f>O241*H241</f>
        <v>0</v>
      </c>
      <c r="Q241" s="213">
        <v>0.44</v>
      </c>
      <c r="R241" s="213">
        <f>Q241*H241</f>
        <v>1.33804</v>
      </c>
      <c r="S241" s="213">
        <v>0</v>
      </c>
      <c r="T241" s="21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15" t="s">
        <v>333</v>
      </c>
      <c r="AT241" s="215" t="s">
        <v>237</v>
      </c>
      <c r="AU241" s="215" t="s">
        <v>88</v>
      </c>
      <c r="AY241" s="16" t="s">
        <v>181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6" t="s">
        <v>86</v>
      </c>
      <c r="BK241" s="216">
        <f>ROUND(I241*H241,2)</f>
        <v>0</v>
      </c>
      <c r="BL241" s="16" t="s">
        <v>130</v>
      </c>
      <c r="BM241" s="215" t="s">
        <v>1813</v>
      </c>
    </row>
    <row r="242" spans="2:51" s="13" customFormat="1" ht="12">
      <c r="B242" s="217"/>
      <c r="C242" s="218"/>
      <c r="D242" s="219" t="s">
        <v>189</v>
      </c>
      <c r="E242" s="220" t="s">
        <v>1</v>
      </c>
      <c r="F242" s="221" t="s">
        <v>1814</v>
      </c>
      <c r="G242" s="218"/>
      <c r="H242" s="222">
        <v>3.041</v>
      </c>
      <c r="I242" s="223"/>
      <c r="J242" s="218"/>
      <c r="K242" s="218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189</v>
      </c>
      <c r="AU242" s="228" t="s">
        <v>88</v>
      </c>
      <c r="AV242" s="13" t="s">
        <v>88</v>
      </c>
      <c r="AW242" s="13" t="s">
        <v>35</v>
      </c>
      <c r="AX242" s="13" t="s">
        <v>86</v>
      </c>
      <c r="AY242" s="228" t="s">
        <v>181</v>
      </c>
    </row>
    <row r="243" spans="1:65" s="2" customFormat="1" ht="22.8">
      <c r="A243" s="33"/>
      <c r="B243" s="34"/>
      <c r="C243" s="203" t="s">
        <v>349</v>
      </c>
      <c r="D243" s="203" t="s">
        <v>183</v>
      </c>
      <c r="E243" s="204" t="s">
        <v>1287</v>
      </c>
      <c r="F243" s="205" t="s">
        <v>1288</v>
      </c>
      <c r="G243" s="206" t="s">
        <v>186</v>
      </c>
      <c r="H243" s="207">
        <v>45.648</v>
      </c>
      <c r="I243" s="208"/>
      <c r="J243" s="209">
        <f>ROUND(I243*H243,2)</f>
        <v>0</v>
      </c>
      <c r="K243" s="210"/>
      <c r="L243" s="38"/>
      <c r="M243" s="211" t="s">
        <v>1</v>
      </c>
      <c r="N243" s="212" t="s">
        <v>43</v>
      </c>
      <c r="O243" s="70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15" t="s">
        <v>130</v>
      </c>
      <c r="AT243" s="215" t="s">
        <v>183</v>
      </c>
      <c r="AU243" s="215" t="s">
        <v>88</v>
      </c>
      <c r="AY243" s="16" t="s">
        <v>181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6" t="s">
        <v>86</v>
      </c>
      <c r="BK243" s="216">
        <f>ROUND(I243*H243,2)</f>
        <v>0</v>
      </c>
      <c r="BL243" s="16" t="s">
        <v>130</v>
      </c>
      <c r="BM243" s="215" t="s">
        <v>1815</v>
      </c>
    </row>
    <row r="244" spans="2:51" s="13" customFormat="1" ht="12">
      <c r="B244" s="217"/>
      <c r="C244" s="218"/>
      <c r="D244" s="219" t="s">
        <v>189</v>
      </c>
      <c r="E244" s="220" t="s">
        <v>1</v>
      </c>
      <c r="F244" s="221" t="s">
        <v>1797</v>
      </c>
      <c r="G244" s="218"/>
      <c r="H244" s="222">
        <v>45.648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189</v>
      </c>
      <c r="AU244" s="228" t="s">
        <v>88</v>
      </c>
      <c r="AV244" s="13" t="s">
        <v>88</v>
      </c>
      <c r="AW244" s="13" t="s">
        <v>35</v>
      </c>
      <c r="AX244" s="13" t="s">
        <v>86</v>
      </c>
      <c r="AY244" s="228" t="s">
        <v>181</v>
      </c>
    </row>
    <row r="245" spans="1:65" s="2" customFormat="1" ht="22.8">
      <c r="A245" s="33"/>
      <c r="B245" s="34"/>
      <c r="C245" s="229" t="s">
        <v>333</v>
      </c>
      <c r="D245" s="229" t="s">
        <v>237</v>
      </c>
      <c r="E245" s="230" t="s">
        <v>1291</v>
      </c>
      <c r="F245" s="231" t="s">
        <v>1292</v>
      </c>
      <c r="G245" s="232" t="s">
        <v>186</v>
      </c>
      <c r="H245" s="233">
        <v>47.93</v>
      </c>
      <c r="I245" s="234"/>
      <c r="J245" s="235">
        <f>ROUND(I245*H245,2)</f>
        <v>0</v>
      </c>
      <c r="K245" s="236"/>
      <c r="L245" s="237"/>
      <c r="M245" s="238" t="s">
        <v>1</v>
      </c>
      <c r="N245" s="239" t="s">
        <v>43</v>
      </c>
      <c r="O245" s="70"/>
      <c r="P245" s="213">
        <f>O245*H245</f>
        <v>0</v>
      </c>
      <c r="Q245" s="213">
        <v>0.0145</v>
      </c>
      <c r="R245" s="213">
        <f>Q245*H245</f>
        <v>0.6949850000000001</v>
      </c>
      <c r="S245" s="213">
        <v>0</v>
      </c>
      <c r="T245" s="21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15" t="s">
        <v>333</v>
      </c>
      <c r="AT245" s="215" t="s">
        <v>237</v>
      </c>
      <c r="AU245" s="215" t="s">
        <v>88</v>
      </c>
      <c r="AY245" s="16" t="s">
        <v>181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6" t="s">
        <v>86</v>
      </c>
      <c r="BK245" s="216">
        <f>ROUND(I245*H245,2)</f>
        <v>0</v>
      </c>
      <c r="BL245" s="16" t="s">
        <v>130</v>
      </c>
      <c r="BM245" s="215" t="s">
        <v>1816</v>
      </c>
    </row>
    <row r="246" spans="2:51" s="13" customFormat="1" ht="12">
      <c r="B246" s="217"/>
      <c r="C246" s="218"/>
      <c r="D246" s="219" t="s">
        <v>189</v>
      </c>
      <c r="E246" s="218"/>
      <c r="F246" s="221" t="s">
        <v>1806</v>
      </c>
      <c r="G246" s="218"/>
      <c r="H246" s="222">
        <v>47.93</v>
      </c>
      <c r="I246" s="223"/>
      <c r="J246" s="218"/>
      <c r="K246" s="218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189</v>
      </c>
      <c r="AU246" s="228" t="s">
        <v>88</v>
      </c>
      <c r="AV246" s="13" t="s">
        <v>88</v>
      </c>
      <c r="AW246" s="13" t="s">
        <v>4</v>
      </c>
      <c r="AX246" s="13" t="s">
        <v>86</v>
      </c>
      <c r="AY246" s="228" t="s">
        <v>181</v>
      </c>
    </row>
    <row r="247" spans="1:65" s="2" customFormat="1" ht="22.8">
      <c r="A247" s="33"/>
      <c r="B247" s="34"/>
      <c r="C247" s="203" t="s">
        <v>365</v>
      </c>
      <c r="D247" s="203" t="s">
        <v>183</v>
      </c>
      <c r="E247" s="204" t="s">
        <v>1295</v>
      </c>
      <c r="F247" s="205" t="s">
        <v>1296</v>
      </c>
      <c r="G247" s="206" t="s">
        <v>186</v>
      </c>
      <c r="H247" s="207">
        <v>45.648</v>
      </c>
      <c r="I247" s="208"/>
      <c r="J247" s="209">
        <f>ROUND(I247*H247,2)</f>
        <v>0</v>
      </c>
      <c r="K247" s="210"/>
      <c r="L247" s="38"/>
      <c r="M247" s="211" t="s">
        <v>1</v>
      </c>
      <c r="N247" s="212" t="s">
        <v>43</v>
      </c>
      <c r="O247" s="70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15" t="s">
        <v>130</v>
      </c>
      <c r="AT247" s="215" t="s">
        <v>183</v>
      </c>
      <c r="AU247" s="215" t="s">
        <v>88</v>
      </c>
      <c r="AY247" s="16" t="s">
        <v>181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6" t="s">
        <v>86</v>
      </c>
      <c r="BK247" s="216">
        <f>ROUND(I247*H247,2)</f>
        <v>0</v>
      </c>
      <c r="BL247" s="16" t="s">
        <v>130</v>
      </c>
      <c r="BM247" s="215" t="s">
        <v>1817</v>
      </c>
    </row>
    <row r="248" spans="2:51" s="13" customFormat="1" ht="12">
      <c r="B248" s="217"/>
      <c r="C248" s="218"/>
      <c r="D248" s="219" t="s">
        <v>189</v>
      </c>
      <c r="E248" s="220" t="s">
        <v>1</v>
      </c>
      <c r="F248" s="221" t="s">
        <v>1797</v>
      </c>
      <c r="G248" s="218"/>
      <c r="H248" s="222">
        <v>45.648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189</v>
      </c>
      <c r="AU248" s="228" t="s">
        <v>88</v>
      </c>
      <c r="AV248" s="13" t="s">
        <v>88</v>
      </c>
      <c r="AW248" s="13" t="s">
        <v>35</v>
      </c>
      <c r="AX248" s="13" t="s">
        <v>86</v>
      </c>
      <c r="AY248" s="228" t="s">
        <v>181</v>
      </c>
    </row>
    <row r="249" spans="1:65" s="2" customFormat="1" ht="11.4">
      <c r="A249" s="33"/>
      <c r="B249" s="34"/>
      <c r="C249" s="229" t="s">
        <v>373</v>
      </c>
      <c r="D249" s="229" t="s">
        <v>237</v>
      </c>
      <c r="E249" s="230" t="s">
        <v>1299</v>
      </c>
      <c r="F249" s="231" t="s">
        <v>1300</v>
      </c>
      <c r="G249" s="232" t="s">
        <v>206</v>
      </c>
      <c r="H249" s="233">
        <v>0.264</v>
      </c>
      <c r="I249" s="234"/>
      <c r="J249" s="235">
        <f>ROUND(I249*H249,2)</f>
        <v>0</v>
      </c>
      <c r="K249" s="236"/>
      <c r="L249" s="237"/>
      <c r="M249" s="238" t="s">
        <v>1</v>
      </c>
      <c r="N249" s="239" t="s">
        <v>43</v>
      </c>
      <c r="O249" s="70"/>
      <c r="P249" s="213">
        <f>O249*H249</f>
        <v>0</v>
      </c>
      <c r="Q249" s="213">
        <v>0.55</v>
      </c>
      <c r="R249" s="213">
        <f>Q249*H249</f>
        <v>0.14520000000000002</v>
      </c>
      <c r="S249" s="213">
        <v>0</v>
      </c>
      <c r="T249" s="21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15" t="s">
        <v>333</v>
      </c>
      <c r="AT249" s="215" t="s">
        <v>237</v>
      </c>
      <c r="AU249" s="215" t="s">
        <v>88</v>
      </c>
      <c r="AY249" s="16" t="s">
        <v>181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6" t="s">
        <v>86</v>
      </c>
      <c r="BK249" s="216">
        <f>ROUND(I249*H249,2)</f>
        <v>0</v>
      </c>
      <c r="BL249" s="16" t="s">
        <v>130</v>
      </c>
      <c r="BM249" s="215" t="s">
        <v>1818</v>
      </c>
    </row>
    <row r="250" spans="2:51" s="13" customFormat="1" ht="12">
      <c r="B250" s="217"/>
      <c r="C250" s="218"/>
      <c r="D250" s="219" t="s">
        <v>189</v>
      </c>
      <c r="E250" s="220" t="s">
        <v>1</v>
      </c>
      <c r="F250" s="221" t="s">
        <v>1819</v>
      </c>
      <c r="G250" s="218"/>
      <c r="H250" s="222">
        <v>0.264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189</v>
      </c>
      <c r="AU250" s="228" t="s">
        <v>88</v>
      </c>
      <c r="AV250" s="13" t="s">
        <v>88</v>
      </c>
      <c r="AW250" s="13" t="s">
        <v>35</v>
      </c>
      <c r="AX250" s="13" t="s">
        <v>86</v>
      </c>
      <c r="AY250" s="228" t="s">
        <v>181</v>
      </c>
    </row>
    <row r="251" spans="1:65" s="2" customFormat="1" ht="22.8">
      <c r="A251" s="33"/>
      <c r="B251" s="34"/>
      <c r="C251" s="203" t="s">
        <v>377</v>
      </c>
      <c r="D251" s="203" t="s">
        <v>183</v>
      </c>
      <c r="E251" s="204" t="s">
        <v>1304</v>
      </c>
      <c r="F251" s="205" t="s">
        <v>1305</v>
      </c>
      <c r="G251" s="206" t="s">
        <v>186</v>
      </c>
      <c r="H251" s="207">
        <v>45.648</v>
      </c>
      <c r="I251" s="208"/>
      <c r="J251" s="209">
        <f>ROUND(I251*H251,2)</f>
        <v>0</v>
      </c>
      <c r="K251" s="210"/>
      <c r="L251" s="38"/>
      <c r="M251" s="211" t="s">
        <v>1</v>
      </c>
      <c r="N251" s="212" t="s">
        <v>43</v>
      </c>
      <c r="O251" s="70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15" t="s">
        <v>130</v>
      </c>
      <c r="AT251" s="215" t="s">
        <v>183</v>
      </c>
      <c r="AU251" s="215" t="s">
        <v>88</v>
      </c>
      <c r="AY251" s="16" t="s">
        <v>181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6" t="s">
        <v>86</v>
      </c>
      <c r="BK251" s="216">
        <f>ROUND(I251*H251,2)</f>
        <v>0</v>
      </c>
      <c r="BL251" s="16" t="s">
        <v>130</v>
      </c>
      <c r="BM251" s="215" t="s">
        <v>1820</v>
      </c>
    </row>
    <row r="252" spans="2:51" s="13" customFormat="1" ht="12">
      <c r="B252" s="217"/>
      <c r="C252" s="218"/>
      <c r="D252" s="219" t="s">
        <v>189</v>
      </c>
      <c r="E252" s="220" t="s">
        <v>1</v>
      </c>
      <c r="F252" s="221" t="s">
        <v>1797</v>
      </c>
      <c r="G252" s="218"/>
      <c r="H252" s="222">
        <v>45.648</v>
      </c>
      <c r="I252" s="223"/>
      <c r="J252" s="218"/>
      <c r="K252" s="218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189</v>
      </c>
      <c r="AU252" s="228" t="s">
        <v>88</v>
      </c>
      <c r="AV252" s="13" t="s">
        <v>88</v>
      </c>
      <c r="AW252" s="13" t="s">
        <v>35</v>
      </c>
      <c r="AX252" s="13" t="s">
        <v>86</v>
      </c>
      <c r="AY252" s="228" t="s">
        <v>181</v>
      </c>
    </row>
    <row r="253" spans="1:65" s="2" customFormat="1" ht="22.8">
      <c r="A253" s="33"/>
      <c r="B253" s="34"/>
      <c r="C253" s="229" t="s">
        <v>381</v>
      </c>
      <c r="D253" s="229" t="s">
        <v>237</v>
      </c>
      <c r="E253" s="230" t="s">
        <v>1308</v>
      </c>
      <c r="F253" s="231" t="s">
        <v>1309</v>
      </c>
      <c r="G253" s="232" t="s">
        <v>206</v>
      </c>
      <c r="H253" s="233">
        <v>1.141</v>
      </c>
      <c r="I253" s="234"/>
      <c r="J253" s="235">
        <f>ROUND(I253*H253,2)</f>
        <v>0</v>
      </c>
      <c r="K253" s="236"/>
      <c r="L253" s="237"/>
      <c r="M253" s="238" t="s">
        <v>1</v>
      </c>
      <c r="N253" s="239" t="s">
        <v>43</v>
      </c>
      <c r="O253" s="70"/>
      <c r="P253" s="213">
        <f>O253*H253</f>
        <v>0</v>
      </c>
      <c r="Q253" s="213">
        <v>0.55</v>
      </c>
      <c r="R253" s="213">
        <f>Q253*H253</f>
        <v>0.62755</v>
      </c>
      <c r="S253" s="213">
        <v>0</v>
      </c>
      <c r="T253" s="21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15" t="s">
        <v>333</v>
      </c>
      <c r="AT253" s="215" t="s">
        <v>237</v>
      </c>
      <c r="AU253" s="215" t="s">
        <v>88</v>
      </c>
      <c r="AY253" s="16" t="s">
        <v>181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6" t="s">
        <v>86</v>
      </c>
      <c r="BK253" s="216">
        <f>ROUND(I253*H253,2)</f>
        <v>0</v>
      </c>
      <c r="BL253" s="16" t="s">
        <v>130</v>
      </c>
      <c r="BM253" s="215" t="s">
        <v>1821</v>
      </c>
    </row>
    <row r="254" spans="2:51" s="13" customFormat="1" ht="12">
      <c r="B254" s="217"/>
      <c r="C254" s="218"/>
      <c r="D254" s="219" t="s">
        <v>189</v>
      </c>
      <c r="E254" s="220" t="s">
        <v>1</v>
      </c>
      <c r="F254" s="221" t="s">
        <v>1822</v>
      </c>
      <c r="G254" s="218"/>
      <c r="H254" s="222">
        <v>1.141</v>
      </c>
      <c r="I254" s="223"/>
      <c r="J254" s="218"/>
      <c r="K254" s="218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189</v>
      </c>
      <c r="AU254" s="228" t="s">
        <v>88</v>
      </c>
      <c r="AV254" s="13" t="s">
        <v>88</v>
      </c>
      <c r="AW254" s="13" t="s">
        <v>35</v>
      </c>
      <c r="AX254" s="13" t="s">
        <v>86</v>
      </c>
      <c r="AY254" s="228" t="s">
        <v>181</v>
      </c>
    </row>
    <row r="255" spans="1:65" s="2" customFormat="1" ht="22.8">
      <c r="A255" s="33"/>
      <c r="B255" s="34"/>
      <c r="C255" s="203" t="s">
        <v>387</v>
      </c>
      <c r="D255" s="203" t="s">
        <v>183</v>
      </c>
      <c r="E255" s="204" t="s">
        <v>1322</v>
      </c>
      <c r="F255" s="205" t="s">
        <v>1323</v>
      </c>
      <c r="G255" s="206" t="s">
        <v>206</v>
      </c>
      <c r="H255" s="207">
        <v>5.992</v>
      </c>
      <c r="I255" s="208"/>
      <c r="J255" s="209">
        <f>ROUND(I255*H255,2)</f>
        <v>0</v>
      </c>
      <c r="K255" s="210"/>
      <c r="L255" s="38"/>
      <c r="M255" s="211" t="s">
        <v>1</v>
      </c>
      <c r="N255" s="212" t="s">
        <v>43</v>
      </c>
      <c r="O255" s="70"/>
      <c r="P255" s="213">
        <f>O255*H255</f>
        <v>0</v>
      </c>
      <c r="Q255" s="213">
        <v>0.02337</v>
      </c>
      <c r="R255" s="213">
        <f>Q255*H255</f>
        <v>0.14003304</v>
      </c>
      <c r="S255" s="213">
        <v>0</v>
      </c>
      <c r="T255" s="214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15" t="s">
        <v>130</v>
      </c>
      <c r="AT255" s="215" t="s">
        <v>183</v>
      </c>
      <c r="AU255" s="215" t="s">
        <v>88</v>
      </c>
      <c r="AY255" s="16" t="s">
        <v>181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6" t="s">
        <v>86</v>
      </c>
      <c r="BK255" s="216">
        <f>ROUND(I255*H255,2)</f>
        <v>0</v>
      </c>
      <c r="BL255" s="16" t="s">
        <v>130</v>
      </c>
      <c r="BM255" s="215" t="s">
        <v>1823</v>
      </c>
    </row>
    <row r="256" spans="2:51" s="13" customFormat="1" ht="12">
      <c r="B256" s="217"/>
      <c r="C256" s="218"/>
      <c r="D256" s="219" t="s">
        <v>189</v>
      </c>
      <c r="E256" s="220" t="s">
        <v>1</v>
      </c>
      <c r="F256" s="221" t="s">
        <v>1824</v>
      </c>
      <c r="G256" s="218"/>
      <c r="H256" s="222">
        <v>5.992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189</v>
      </c>
      <c r="AU256" s="228" t="s">
        <v>88</v>
      </c>
      <c r="AV256" s="13" t="s">
        <v>88</v>
      </c>
      <c r="AW256" s="13" t="s">
        <v>35</v>
      </c>
      <c r="AX256" s="13" t="s">
        <v>86</v>
      </c>
      <c r="AY256" s="228" t="s">
        <v>181</v>
      </c>
    </row>
    <row r="257" spans="1:65" s="2" customFormat="1" ht="22.8">
      <c r="A257" s="33"/>
      <c r="B257" s="34"/>
      <c r="C257" s="203" t="s">
        <v>391</v>
      </c>
      <c r="D257" s="203" t="s">
        <v>183</v>
      </c>
      <c r="E257" s="204" t="s">
        <v>382</v>
      </c>
      <c r="F257" s="205" t="s">
        <v>383</v>
      </c>
      <c r="G257" s="206" t="s">
        <v>339</v>
      </c>
      <c r="H257" s="251"/>
      <c r="I257" s="208"/>
      <c r="J257" s="209">
        <f>ROUND(I257*H257,2)</f>
        <v>0</v>
      </c>
      <c r="K257" s="210"/>
      <c r="L257" s="38"/>
      <c r="M257" s="211" t="s">
        <v>1</v>
      </c>
      <c r="N257" s="212" t="s">
        <v>43</v>
      </c>
      <c r="O257" s="70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15" t="s">
        <v>130</v>
      </c>
      <c r="AT257" s="215" t="s">
        <v>183</v>
      </c>
      <c r="AU257" s="215" t="s">
        <v>88</v>
      </c>
      <c r="AY257" s="16" t="s">
        <v>181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6" t="s">
        <v>86</v>
      </c>
      <c r="BK257" s="216">
        <f>ROUND(I257*H257,2)</f>
        <v>0</v>
      </c>
      <c r="BL257" s="16" t="s">
        <v>130</v>
      </c>
      <c r="BM257" s="215" t="s">
        <v>1825</v>
      </c>
    </row>
    <row r="258" spans="2:63" s="12" customFormat="1" ht="13.2">
      <c r="B258" s="187"/>
      <c r="C258" s="188"/>
      <c r="D258" s="189" t="s">
        <v>77</v>
      </c>
      <c r="E258" s="201" t="s">
        <v>385</v>
      </c>
      <c r="F258" s="201" t="s">
        <v>386</v>
      </c>
      <c r="G258" s="188"/>
      <c r="H258" s="188"/>
      <c r="I258" s="191"/>
      <c r="J258" s="202">
        <f>BK258</f>
        <v>0</v>
      </c>
      <c r="K258" s="188"/>
      <c r="L258" s="193"/>
      <c r="M258" s="194"/>
      <c r="N258" s="195"/>
      <c r="O258" s="195"/>
      <c r="P258" s="196">
        <f>SUM(P259:P279)</f>
        <v>0</v>
      </c>
      <c r="Q258" s="195"/>
      <c r="R258" s="196">
        <f>SUM(R259:R279)</f>
        <v>0.01623636</v>
      </c>
      <c r="S258" s="195"/>
      <c r="T258" s="197">
        <f>SUM(T259:T279)</f>
        <v>0</v>
      </c>
      <c r="AR258" s="198" t="s">
        <v>88</v>
      </c>
      <c r="AT258" s="199" t="s">
        <v>77</v>
      </c>
      <c r="AU258" s="199" t="s">
        <v>86</v>
      </c>
      <c r="AY258" s="198" t="s">
        <v>181</v>
      </c>
      <c r="BK258" s="200">
        <f>SUM(BK259:BK279)</f>
        <v>0</v>
      </c>
    </row>
    <row r="259" spans="1:65" s="2" customFormat="1" ht="22.8">
      <c r="A259" s="33"/>
      <c r="B259" s="34"/>
      <c r="C259" s="203" t="s">
        <v>397</v>
      </c>
      <c r="D259" s="203" t="s">
        <v>183</v>
      </c>
      <c r="E259" s="204" t="s">
        <v>1373</v>
      </c>
      <c r="F259" s="205" t="s">
        <v>1374</v>
      </c>
      <c r="G259" s="206" t="s">
        <v>186</v>
      </c>
      <c r="H259" s="207">
        <v>45.648</v>
      </c>
      <c r="I259" s="208"/>
      <c r="J259" s="209">
        <f>ROUND(I259*H259,2)</f>
        <v>0</v>
      </c>
      <c r="K259" s="210"/>
      <c r="L259" s="38"/>
      <c r="M259" s="211" t="s">
        <v>1</v>
      </c>
      <c r="N259" s="212" t="s">
        <v>43</v>
      </c>
      <c r="O259" s="70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15" t="s">
        <v>130</v>
      </c>
      <c r="AT259" s="215" t="s">
        <v>183</v>
      </c>
      <c r="AU259" s="215" t="s">
        <v>88</v>
      </c>
      <c r="AY259" s="16" t="s">
        <v>181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6" t="s">
        <v>86</v>
      </c>
      <c r="BK259" s="216">
        <f>ROUND(I259*H259,2)</f>
        <v>0</v>
      </c>
      <c r="BL259" s="16" t="s">
        <v>130</v>
      </c>
      <c r="BM259" s="215" t="s">
        <v>1826</v>
      </c>
    </row>
    <row r="260" spans="2:51" s="13" customFormat="1" ht="12">
      <c r="B260" s="217"/>
      <c r="C260" s="218"/>
      <c r="D260" s="219" t="s">
        <v>189</v>
      </c>
      <c r="E260" s="220" t="s">
        <v>1</v>
      </c>
      <c r="F260" s="221" t="s">
        <v>1797</v>
      </c>
      <c r="G260" s="218"/>
      <c r="H260" s="222">
        <v>45.648</v>
      </c>
      <c r="I260" s="223"/>
      <c r="J260" s="218"/>
      <c r="K260" s="218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189</v>
      </c>
      <c r="AU260" s="228" t="s">
        <v>88</v>
      </c>
      <c r="AV260" s="13" t="s">
        <v>88</v>
      </c>
      <c r="AW260" s="13" t="s">
        <v>35</v>
      </c>
      <c r="AX260" s="13" t="s">
        <v>86</v>
      </c>
      <c r="AY260" s="228" t="s">
        <v>181</v>
      </c>
    </row>
    <row r="261" spans="1:65" s="2" customFormat="1" ht="22.8">
      <c r="A261" s="33"/>
      <c r="B261" s="34"/>
      <c r="C261" s="229" t="s">
        <v>402</v>
      </c>
      <c r="D261" s="229" t="s">
        <v>237</v>
      </c>
      <c r="E261" s="230" t="s">
        <v>1378</v>
      </c>
      <c r="F261" s="231" t="s">
        <v>1379</v>
      </c>
      <c r="G261" s="232" t="s">
        <v>186</v>
      </c>
      <c r="H261" s="233">
        <v>54.778</v>
      </c>
      <c r="I261" s="234"/>
      <c r="J261" s="235">
        <f>ROUND(I261*H261,2)</f>
        <v>0</v>
      </c>
      <c r="K261" s="236"/>
      <c r="L261" s="237"/>
      <c r="M261" s="238" t="s">
        <v>1</v>
      </c>
      <c r="N261" s="239" t="s">
        <v>43</v>
      </c>
      <c r="O261" s="70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15" t="s">
        <v>333</v>
      </c>
      <c r="AT261" s="215" t="s">
        <v>237</v>
      </c>
      <c r="AU261" s="215" t="s">
        <v>88</v>
      </c>
      <c r="AY261" s="16" t="s">
        <v>181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6" t="s">
        <v>86</v>
      </c>
      <c r="BK261" s="216">
        <f>ROUND(I261*H261,2)</f>
        <v>0</v>
      </c>
      <c r="BL261" s="16" t="s">
        <v>130</v>
      </c>
      <c r="BM261" s="215" t="s">
        <v>1827</v>
      </c>
    </row>
    <row r="262" spans="2:51" s="13" customFormat="1" ht="12">
      <c r="B262" s="217"/>
      <c r="C262" s="218"/>
      <c r="D262" s="219" t="s">
        <v>189</v>
      </c>
      <c r="E262" s="220" t="s">
        <v>1</v>
      </c>
      <c r="F262" s="221" t="s">
        <v>1828</v>
      </c>
      <c r="G262" s="218"/>
      <c r="H262" s="222">
        <v>54.778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189</v>
      </c>
      <c r="AU262" s="228" t="s">
        <v>88</v>
      </c>
      <c r="AV262" s="13" t="s">
        <v>88</v>
      </c>
      <c r="AW262" s="13" t="s">
        <v>35</v>
      </c>
      <c r="AX262" s="13" t="s">
        <v>86</v>
      </c>
      <c r="AY262" s="228" t="s">
        <v>181</v>
      </c>
    </row>
    <row r="263" spans="1:65" s="2" customFormat="1" ht="11.4">
      <c r="A263" s="33"/>
      <c r="B263" s="34"/>
      <c r="C263" s="203" t="s">
        <v>407</v>
      </c>
      <c r="D263" s="203" t="s">
        <v>183</v>
      </c>
      <c r="E263" s="204" t="s">
        <v>1392</v>
      </c>
      <c r="F263" s="205" t="s">
        <v>1393</v>
      </c>
      <c r="G263" s="206" t="s">
        <v>357</v>
      </c>
      <c r="H263" s="207">
        <v>14.274</v>
      </c>
      <c r="I263" s="208"/>
      <c r="J263" s="209">
        <f>ROUND(I263*H263,2)</f>
        <v>0</v>
      </c>
      <c r="K263" s="210"/>
      <c r="L263" s="38"/>
      <c r="M263" s="211" t="s">
        <v>1</v>
      </c>
      <c r="N263" s="212" t="s">
        <v>43</v>
      </c>
      <c r="O263" s="70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15" t="s">
        <v>130</v>
      </c>
      <c r="AT263" s="215" t="s">
        <v>183</v>
      </c>
      <c r="AU263" s="215" t="s">
        <v>88</v>
      </c>
      <c r="AY263" s="16" t="s">
        <v>181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86</v>
      </c>
      <c r="BK263" s="216">
        <f>ROUND(I263*H263,2)</f>
        <v>0</v>
      </c>
      <c r="BL263" s="16" t="s">
        <v>130</v>
      </c>
      <c r="BM263" s="215" t="s">
        <v>1829</v>
      </c>
    </row>
    <row r="264" spans="2:51" s="13" customFormat="1" ht="12">
      <c r="B264" s="217"/>
      <c r="C264" s="218"/>
      <c r="D264" s="219" t="s">
        <v>189</v>
      </c>
      <c r="E264" s="220" t="s">
        <v>1</v>
      </c>
      <c r="F264" s="221" t="s">
        <v>1830</v>
      </c>
      <c r="G264" s="218"/>
      <c r="H264" s="222">
        <v>14.274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189</v>
      </c>
      <c r="AU264" s="228" t="s">
        <v>88</v>
      </c>
      <c r="AV264" s="13" t="s">
        <v>88</v>
      </c>
      <c r="AW264" s="13" t="s">
        <v>35</v>
      </c>
      <c r="AX264" s="13" t="s">
        <v>86</v>
      </c>
      <c r="AY264" s="228" t="s">
        <v>181</v>
      </c>
    </row>
    <row r="265" spans="1:65" s="2" customFormat="1" ht="22.8">
      <c r="A265" s="33"/>
      <c r="B265" s="34"/>
      <c r="C265" s="229" t="s">
        <v>413</v>
      </c>
      <c r="D265" s="229" t="s">
        <v>237</v>
      </c>
      <c r="E265" s="230" t="s">
        <v>1397</v>
      </c>
      <c r="F265" s="231" t="s">
        <v>1379</v>
      </c>
      <c r="G265" s="232" t="s">
        <v>186</v>
      </c>
      <c r="H265" s="233">
        <v>8.208</v>
      </c>
      <c r="I265" s="234"/>
      <c r="J265" s="235">
        <f>ROUND(I265*H265,2)</f>
        <v>0</v>
      </c>
      <c r="K265" s="236"/>
      <c r="L265" s="237"/>
      <c r="M265" s="238" t="s">
        <v>1</v>
      </c>
      <c r="N265" s="239" t="s">
        <v>43</v>
      </c>
      <c r="O265" s="70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15" t="s">
        <v>333</v>
      </c>
      <c r="AT265" s="215" t="s">
        <v>237</v>
      </c>
      <c r="AU265" s="215" t="s">
        <v>88</v>
      </c>
      <c r="AY265" s="16" t="s">
        <v>181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6" t="s">
        <v>86</v>
      </c>
      <c r="BK265" s="216">
        <f>ROUND(I265*H265,2)</f>
        <v>0</v>
      </c>
      <c r="BL265" s="16" t="s">
        <v>130</v>
      </c>
      <c r="BM265" s="215" t="s">
        <v>1831</v>
      </c>
    </row>
    <row r="266" spans="2:51" s="13" customFormat="1" ht="12">
      <c r="B266" s="217"/>
      <c r="C266" s="218"/>
      <c r="D266" s="219" t="s">
        <v>189</v>
      </c>
      <c r="E266" s="220" t="s">
        <v>1</v>
      </c>
      <c r="F266" s="221" t="s">
        <v>1832</v>
      </c>
      <c r="G266" s="218"/>
      <c r="H266" s="222">
        <v>8.208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189</v>
      </c>
      <c r="AU266" s="228" t="s">
        <v>88</v>
      </c>
      <c r="AV266" s="13" t="s">
        <v>88</v>
      </c>
      <c r="AW266" s="13" t="s">
        <v>35</v>
      </c>
      <c r="AX266" s="13" t="s">
        <v>86</v>
      </c>
      <c r="AY266" s="228" t="s">
        <v>181</v>
      </c>
    </row>
    <row r="267" spans="1:65" s="2" customFormat="1" ht="11.4">
      <c r="A267" s="33"/>
      <c r="B267" s="34"/>
      <c r="C267" s="203" t="s">
        <v>419</v>
      </c>
      <c r="D267" s="203" t="s">
        <v>183</v>
      </c>
      <c r="E267" s="204" t="s">
        <v>1401</v>
      </c>
      <c r="F267" s="205" t="s">
        <v>1402</v>
      </c>
      <c r="G267" s="206" t="s">
        <v>357</v>
      </c>
      <c r="H267" s="207">
        <v>6.396</v>
      </c>
      <c r="I267" s="208"/>
      <c r="J267" s="209">
        <f>ROUND(I267*H267,2)</f>
        <v>0</v>
      </c>
      <c r="K267" s="210"/>
      <c r="L267" s="38"/>
      <c r="M267" s="211" t="s">
        <v>1</v>
      </c>
      <c r="N267" s="212" t="s">
        <v>43</v>
      </c>
      <c r="O267" s="70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15" t="s">
        <v>130</v>
      </c>
      <c r="AT267" s="215" t="s">
        <v>183</v>
      </c>
      <c r="AU267" s="215" t="s">
        <v>88</v>
      </c>
      <c r="AY267" s="16" t="s">
        <v>181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6" t="s">
        <v>86</v>
      </c>
      <c r="BK267" s="216">
        <f>ROUND(I267*H267,2)</f>
        <v>0</v>
      </c>
      <c r="BL267" s="16" t="s">
        <v>130</v>
      </c>
      <c r="BM267" s="215" t="s">
        <v>1833</v>
      </c>
    </row>
    <row r="268" spans="2:51" s="13" customFormat="1" ht="12">
      <c r="B268" s="217"/>
      <c r="C268" s="218"/>
      <c r="D268" s="219" t="s">
        <v>189</v>
      </c>
      <c r="E268" s="220" t="s">
        <v>1</v>
      </c>
      <c r="F268" s="221" t="s">
        <v>1834</v>
      </c>
      <c r="G268" s="218"/>
      <c r="H268" s="222">
        <v>6.396</v>
      </c>
      <c r="I268" s="223"/>
      <c r="J268" s="218"/>
      <c r="K268" s="218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189</v>
      </c>
      <c r="AU268" s="228" t="s">
        <v>88</v>
      </c>
      <c r="AV268" s="13" t="s">
        <v>88</v>
      </c>
      <c r="AW268" s="13" t="s">
        <v>35</v>
      </c>
      <c r="AX268" s="13" t="s">
        <v>86</v>
      </c>
      <c r="AY268" s="228" t="s">
        <v>181</v>
      </c>
    </row>
    <row r="269" spans="1:65" s="2" customFormat="1" ht="22.8">
      <c r="A269" s="33"/>
      <c r="B269" s="34"/>
      <c r="C269" s="229" t="s">
        <v>424</v>
      </c>
      <c r="D269" s="229" t="s">
        <v>237</v>
      </c>
      <c r="E269" s="230" t="s">
        <v>1406</v>
      </c>
      <c r="F269" s="231" t="s">
        <v>1379</v>
      </c>
      <c r="G269" s="232" t="s">
        <v>186</v>
      </c>
      <c r="H269" s="233">
        <v>3.678</v>
      </c>
      <c r="I269" s="234"/>
      <c r="J269" s="235">
        <f>ROUND(I269*H269,2)</f>
        <v>0</v>
      </c>
      <c r="K269" s="236"/>
      <c r="L269" s="237"/>
      <c r="M269" s="238" t="s">
        <v>1</v>
      </c>
      <c r="N269" s="239" t="s">
        <v>43</v>
      </c>
      <c r="O269" s="70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15" t="s">
        <v>333</v>
      </c>
      <c r="AT269" s="215" t="s">
        <v>237</v>
      </c>
      <c r="AU269" s="215" t="s">
        <v>88</v>
      </c>
      <c r="AY269" s="16" t="s">
        <v>181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6" t="s">
        <v>86</v>
      </c>
      <c r="BK269" s="216">
        <f>ROUND(I269*H269,2)</f>
        <v>0</v>
      </c>
      <c r="BL269" s="16" t="s">
        <v>130</v>
      </c>
      <c r="BM269" s="215" t="s">
        <v>1835</v>
      </c>
    </row>
    <row r="270" spans="2:51" s="13" customFormat="1" ht="12">
      <c r="B270" s="217"/>
      <c r="C270" s="218"/>
      <c r="D270" s="219" t="s">
        <v>189</v>
      </c>
      <c r="E270" s="220" t="s">
        <v>1</v>
      </c>
      <c r="F270" s="221" t="s">
        <v>1836</v>
      </c>
      <c r="G270" s="218"/>
      <c r="H270" s="222">
        <v>3.678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189</v>
      </c>
      <c r="AU270" s="228" t="s">
        <v>88</v>
      </c>
      <c r="AV270" s="13" t="s">
        <v>88</v>
      </c>
      <c r="AW270" s="13" t="s">
        <v>35</v>
      </c>
      <c r="AX270" s="13" t="s">
        <v>86</v>
      </c>
      <c r="AY270" s="228" t="s">
        <v>181</v>
      </c>
    </row>
    <row r="271" spans="1:65" s="2" customFormat="1" ht="11.4">
      <c r="A271" s="33"/>
      <c r="B271" s="34"/>
      <c r="C271" s="203" t="s">
        <v>429</v>
      </c>
      <c r="D271" s="203" t="s">
        <v>183</v>
      </c>
      <c r="E271" s="204" t="s">
        <v>1363</v>
      </c>
      <c r="F271" s="205" t="s">
        <v>1364</v>
      </c>
      <c r="G271" s="206" t="s">
        <v>357</v>
      </c>
      <c r="H271" s="207">
        <v>2.3</v>
      </c>
      <c r="I271" s="208"/>
      <c r="J271" s="209">
        <f>ROUND(I271*H271,2)</f>
        <v>0</v>
      </c>
      <c r="K271" s="210"/>
      <c r="L271" s="38"/>
      <c r="M271" s="211" t="s">
        <v>1</v>
      </c>
      <c r="N271" s="212" t="s">
        <v>43</v>
      </c>
      <c r="O271" s="70"/>
      <c r="P271" s="213">
        <f>O271*H271</f>
        <v>0</v>
      </c>
      <c r="Q271" s="213">
        <v>4E-05</v>
      </c>
      <c r="R271" s="213">
        <f>Q271*H271</f>
        <v>9.2E-05</v>
      </c>
      <c r="S271" s="213">
        <v>0</v>
      </c>
      <c r="T271" s="21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15" t="s">
        <v>130</v>
      </c>
      <c r="AT271" s="215" t="s">
        <v>183</v>
      </c>
      <c r="AU271" s="215" t="s">
        <v>88</v>
      </c>
      <c r="AY271" s="16" t="s">
        <v>181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6" t="s">
        <v>86</v>
      </c>
      <c r="BK271" s="216">
        <f>ROUND(I271*H271,2)</f>
        <v>0</v>
      </c>
      <c r="BL271" s="16" t="s">
        <v>130</v>
      </c>
      <c r="BM271" s="215" t="s">
        <v>1837</v>
      </c>
    </row>
    <row r="272" spans="2:51" s="13" customFormat="1" ht="12">
      <c r="B272" s="217"/>
      <c r="C272" s="218"/>
      <c r="D272" s="219" t="s">
        <v>189</v>
      </c>
      <c r="E272" s="220" t="s">
        <v>1</v>
      </c>
      <c r="F272" s="221" t="s">
        <v>1772</v>
      </c>
      <c r="G272" s="218"/>
      <c r="H272" s="222">
        <v>2.3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189</v>
      </c>
      <c r="AU272" s="228" t="s">
        <v>88</v>
      </c>
      <c r="AV272" s="13" t="s">
        <v>88</v>
      </c>
      <c r="AW272" s="13" t="s">
        <v>35</v>
      </c>
      <c r="AX272" s="13" t="s">
        <v>86</v>
      </c>
      <c r="AY272" s="228" t="s">
        <v>181</v>
      </c>
    </row>
    <row r="273" spans="1:65" s="2" customFormat="1" ht="11.4">
      <c r="A273" s="33"/>
      <c r="B273" s="34"/>
      <c r="C273" s="229" t="s">
        <v>433</v>
      </c>
      <c r="D273" s="229" t="s">
        <v>237</v>
      </c>
      <c r="E273" s="230" t="s">
        <v>1368</v>
      </c>
      <c r="F273" s="231" t="s">
        <v>1369</v>
      </c>
      <c r="G273" s="232" t="s">
        <v>357</v>
      </c>
      <c r="H273" s="233">
        <v>2.76</v>
      </c>
      <c r="I273" s="234"/>
      <c r="J273" s="235">
        <f>ROUND(I273*H273,2)</f>
        <v>0</v>
      </c>
      <c r="K273" s="236"/>
      <c r="L273" s="237"/>
      <c r="M273" s="238" t="s">
        <v>1</v>
      </c>
      <c r="N273" s="239" t="s">
        <v>43</v>
      </c>
      <c r="O273" s="70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15" t="s">
        <v>333</v>
      </c>
      <c r="AT273" s="215" t="s">
        <v>237</v>
      </c>
      <c r="AU273" s="215" t="s">
        <v>88</v>
      </c>
      <c r="AY273" s="16" t="s">
        <v>181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6" t="s">
        <v>86</v>
      </c>
      <c r="BK273" s="216">
        <f>ROUND(I273*H273,2)</f>
        <v>0</v>
      </c>
      <c r="BL273" s="16" t="s">
        <v>130</v>
      </c>
      <c r="BM273" s="215" t="s">
        <v>1838</v>
      </c>
    </row>
    <row r="274" spans="2:51" s="13" customFormat="1" ht="12">
      <c r="B274" s="217"/>
      <c r="C274" s="218"/>
      <c r="D274" s="219" t="s">
        <v>189</v>
      </c>
      <c r="E274" s="220" t="s">
        <v>1</v>
      </c>
      <c r="F274" s="221" t="s">
        <v>1839</v>
      </c>
      <c r="G274" s="218"/>
      <c r="H274" s="222">
        <v>2.76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189</v>
      </c>
      <c r="AU274" s="228" t="s">
        <v>88</v>
      </c>
      <c r="AV274" s="13" t="s">
        <v>88</v>
      </c>
      <c r="AW274" s="13" t="s">
        <v>35</v>
      </c>
      <c r="AX274" s="13" t="s">
        <v>86</v>
      </c>
      <c r="AY274" s="228" t="s">
        <v>181</v>
      </c>
    </row>
    <row r="275" spans="1:65" s="2" customFormat="1" ht="11.4">
      <c r="A275" s="33"/>
      <c r="B275" s="34"/>
      <c r="C275" s="203" t="s">
        <v>439</v>
      </c>
      <c r="D275" s="203" t="s">
        <v>183</v>
      </c>
      <c r="E275" s="204" t="s">
        <v>1419</v>
      </c>
      <c r="F275" s="205" t="s">
        <v>1420</v>
      </c>
      <c r="G275" s="206" t="s">
        <v>357</v>
      </c>
      <c r="H275" s="207">
        <v>6.396</v>
      </c>
      <c r="I275" s="208"/>
      <c r="J275" s="209">
        <f>ROUND(I275*H275,2)</f>
        <v>0</v>
      </c>
      <c r="K275" s="210"/>
      <c r="L275" s="38"/>
      <c r="M275" s="211" t="s">
        <v>1</v>
      </c>
      <c r="N275" s="212" t="s">
        <v>43</v>
      </c>
      <c r="O275" s="70"/>
      <c r="P275" s="213">
        <f>O275*H275</f>
        <v>0</v>
      </c>
      <c r="Q275" s="213">
        <v>0.00143</v>
      </c>
      <c r="R275" s="213">
        <f>Q275*H275</f>
        <v>0.00914628</v>
      </c>
      <c r="S275" s="213">
        <v>0</v>
      </c>
      <c r="T275" s="21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15" t="s">
        <v>130</v>
      </c>
      <c r="AT275" s="215" t="s">
        <v>183</v>
      </c>
      <c r="AU275" s="215" t="s">
        <v>88</v>
      </c>
      <c r="AY275" s="16" t="s">
        <v>181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6" t="s">
        <v>86</v>
      </c>
      <c r="BK275" s="216">
        <f>ROUND(I275*H275,2)</f>
        <v>0</v>
      </c>
      <c r="BL275" s="16" t="s">
        <v>130</v>
      </c>
      <c r="BM275" s="215" t="s">
        <v>1840</v>
      </c>
    </row>
    <row r="276" spans="2:51" s="13" customFormat="1" ht="12">
      <c r="B276" s="217"/>
      <c r="C276" s="218"/>
      <c r="D276" s="219" t="s">
        <v>189</v>
      </c>
      <c r="E276" s="220" t="s">
        <v>1</v>
      </c>
      <c r="F276" s="221" t="s">
        <v>1834</v>
      </c>
      <c r="G276" s="218"/>
      <c r="H276" s="222">
        <v>6.396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189</v>
      </c>
      <c r="AU276" s="228" t="s">
        <v>88</v>
      </c>
      <c r="AV276" s="13" t="s">
        <v>88</v>
      </c>
      <c r="AW276" s="13" t="s">
        <v>35</v>
      </c>
      <c r="AX276" s="13" t="s">
        <v>86</v>
      </c>
      <c r="AY276" s="228" t="s">
        <v>181</v>
      </c>
    </row>
    <row r="277" spans="1:65" s="2" customFormat="1" ht="22.8">
      <c r="A277" s="33"/>
      <c r="B277" s="34"/>
      <c r="C277" s="203" t="s">
        <v>446</v>
      </c>
      <c r="D277" s="203" t="s">
        <v>183</v>
      </c>
      <c r="E277" s="204" t="s">
        <v>1428</v>
      </c>
      <c r="F277" s="205" t="s">
        <v>1429</v>
      </c>
      <c r="G277" s="206" t="s">
        <v>357</v>
      </c>
      <c r="H277" s="207">
        <v>4.604</v>
      </c>
      <c r="I277" s="208"/>
      <c r="J277" s="209">
        <f>ROUND(I277*H277,2)</f>
        <v>0</v>
      </c>
      <c r="K277" s="210"/>
      <c r="L277" s="38"/>
      <c r="M277" s="211" t="s">
        <v>1</v>
      </c>
      <c r="N277" s="212" t="s">
        <v>43</v>
      </c>
      <c r="O277" s="70"/>
      <c r="P277" s="213">
        <f>O277*H277</f>
        <v>0</v>
      </c>
      <c r="Q277" s="213">
        <v>0.00152</v>
      </c>
      <c r="R277" s="213">
        <f>Q277*H277</f>
        <v>0.00699808</v>
      </c>
      <c r="S277" s="213">
        <v>0</v>
      </c>
      <c r="T277" s="214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15" t="s">
        <v>130</v>
      </c>
      <c r="AT277" s="215" t="s">
        <v>183</v>
      </c>
      <c r="AU277" s="215" t="s">
        <v>88</v>
      </c>
      <c r="AY277" s="16" t="s">
        <v>181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6" t="s">
        <v>86</v>
      </c>
      <c r="BK277" s="216">
        <f>ROUND(I277*H277,2)</f>
        <v>0</v>
      </c>
      <c r="BL277" s="16" t="s">
        <v>130</v>
      </c>
      <c r="BM277" s="215" t="s">
        <v>1841</v>
      </c>
    </row>
    <row r="278" spans="2:51" s="13" customFormat="1" ht="12">
      <c r="B278" s="217"/>
      <c r="C278" s="218"/>
      <c r="D278" s="219" t="s">
        <v>189</v>
      </c>
      <c r="E278" s="220" t="s">
        <v>1</v>
      </c>
      <c r="F278" s="221" t="s">
        <v>1842</v>
      </c>
      <c r="G278" s="218"/>
      <c r="H278" s="222">
        <v>4.604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189</v>
      </c>
      <c r="AU278" s="228" t="s">
        <v>88</v>
      </c>
      <c r="AV278" s="13" t="s">
        <v>88</v>
      </c>
      <c r="AW278" s="13" t="s">
        <v>35</v>
      </c>
      <c r="AX278" s="13" t="s">
        <v>86</v>
      </c>
      <c r="AY278" s="228" t="s">
        <v>181</v>
      </c>
    </row>
    <row r="279" spans="1:65" s="2" customFormat="1" ht="22.8">
      <c r="A279" s="33"/>
      <c r="B279" s="34"/>
      <c r="C279" s="203" t="s">
        <v>453</v>
      </c>
      <c r="D279" s="203" t="s">
        <v>183</v>
      </c>
      <c r="E279" s="204" t="s">
        <v>408</v>
      </c>
      <c r="F279" s="205" t="s">
        <v>409</v>
      </c>
      <c r="G279" s="206" t="s">
        <v>339</v>
      </c>
      <c r="H279" s="251"/>
      <c r="I279" s="208"/>
      <c r="J279" s="209">
        <f>ROUND(I279*H279,2)</f>
        <v>0</v>
      </c>
      <c r="K279" s="210"/>
      <c r="L279" s="38"/>
      <c r="M279" s="211" t="s">
        <v>1</v>
      </c>
      <c r="N279" s="212" t="s">
        <v>43</v>
      </c>
      <c r="O279" s="70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15" t="s">
        <v>130</v>
      </c>
      <c r="AT279" s="215" t="s">
        <v>183</v>
      </c>
      <c r="AU279" s="215" t="s">
        <v>88</v>
      </c>
      <c r="AY279" s="16" t="s">
        <v>181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6" t="s">
        <v>86</v>
      </c>
      <c r="BK279" s="216">
        <f>ROUND(I279*H279,2)</f>
        <v>0</v>
      </c>
      <c r="BL279" s="16" t="s">
        <v>130</v>
      </c>
      <c r="BM279" s="215" t="s">
        <v>1843</v>
      </c>
    </row>
    <row r="280" spans="2:63" s="12" customFormat="1" ht="13.2">
      <c r="B280" s="187"/>
      <c r="C280" s="188"/>
      <c r="D280" s="189" t="s">
        <v>77</v>
      </c>
      <c r="E280" s="201" t="s">
        <v>1434</v>
      </c>
      <c r="F280" s="201" t="s">
        <v>1435</v>
      </c>
      <c r="G280" s="188"/>
      <c r="H280" s="188"/>
      <c r="I280" s="191"/>
      <c r="J280" s="202">
        <f>BK280</f>
        <v>0</v>
      </c>
      <c r="K280" s="188"/>
      <c r="L280" s="193"/>
      <c r="M280" s="194"/>
      <c r="N280" s="195"/>
      <c r="O280" s="195"/>
      <c r="P280" s="196">
        <f>SUM(P281:P285)</f>
        <v>0</v>
      </c>
      <c r="Q280" s="195"/>
      <c r="R280" s="196">
        <f>SUM(R281:R285)</f>
        <v>0</v>
      </c>
      <c r="S280" s="195"/>
      <c r="T280" s="197">
        <f>SUM(T281:T285)</f>
        <v>0</v>
      </c>
      <c r="AR280" s="198" t="s">
        <v>88</v>
      </c>
      <c r="AT280" s="199" t="s">
        <v>77</v>
      </c>
      <c r="AU280" s="199" t="s">
        <v>86</v>
      </c>
      <c r="AY280" s="198" t="s">
        <v>181</v>
      </c>
      <c r="BK280" s="200">
        <f>SUM(BK281:BK285)</f>
        <v>0</v>
      </c>
    </row>
    <row r="281" spans="1:65" s="2" customFormat="1" ht="22.8">
      <c r="A281" s="33"/>
      <c r="B281" s="34"/>
      <c r="C281" s="203" t="s">
        <v>805</v>
      </c>
      <c r="D281" s="203" t="s">
        <v>183</v>
      </c>
      <c r="E281" s="204" t="s">
        <v>1437</v>
      </c>
      <c r="F281" s="205" t="s">
        <v>1438</v>
      </c>
      <c r="G281" s="206" t="s">
        <v>357</v>
      </c>
      <c r="H281" s="207">
        <v>9.2</v>
      </c>
      <c r="I281" s="208"/>
      <c r="J281" s="209">
        <f>ROUND(I281*H281,2)</f>
        <v>0</v>
      </c>
      <c r="K281" s="210"/>
      <c r="L281" s="38"/>
      <c r="M281" s="211" t="s">
        <v>1</v>
      </c>
      <c r="N281" s="212" t="s">
        <v>43</v>
      </c>
      <c r="O281" s="70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15" t="s">
        <v>130</v>
      </c>
      <c r="AT281" s="215" t="s">
        <v>183</v>
      </c>
      <c r="AU281" s="215" t="s">
        <v>88</v>
      </c>
      <c r="AY281" s="16" t="s">
        <v>181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6" t="s">
        <v>86</v>
      </c>
      <c r="BK281" s="216">
        <f>ROUND(I281*H281,2)</f>
        <v>0</v>
      </c>
      <c r="BL281" s="16" t="s">
        <v>130</v>
      </c>
      <c r="BM281" s="215" t="s">
        <v>1844</v>
      </c>
    </row>
    <row r="282" spans="1:65" s="2" customFormat="1" ht="45.6">
      <c r="A282" s="33"/>
      <c r="B282" s="34"/>
      <c r="C282" s="229" t="s">
        <v>810</v>
      </c>
      <c r="D282" s="229" t="s">
        <v>237</v>
      </c>
      <c r="E282" s="230" t="s">
        <v>1441</v>
      </c>
      <c r="F282" s="231" t="s">
        <v>1845</v>
      </c>
      <c r="G282" s="232" t="s">
        <v>197</v>
      </c>
      <c r="H282" s="233">
        <v>2</v>
      </c>
      <c r="I282" s="234"/>
      <c r="J282" s="235">
        <f>ROUND(I282*H282,2)</f>
        <v>0</v>
      </c>
      <c r="K282" s="236"/>
      <c r="L282" s="237"/>
      <c r="M282" s="238" t="s">
        <v>1</v>
      </c>
      <c r="N282" s="239" t="s">
        <v>43</v>
      </c>
      <c r="O282" s="70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15" t="s">
        <v>333</v>
      </c>
      <c r="AT282" s="215" t="s">
        <v>237</v>
      </c>
      <c r="AU282" s="215" t="s">
        <v>88</v>
      </c>
      <c r="AY282" s="16" t="s">
        <v>181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6" t="s">
        <v>86</v>
      </c>
      <c r="BK282" s="216">
        <f>ROUND(I282*H282,2)</f>
        <v>0</v>
      </c>
      <c r="BL282" s="16" t="s">
        <v>130</v>
      </c>
      <c r="BM282" s="215" t="s">
        <v>1846</v>
      </c>
    </row>
    <row r="283" spans="1:65" s="2" customFormat="1" ht="11.4">
      <c r="A283" s="33"/>
      <c r="B283" s="34"/>
      <c r="C283" s="203" t="s">
        <v>815</v>
      </c>
      <c r="D283" s="203" t="s">
        <v>183</v>
      </c>
      <c r="E283" s="204" t="s">
        <v>1485</v>
      </c>
      <c r="F283" s="205" t="s">
        <v>1486</v>
      </c>
      <c r="G283" s="206" t="s">
        <v>197</v>
      </c>
      <c r="H283" s="207">
        <v>1</v>
      </c>
      <c r="I283" s="208"/>
      <c r="J283" s="209">
        <f>ROUND(I283*H283,2)</f>
        <v>0</v>
      </c>
      <c r="K283" s="210"/>
      <c r="L283" s="38"/>
      <c r="M283" s="211" t="s">
        <v>1</v>
      </c>
      <c r="N283" s="212" t="s">
        <v>43</v>
      </c>
      <c r="O283" s="70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15" t="s">
        <v>130</v>
      </c>
      <c r="AT283" s="215" t="s">
        <v>183</v>
      </c>
      <c r="AU283" s="215" t="s">
        <v>88</v>
      </c>
      <c r="AY283" s="16" t="s">
        <v>181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6" t="s">
        <v>86</v>
      </c>
      <c r="BK283" s="216">
        <f>ROUND(I283*H283,2)</f>
        <v>0</v>
      </c>
      <c r="BL283" s="16" t="s">
        <v>130</v>
      </c>
      <c r="BM283" s="215" t="s">
        <v>1847</v>
      </c>
    </row>
    <row r="284" spans="1:65" s="2" customFormat="1" ht="57">
      <c r="A284" s="33"/>
      <c r="B284" s="34"/>
      <c r="C284" s="229" t="s">
        <v>846</v>
      </c>
      <c r="D284" s="229" t="s">
        <v>237</v>
      </c>
      <c r="E284" s="230" t="s">
        <v>1445</v>
      </c>
      <c r="F284" s="231" t="s">
        <v>1848</v>
      </c>
      <c r="G284" s="232" t="s">
        <v>197</v>
      </c>
      <c r="H284" s="233">
        <v>1</v>
      </c>
      <c r="I284" s="234"/>
      <c r="J284" s="235">
        <f>ROUND(I284*H284,2)</f>
        <v>0</v>
      </c>
      <c r="K284" s="236"/>
      <c r="L284" s="237"/>
      <c r="M284" s="238" t="s">
        <v>1</v>
      </c>
      <c r="N284" s="239" t="s">
        <v>43</v>
      </c>
      <c r="O284" s="70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15" t="s">
        <v>333</v>
      </c>
      <c r="AT284" s="215" t="s">
        <v>237</v>
      </c>
      <c r="AU284" s="215" t="s">
        <v>88</v>
      </c>
      <c r="AY284" s="16" t="s">
        <v>181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6" t="s">
        <v>86</v>
      </c>
      <c r="BK284" s="216">
        <f>ROUND(I284*H284,2)</f>
        <v>0</v>
      </c>
      <c r="BL284" s="16" t="s">
        <v>130</v>
      </c>
      <c r="BM284" s="215" t="s">
        <v>1849</v>
      </c>
    </row>
    <row r="285" spans="1:65" s="2" customFormat="1" ht="22.8">
      <c r="A285" s="33"/>
      <c r="B285" s="34"/>
      <c r="C285" s="203" t="s">
        <v>855</v>
      </c>
      <c r="D285" s="203" t="s">
        <v>183</v>
      </c>
      <c r="E285" s="204" t="s">
        <v>1575</v>
      </c>
      <c r="F285" s="205" t="s">
        <v>1576</v>
      </c>
      <c r="G285" s="206" t="s">
        <v>339</v>
      </c>
      <c r="H285" s="251"/>
      <c r="I285" s="208"/>
      <c r="J285" s="209">
        <f>ROUND(I285*H285,2)</f>
        <v>0</v>
      </c>
      <c r="K285" s="210"/>
      <c r="L285" s="38"/>
      <c r="M285" s="252" t="s">
        <v>1</v>
      </c>
      <c r="N285" s="253" t="s">
        <v>43</v>
      </c>
      <c r="O285" s="254"/>
      <c r="P285" s="255">
        <f>O285*H285</f>
        <v>0</v>
      </c>
      <c r="Q285" s="255">
        <v>0</v>
      </c>
      <c r="R285" s="255">
        <f>Q285*H285</f>
        <v>0</v>
      </c>
      <c r="S285" s="255">
        <v>0</v>
      </c>
      <c r="T285" s="256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15" t="s">
        <v>130</v>
      </c>
      <c r="AT285" s="215" t="s">
        <v>183</v>
      </c>
      <c r="AU285" s="215" t="s">
        <v>88</v>
      </c>
      <c r="AY285" s="16" t="s">
        <v>181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6" t="s">
        <v>86</v>
      </c>
      <c r="BK285" s="216">
        <f>ROUND(I285*H285,2)</f>
        <v>0</v>
      </c>
      <c r="BL285" s="16" t="s">
        <v>130</v>
      </c>
      <c r="BM285" s="215" t="s">
        <v>1850</v>
      </c>
    </row>
    <row r="286" spans="1:31" s="2" customFormat="1" ht="12">
      <c r="A286" s="33"/>
      <c r="B286" s="53"/>
      <c r="C286" s="54"/>
      <c r="D286" s="54"/>
      <c r="E286" s="54"/>
      <c r="F286" s="54"/>
      <c r="G286" s="54"/>
      <c r="H286" s="54"/>
      <c r="I286" s="151"/>
      <c r="J286" s="54"/>
      <c r="K286" s="54"/>
      <c r="L286" s="38"/>
      <c r="M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</sheetData>
  <sheetProtection algorithmName="SHA-512" hashValue="QENIlotriGc0PMIKfYz15tMNOYiQAXglEkLIqW2ILC2SJBgRNla8mgRIidqQV9shrceu/XsBwl9DRarImrIGNQ==" saltValue="4Ls5RuP2GsrywHl/Il+zMZDNcqGA5z58/yPp9+ZvQ99Fas+gt8gsu6zTen1fdV6q6jz+L/IYIadafAsS3jjmOw==" spinCount="100000" sheet="1" objects="1" scenarios="1" formatColumns="0" formatRows="0" autoFilter="0"/>
  <autoFilter ref="C124:K28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>
      <selection activeCell="F19" sqref="F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97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1851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ROUND((SUM(BE121:BE186)),2)</f>
        <v>0</v>
      </c>
      <c r="G33" s="33"/>
      <c r="H33" s="33"/>
      <c r="I33" s="130">
        <v>0.21</v>
      </c>
      <c r="J33" s="129">
        <f>ROUND(((SUM(BE121:BE186))*I33),2)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ROUND((SUM(BF121:BF186)),2)</f>
        <v>0</v>
      </c>
      <c r="G34" s="33"/>
      <c r="H34" s="33"/>
      <c r="I34" s="130">
        <v>0.15</v>
      </c>
      <c r="J34" s="129">
        <f>ROUND(((SUM(BF121:BF186))*I34),2)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ROUND((SUM(BG121:BG186)),2)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ROUND((SUM(BH121:BH186)),2)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ROUND((SUM(BI121:BI186)),2)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04 - Venkovní vodovod a kanalizace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153</v>
      </c>
      <c r="E97" s="163"/>
      <c r="F97" s="163"/>
      <c r="G97" s="163"/>
      <c r="H97" s="163"/>
      <c r="I97" s="164"/>
      <c r="J97" s="165">
        <f>J122</f>
        <v>0</v>
      </c>
      <c r="K97" s="161"/>
      <c r="L97" s="166"/>
    </row>
    <row r="98" spans="2:12" s="10" customFormat="1" ht="13.2">
      <c r="B98" s="167"/>
      <c r="C98" s="168"/>
      <c r="D98" s="169" t="s">
        <v>154</v>
      </c>
      <c r="E98" s="170"/>
      <c r="F98" s="170"/>
      <c r="G98" s="170"/>
      <c r="H98" s="170"/>
      <c r="I98" s="171"/>
      <c r="J98" s="172">
        <f>J123</f>
        <v>0</v>
      </c>
      <c r="K98" s="168"/>
      <c r="L98" s="173"/>
    </row>
    <row r="99" spans="2:12" s="10" customFormat="1" ht="13.2">
      <c r="B99" s="167"/>
      <c r="C99" s="168"/>
      <c r="D99" s="169" t="s">
        <v>155</v>
      </c>
      <c r="E99" s="170"/>
      <c r="F99" s="170"/>
      <c r="G99" s="170"/>
      <c r="H99" s="170"/>
      <c r="I99" s="171"/>
      <c r="J99" s="172">
        <f>J150</f>
        <v>0</v>
      </c>
      <c r="K99" s="168"/>
      <c r="L99" s="173"/>
    </row>
    <row r="100" spans="2:12" s="10" customFormat="1" ht="13.2">
      <c r="B100" s="167"/>
      <c r="C100" s="168"/>
      <c r="D100" s="169" t="s">
        <v>156</v>
      </c>
      <c r="E100" s="170"/>
      <c r="F100" s="170"/>
      <c r="G100" s="170"/>
      <c r="H100" s="170"/>
      <c r="I100" s="171"/>
      <c r="J100" s="172">
        <f>J158</f>
        <v>0</v>
      </c>
      <c r="K100" s="168"/>
      <c r="L100" s="173"/>
    </row>
    <row r="101" spans="2:12" s="10" customFormat="1" ht="13.2">
      <c r="B101" s="167"/>
      <c r="C101" s="168"/>
      <c r="D101" s="169" t="s">
        <v>461</v>
      </c>
      <c r="E101" s="170"/>
      <c r="F101" s="170"/>
      <c r="G101" s="170"/>
      <c r="H101" s="170"/>
      <c r="I101" s="171"/>
      <c r="J101" s="172">
        <f>J185</f>
        <v>0</v>
      </c>
      <c r="K101" s="168"/>
      <c r="L101" s="173"/>
    </row>
    <row r="102" spans="1:31" s="2" customFormat="1" ht="12">
      <c r="A102" s="33"/>
      <c r="B102" s="34"/>
      <c r="C102" s="35"/>
      <c r="D102" s="35"/>
      <c r="E102" s="35"/>
      <c r="F102" s="35"/>
      <c r="G102" s="35"/>
      <c r="H102" s="35"/>
      <c r="I102" s="114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12">
      <c r="A103" s="33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12">
      <c r="A107" s="33"/>
      <c r="B107" s="55"/>
      <c r="C107" s="56"/>
      <c r="D107" s="56"/>
      <c r="E107" s="56"/>
      <c r="F107" s="56"/>
      <c r="G107" s="56"/>
      <c r="H107" s="56"/>
      <c r="I107" s="154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7.4">
      <c r="A108" s="33"/>
      <c r="B108" s="34"/>
      <c r="C108" s="22" t="s">
        <v>166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>
      <c r="A109" s="33"/>
      <c r="B109" s="34"/>
      <c r="C109" s="35"/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28" t="s">
        <v>16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35"/>
      <c r="D111" s="35"/>
      <c r="E111" s="307" t="str">
        <f>E7</f>
        <v>Přírodovědné centrum při DDM Sova v Chebu</v>
      </c>
      <c r="F111" s="308"/>
      <c r="G111" s="308"/>
      <c r="H111" s="308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146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1" customHeight="1">
      <c r="A113" s="33"/>
      <c r="B113" s="34"/>
      <c r="C113" s="35"/>
      <c r="D113" s="35"/>
      <c r="E113" s="263" t="str">
        <f>E9</f>
        <v>04 - Venkovní vodovod a kanalizace</v>
      </c>
      <c r="F113" s="309"/>
      <c r="G113" s="309"/>
      <c r="H113" s="309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3.2">
      <c r="A115" s="33"/>
      <c r="B115" s="34"/>
      <c r="C115" s="28" t="s">
        <v>20</v>
      </c>
      <c r="D115" s="35"/>
      <c r="E115" s="35"/>
      <c r="F115" s="26" t="str">
        <f>F12</f>
        <v>Goethova 1108/26, 350 02 Cheb</v>
      </c>
      <c r="G115" s="35"/>
      <c r="H115" s="35"/>
      <c r="I115" s="116" t="s">
        <v>22</v>
      </c>
      <c r="J115" s="65" t="str">
        <f>IF(J12="","",J12)</f>
        <v>18. 2. 2021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24</v>
      </c>
      <c r="D117" s="35"/>
      <c r="E117" s="35"/>
      <c r="F117" s="26" t="str">
        <f>E15</f>
        <v>Město Cheb</v>
      </c>
      <c r="G117" s="35"/>
      <c r="H117" s="35"/>
      <c r="I117" s="116" t="s">
        <v>31</v>
      </c>
      <c r="J117" s="31" t="str">
        <f>E21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4">
      <c r="A118" s="33"/>
      <c r="B118" s="34"/>
      <c r="C118" s="28" t="s">
        <v>29</v>
      </c>
      <c r="D118" s="35"/>
      <c r="E118" s="35"/>
      <c r="F118" s="26" t="str">
        <f>IF(E18="","",E18)</f>
        <v>Vyplň údaj</v>
      </c>
      <c r="G118" s="35"/>
      <c r="H118" s="35"/>
      <c r="I118" s="116" t="s">
        <v>36</v>
      </c>
      <c r="J118" s="31" t="str">
        <f>E24</f>
        <v>MgA. Hana Fischerová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>
      <c r="A119" s="33"/>
      <c r="B119" s="34"/>
      <c r="C119" s="35"/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2.8">
      <c r="A120" s="174"/>
      <c r="B120" s="175"/>
      <c r="C120" s="176" t="s">
        <v>167</v>
      </c>
      <c r="D120" s="177" t="s">
        <v>63</v>
      </c>
      <c r="E120" s="177" t="s">
        <v>59</v>
      </c>
      <c r="F120" s="177" t="s">
        <v>60</v>
      </c>
      <c r="G120" s="177" t="s">
        <v>168</v>
      </c>
      <c r="H120" s="177" t="s">
        <v>169</v>
      </c>
      <c r="I120" s="178" t="s">
        <v>170</v>
      </c>
      <c r="J120" s="179" t="s">
        <v>150</v>
      </c>
      <c r="K120" s="180" t="s">
        <v>171</v>
      </c>
      <c r="L120" s="181"/>
      <c r="M120" s="74" t="s">
        <v>1</v>
      </c>
      <c r="N120" s="75" t="s">
        <v>42</v>
      </c>
      <c r="O120" s="75" t="s">
        <v>172</v>
      </c>
      <c r="P120" s="75" t="s">
        <v>173</v>
      </c>
      <c r="Q120" s="75" t="s">
        <v>174</v>
      </c>
      <c r="R120" s="75" t="s">
        <v>175</v>
      </c>
      <c r="S120" s="75" t="s">
        <v>176</v>
      </c>
      <c r="T120" s="76" t="s">
        <v>177</v>
      </c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</row>
    <row r="121" spans="1:63" s="2" customFormat="1" ht="15.6">
      <c r="A121" s="33"/>
      <c r="B121" s="34"/>
      <c r="C121" s="81" t="s">
        <v>178</v>
      </c>
      <c r="D121" s="35"/>
      <c r="E121" s="35"/>
      <c r="F121" s="35"/>
      <c r="G121" s="35"/>
      <c r="H121" s="35"/>
      <c r="I121" s="114"/>
      <c r="J121" s="182">
        <f>BK121</f>
        <v>0</v>
      </c>
      <c r="K121" s="35"/>
      <c r="L121" s="38"/>
      <c r="M121" s="77"/>
      <c r="N121" s="183"/>
      <c r="O121" s="78"/>
      <c r="P121" s="184">
        <f>P122</f>
        <v>0</v>
      </c>
      <c r="Q121" s="78"/>
      <c r="R121" s="184">
        <f>R122</f>
        <v>87.88277766</v>
      </c>
      <c r="S121" s="78"/>
      <c r="T121" s="185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77</v>
      </c>
      <c r="AU121" s="16" t="s">
        <v>152</v>
      </c>
      <c r="BK121" s="186">
        <f>BK122</f>
        <v>0</v>
      </c>
    </row>
    <row r="122" spans="2:63" s="12" customFormat="1" ht="15">
      <c r="B122" s="187"/>
      <c r="C122" s="188"/>
      <c r="D122" s="189" t="s">
        <v>77</v>
      </c>
      <c r="E122" s="190" t="s">
        <v>179</v>
      </c>
      <c r="F122" s="190" t="s">
        <v>180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P123+P150+P158+P185</f>
        <v>0</v>
      </c>
      <c r="Q122" s="195"/>
      <c r="R122" s="196">
        <f>R123+R150+R158+R185</f>
        <v>87.88277766</v>
      </c>
      <c r="S122" s="195"/>
      <c r="T122" s="197">
        <f>T123+T150+T158+T185</f>
        <v>0</v>
      </c>
      <c r="AR122" s="198" t="s">
        <v>86</v>
      </c>
      <c r="AT122" s="199" t="s">
        <v>77</v>
      </c>
      <c r="AU122" s="199" t="s">
        <v>78</v>
      </c>
      <c r="AY122" s="198" t="s">
        <v>181</v>
      </c>
      <c r="BK122" s="200">
        <f>BK123+BK150+BK158+BK185</f>
        <v>0</v>
      </c>
    </row>
    <row r="123" spans="2:63" s="12" customFormat="1" ht="13.2">
      <c r="B123" s="187"/>
      <c r="C123" s="188"/>
      <c r="D123" s="189" t="s">
        <v>77</v>
      </c>
      <c r="E123" s="201" t="s">
        <v>86</v>
      </c>
      <c r="F123" s="201" t="s">
        <v>182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SUM(P124:P149)</f>
        <v>0</v>
      </c>
      <c r="Q123" s="195"/>
      <c r="R123" s="196">
        <f>SUM(R124:R149)</f>
        <v>82.13409023999999</v>
      </c>
      <c r="S123" s="195"/>
      <c r="T123" s="197">
        <f>SUM(T124:T149)</f>
        <v>0</v>
      </c>
      <c r="AR123" s="198" t="s">
        <v>86</v>
      </c>
      <c r="AT123" s="199" t="s">
        <v>77</v>
      </c>
      <c r="AU123" s="199" t="s">
        <v>86</v>
      </c>
      <c r="AY123" s="198" t="s">
        <v>181</v>
      </c>
      <c r="BK123" s="200">
        <f>SUM(BK124:BK149)</f>
        <v>0</v>
      </c>
    </row>
    <row r="124" spans="1:65" s="2" customFormat="1" ht="22.8">
      <c r="A124" s="33"/>
      <c r="B124" s="34"/>
      <c r="C124" s="203" t="s">
        <v>86</v>
      </c>
      <c r="D124" s="203" t="s">
        <v>183</v>
      </c>
      <c r="E124" s="204" t="s">
        <v>1852</v>
      </c>
      <c r="F124" s="205" t="s">
        <v>1853</v>
      </c>
      <c r="G124" s="206" t="s">
        <v>206</v>
      </c>
      <c r="H124" s="207">
        <v>14</v>
      </c>
      <c r="I124" s="208"/>
      <c r="J124" s="209">
        <f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187</v>
      </c>
      <c r="AT124" s="215" t="s">
        <v>183</v>
      </c>
      <c r="AU124" s="215" t="s">
        <v>88</v>
      </c>
      <c r="AY124" s="16" t="s">
        <v>181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86</v>
      </c>
      <c r="BK124" s="216">
        <f>ROUND(I124*H124,2)</f>
        <v>0</v>
      </c>
      <c r="BL124" s="16" t="s">
        <v>187</v>
      </c>
      <c r="BM124" s="215" t="s">
        <v>1854</v>
      </c>
    </row>
    <row r="125" spans="2:51" s="13" customFormat="1" ht="12">
      <c r="B125" s="217"/>
      <c r="C125" s="218"/>
      <c r="D125" s="219" t="s">
        <v>189</v>
      </c>
      <c r="E125" s="220" t="s">
        <v>1</v>
      </c>
      <c r="F125" s="221" t="s">
        <v>1855</v>
      </c>
      <c r="G125" s="218"/>
      <c r="H125" s="222">
        <v>6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189</v>
      </c>
      <c r="AU125" s="228" t="s">
        <v>88</v>
      </c>
      <c r="AV125" s="13" t="s">
        <v>88</v>
      </c>
      <c r="AW125" s="13" t="s">
        <v>35</v>
      </c>
      <c r="AX125" s="13" t="s">
        <v>78</v>
      </c>
      <c r="AY125" s="228" t="s">
        <v>181</v>
      </c>
    </row>
    <row r="126" spans="2:51" s="13" customFormat="1" ht="12">
      <c r="B126" s="217"/>
      <c r="C126" s="218"/>
      <c r="D126" s="219" t="s">
        <v>189</v>
      </c>
      <c r="E126" s="220" t="s">
        <v>1</v>
      </c>
      <c r="F126" s="221" t="s">
        <v>1556</v>
      </c>
      <c r="G126" s="218"/>
      <c r="H126" s="222">
        <v>8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189</v>
      </c>
      <c r="AU126" s="228" t="s">
        <v>88</v>
      </c>
      <c r="AV126" s="13" t="s">
        <v>88</v>
      </c>
      <c r="AW126" s="13" t="s">
        <v>35</v>
      </c>
      <c r="AX126" s="13" t="s">
        <v>78</v>
      </c>
      <c r="AY126" s="228" t="s">
        <v>181</v>
      </c>
    </row>
    <row r="127" spans="2:51" s="14" customFormat="1" ht="12">
      <c r="B127" s="240"/>
      <c r="C127" s="241"/>
      <c r="D127" s="219" t="s">
        <v>189</v>
      </c>
      <c r="E127" s="242" t="s">
        <v>1</v>
      </c>
      <c r="F127" s="243" t="s">
        <v>257</v>
      </c>
      <c r="G127" s="241"/>
      <c r="H127" s="244">
        <v>14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189</v>
      </c>
      <c r="AU127" s="250" t="s">
        <v>88</v>
      </c>
      <c r="AV127" s="14" t="s">
        <v>187</v>
      </c>
      <c r="AW127" s="14" t="s">
        <v>35</v>
      </c>
      <c r="AX127" s="14" t="s">
        <v>86</v>
      </c>
      <c r="AY127" s="250" t="s">
        <v>181</v>
      </c>
    </row>
    <row r="128" spans="1:65" s="2" customFormat="1" ht="34.2">
      <c r="A128" s="33"/>
      <c r="B128" s="34"/>
      <c r="C128" s="203" t="s">
        <v>88</v>
      </c>
      <c r="D128" s="203" t="s">
        <v>183</v>
      </c>
      <c r="E128" s="204" t="s">
        <v>1856</v>
      </c>
      <c r="F128" s="205" t="s">
        <v>1857</v>
      </c>
      <c r="G128" s="206" t="s">
        <v>206</v>
      </c>
      <c r="H128" s="207">
        <v>195.666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187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187</v>
      </c>
      <c r="BM128" s="215" t="s">
        <v>1858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1859</v>
      </c>
      <c r="G129" s="218"/>
      <c r="H129" s="222">
        <v>43.776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78</v>
      </c>
      <c r="AY129" s="228" t="s">
        <v>181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1860</v>
      </c>
      <c r="G130" s="218"/>
      <c r="H130" s="222">
        <v>60.48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78</v>
      </c>
      <c r="AY130" s="228" t="s">
        <v>181</v>
      </c>
    </row>
    <row r="131" spans="2:51" s="13" customFormat="1" ht="20.4">
      <c r="B131" s="217"/>
      <c r="C131" s="218"/>
      <c r="D131" s="219" t="s">
        <v>189</v>
      </c>
      <c r="E131" s="220" t="s">
        <v>1</v>
      </c>
      <c r="F131" s="221" t="s">
        <v>1861</v>
      </c>
      <c r="G131" s="218"/>
      <c r="H131" s="222">
        <v>91.41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78</v>
      </c>
      <c r="AY131" s="228" t="s">
        <v>181</v>
      </c>
    </row>
    <row r="132" spans="2:51" s="14" customFormat="1" ht="12">
      <c r="B132" s="240"/>
      <c r="C132" s="241"/>
      <c r="D132" s="219" t="s">
        <v>189</v>
      </c>
      <c r="E132" s="242" t="s">
        <v>1</v>
      </c>
      <c r="F132" s="243" t="s">
        <v>257</v>
      </c>
      <c r="G132" s="241"/>
      <c r="H132" s="244">
        <v>195.666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189</v>
      </c>
      <c r="AU132" s="250" t="s">
        <v>88</v>
      </c>
      <c r="AV132" s="14" t="s">
        <v>187</v>
      </c>
      <c r="AW132" s="14" t="s">
        <v>35</v>
      </c>
      <c r="AX132" s="14" t="s">
        <v>86</v>
      </c>
      <c r="AY132" s="250" t="s">
        <v>181</v>
      </c>
    </row>
    <row r="133" spans="1:65" s="2" customFormat="1" ht="22.8">
      <c r="A133" s="33"/>
      <c r="B133" s="34"/>
      <c r="C133" s="203" t="s">
        <v>194</v>
      </c>
      <c r="D133" s="203" t="s">
        <v>183</v>
      </c>
      <c r="E133" s="204" t="s">
        <v>1862</v>
      </c>
      <c r="F133" s="205" t="s">
        <v>1863</v>
      </c>
      <c r="G133" s="206" t="s">
        <v>186</v>
      </c>
      <c r="H133" s="207">
        <v>121.536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0.00084</v>
      </c>
      <c r="R133" s="213">
        <f>Q133*H133</f>
        <v>0.10209024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187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187</v>
      </c>
      <c r="BM133" s="215" t="s">
        <v>1864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1865</v>
      </c>
      <c r="G134" s="218"/>
      <c r="H134" s="222">
        <v>121.536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22.8">
      <c r="A135" s="33"/>
      <c r="B135" s="34"/>
      <c r="C135" s="203" t="s">
        <v>187</v>
      </c>
      <c r="D135" s="203" t="s">
        <v>183</v>
      </c>
      <c r="E135" s="204" t="s">
        <v>1866</v>
      </c>
      <c r="F135" s="205" t="s">
        <v>1867</v>
      </c>
      <c r="G135" s="206" t="s">
        <v>186</v>
      </c>
      <c r="H135" s="207">
        <v>121.536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187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187</v>
      </c>
      <c r="BM135" s="215" t="s">
        <v>1868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1865</v>
      </c>
      <c r="G136" s="218"/>
      <c r="H136" s="222">
        <v>121.536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22.8">
      <c r="A137" s="33"/>
      <c r="B137" s="34"/>
      <c r="C137" s="203" t="s">
        <v>203</v>
      </c>
      <c r="D137" s="203" t="s">
        <v>183</v>
      </c>
      <c r="E137" s="204" t="s">
        <v>214</v>
      </c>
      <c r="F137" s="205" t="s">
        <v>215</v>
      </c>
      <c r="G137" s="206" t="s">
        <v>206</v>
      </c>
      <c r="H137" s="207">
        <v>195.666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187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187</v>
      </c>
      <c r="BM137" s="215" t="s">
        <v>1869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1859</v>
      </c>
      <c r="G138" s="218"/>
      <c r="H138" s="222">
        <v>43.776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78</v>
      </c>
      <c r="AY138" s="228" t="s">
        <v>181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1860</v>
      </c>
      <c r="G139" s="218"/>
      <c r="H139" s="222">
        <v>60.48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78</v>
      </c>
      <c r="AY139" s="228" t="s">
        <v>181</v>
      </c>
    </row>
    <row r="140" spans="2:51" s="13" customFormat="1" ht="20.4">
      <c r="B140" s="217"/>
      <c r="C140" s="218"/>
      <c r="D140" s="219" t="s">
        <v>189</v>
      </c>
      <c r="E140" s="220" t="s">
        <v>1</v>
      </c>
      <c r="F140" s="221" t="s">
        <v>1861</v>
      </c>
      <c r="G140" s="218"/>
      <c r="H140" s="222">
        <v>91.41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78</v>
      </c>
      <c r="AY140" s="228" t="s">
        <v>181</v>
      </c>
    </row>
    <row r="141" spans="2:51" s="14" customFormat="1" ht="12">
      <c r="B141" s="240"/>
      <c r="C141" s="241"/>
      <c r="D141" s="219" t="s">
        <v>189</v>
      </c>
      <c r="E141" s="242" t="s">
        <v>1</v>
      </c>
      <c r="F141" s="243" t="s">
        <v>257</v>
      </c>
      <c r="G141" s="241"/>
      <c r="H141" s="244">
        <v>195.666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189</v>
      </c>
      <c r="AU141" s="250" t="s">
        <v>88</v>
      </c>
      <c r="AV141" s="14" t="s">
        <v>187</v>
      </c>
      <c r="AW141" s="14" t="s">
        <v>35</v>
      </c>
      <c r="AX141" s="14" t="s">
        <v>86</v>
      </c>
      <c r="AY141" s="250" t="s">
        <v>181</v>
      </c>
    </row>
    <row r="142" spans="1:65" s="2" customFormat="1" ht="34.2">
      <c r="A142" s="33"/>
      <c r="B142" s="34"/>
      <c r="C142" s="203" t="s">
        <v>209</v>
      </c>
      <c r="D142" s="203" t="s">
        <v>183</v>
      </c>
      <c r="E142" s="204" t="s">
        <v>219</v>
      </c>
      <c r="F142" s="205" t="s">
        <v>220</v>
      </c>
      <c r="G142" s="206" t="s">
        <v>206</v>
      </c>
      <c r="H142" s="207">
        <v>1956.66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187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187</v>
      </c>
      <c r="BM142" s="215" t="s">
        <v>1870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1871</v>
      </c>
      <c r="G143" s="218"/>
      <c r="H143" s="222">
        <v>1956.66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22.8">
      <c r="A144" s="33"/>
      <c r="B144" s="34"/>
      <c r="C144" s="203" t="s">
        <v>213</v>
      </c>
      <c r="D144" s="203" t="s">
        <v>183</v>
      </c>
      <c r="E144" s="204" t="s">
        <v>508</v>
      </c>
      <c r="F144" s="205" t="s">
        <v>509</v>
      </c>
      <c r="G144" s="206" t="s">
        <v>206</v>
      </c>
      <c r="H144" s="207">
        <v>91.52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187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187</v>
      </c>
      <c r="BM144" s="215" t="s">
        <v>1872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1873</v>
      </c>
      <c r="G145" s="218"/>
      <c r="H145" s="222">
        <v>91.52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22.8">
      <c r="A146" s="33"/>
      <c r="B146" s="34"/>
      <c r="C146" s="203" t="s">
        <v>218</v>
      </c>
      <c r="D146" s="203" t="s">
        <v>183</v>
      </c>
      <c r="E146" s="204" t="s">
        <v>1874</v>
      </c>
      <c r="F146" s="205" t="s">
        <v>1875</v>
      </c>
      <c r="G146" s="206" t="s">
        <v>206</v>
      </c>
      <c r="H146" s="207">
        <v>41.016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187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187</v>
      </c>
      <c r="BM146" s="215" t="s">
        <v>1876</v>
      </c>
    </row>
    <row r="147" spans="2:51" s="13" customFormat="1" ht="20.4">
      <c r="B147" s="217"/>
      <c r="C147" s="218"/>
      <c r="D147" s="219" t="s">
        <v>189</v>
      </c>
      <c r="E147" s="220" t="s">
        <v>1</v>
      </c>
      <c r="F147" s="221" t="s">
        <v>1877</v>
      </c>
      <c r="G147" s="218"/>
      <c r="H147" s="222">
        <v>41.016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11.4">
      <c r="A148" s="33"/>
      <c r="B148" s="34"/>
      <c r="C148" s="229" t="s">
        <v>223</v>
      </c>
      <c r="D148" s="229" t="s">
        <v>237</v>
      </c>
      <c r="E148" s="230" t="s">
        <v>1878</v>
      </c>
      <c r="F148" s="231" t="s">
        <v>1879</v>
      </c>
      <c r="G148" s="232" t="s">
        <v>226</v>
      </c>
      <c r="H148" s="233">
        <v>82.032</v>
      </c>
      <c r="I148" s="234"/>
      <c r="J148" s="235">
        <f>ROUND(I148*H148,2)</f>
        <v>0</v>
      </c>
      <c r="K148" s="236"/>
      <c r="L148" s="237"/>
      <c r="M148" s="238" t="s">
        <v>1</v>
      </c>
      <c r="N148" s="239" t="s">
        <v>43</v>
      </c>
      <c r="O148" s="70"/>
      <c r="P148" s="213">
        <f>O148*H148</f>
        <v>0</v>
      </c>
      <c r="Q148" s="213">
        <v>1</v>
      </c>
      <c r="R148" s="213">
        <f>Q148*H148</f>
        <v>82.032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218</v>
      </c>
      <c r="AT148" s="215" t="s">
        <v>237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187</v>
      </c>
      <c r="BM148" s="215" t="s">
        <v>1880</v>
      </c>
    </row>
    <row r="149" spans="2:51" s="13" customFormat="1" ht="12">
      <c r="B149" s="217"/>
      <c r="C149" s="218"/>
      <c r="D149" s="219" t="s">
        <v>189</v>
      </c>
      <c r="E149" s="218"/>
      <c r="F149" s="221" t="s">
        <v>1881</v>
      </c>
      <c r="G149" s="218"/>
      <c r="H149" s="222">
        <v>82.032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4</v>
      </c>
      <c r="AX149" s="13" t="s">
        <v>86</v>
      </c>
      <c r="AY149" s="228" t="s">
        <v>181</v>
      </c>
    </row>
    <row r="150" spans="2:63" s="12" customFormat="1" ht="13.2">
      <c r="B150" s="187"/>
      <c r="C150" s="188"/>
      <c r="D150" s="189" t="s">
        <v>77</v>
      </c>
      <c r="E150" s="201" t="s">
        <v>88</v>
      </c>
      <c r="F150" s="201" t="s">
        <v>229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SUM(P151:P157)</f>
        <v>0</v>
      </c>
      <c r="Q150" s="195"/>
      <c r="R150" s="196">
        <f>SUM(R151:R157)</f>
        <v>4.32110658</v>
      </c>
      <c r="S150" s="195"/>
      <c r="T150" s="197">
        <f>SUM(T151:T157)</f>
        <v>0</v>
      </c>
      <c r="AR150" s="198" t="s">
        <v>86</v>
      </c>
      <c r="AT150" s="199" t="s">
        <v>77</v>
      </c>
      <c r="AU150" s="199" t="s">
        <v>86</v>
      </c>
      <c r="AY150" s="198" t="s">
        <v>181</v>
      </c>
      <c r="BK150" s="200">
        <f>SUM(BK151:BK157)</f>
        <v>0</v>
      </c>
    </row>
    <row r="151" spans="1:65" s="2" customFormat="1" ht="11.4">
      <c r="A151" s="33"/>
      <c r="B151" s="34"/>
      <c r="C151" s="203" t="s">
        <v>113</v>
      </c>
      <c r="D151" s="203" t="s">
        <v>183</v>
      </c>
      <c r="E151" s="204" t="s">
        <v>1882</v>
      </c>
      <c r="F151" s="205" t="s">
        <v>1883</v>
      </c>
      <c r="G151" s="206" t="s">
        <v>206</v>
      </c>
      <c r="H151" s="207">
        <v>13.672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187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187</v>
      </c>
      <c r="BM151" s="215" t="s">
        <v>1884</v>
      </c>
    </row>
    <row r="152" spans="2:51" s="13" customFormat="1" ht="20.4">
      <c r="B152" s="217"/>
      <c r="C152" s="218"/>
      <c r="D152" s="219" t="s">
        <v>189</v>
      </c>
      <c r="E152" s="220" t="s">
        <v>1</v>
      </c>
      <c r="F152" s="221" t="s">
        <v>1885</v>
      </c>
      <c r="G152" s="218"/>
      <c r="H152" s="222">
        <v>13.672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86</v>
      </c>
      <c r="AY152" s="228" t="s">
        <v>181</v>
      </c>
    </row>
    <row r="153" spans="1:65" s="2" customFormat="1" ht="34.2">
      <c r="A153" s="33"/>
      <c r="B153" s="34"/>
      <c r="C153" s="203" t="s">
        <v>116</v>
      </c>
      <c r="D153" s="203" t="s">
        <v>183</v>
      </c>
      <c r="E153" s="204" t="s">
        <v>1886</v>
      </c>
      <c r="F153" s="205" t="s">
        <v>1887</v>
      </c>
      <c r="G153" s="206" t="s">
        <v>357</v>
      </c>
      <c r="H153" s="207">
        <v>4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43</v>
      </c>
      <c r="O153" s="70"/>
      <c r="P153" s="213">
        <f>O153*H153</f>
        <v>0</v>
      </c>
      <c r="Q153" s="213">
        <v>0.23778</v>
      </c>
      <c r="R153" s="213">
        <f>Q153*H153</f>
        <v>0.95112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187</v>
      </c>
      <c r="AT153" s="215" t="s">
        <v>183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187</v>
      </c>
      <c r="BM153" s="215" t="s">
        <v>1888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187</v>
      </c>
      <c r="G154" s="218"/>
      <c r="H154" s="222">
        <v>4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86</v>
      </c>
      <c r="AY154" s="228" t="s">
        <v>181</v>
      </c>
    </row>
    <row r="155" spans="1:65" s="2" customFormat="1" ht="22.8">
      <c r="A155" s="33"/>
      <c r="B155" s="34"/>
      <c r="C155" s="203" t="s">
        <v>119</v>
      </c>
      <c r="D155" s="203" t="s">
        <v>183</v>
      </c>
      <c r="E155" s="204" t="s">
        <v>1889</v>
      </c>
      <c r="F155" s="205" t="s">
        <v>1890</v>
      </c>
      <c r="G155" s="206" t="s">
        <v>206</v>
      </c>
      <c r="H155" s="207">
        <v>1.352</v>
      </c>
      <c r="I155" s="208"/>
      <c r="J155" s="209">
        <f>ROUND(I155*H155,2)</f>
        <v>0</v>
      </c>
      <c r="K155" s="210"/>
      <c r="L155" s="38"/>
      <c r="M155" s="211" t="s">
        <v>1</v>
      </c>
      <c r="N155" s="212" t="s">
        <v>43</v>
      </c>
      <c r="O155" s="70"/>
      <c r="P155" s="213">
        <f>O155*H155</f>
        <v>0</v>
      </c>
      <c r="Q155" s="213">
        <v>2.45329</v>
      </c>
      <c r="R155" s="213">
        <f>Q155*H155</f>
        <v>3.31684808</v>
      </c>
      <c r="S155" s="213">
        <v>0</v>
      </c>
      <c r="T155" s="21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187</v>
      </c>
      <c r="AT155" s="215" t="s">
        <v>183</v>
      </c>
      <c r="AU155" s="215" t="s">
        <v>88</v>
      </c>
      <c r="AY155" s="16" t="s">
        <v>181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86</v>
      </c>
      <c r="BK155" s="216">
        <f>ROUND(I155*H155,2)</f>
        <v>0</v>
      </c>
      <c r="BL155" s="16" t="s">
        <v>187</v>
      </c>
      <c r="BM155" s="215" t="s">
        <v>1891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1892</v>
      </c>
      <c r="G156" s="218"/>
      <c r="H156" s="222">
        <v>1.352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86</v>
      </c>
      <c r="AY156" s="228" t="s">
        <v>181</v>
      </c>
    </row>
    <row r="157" spans="1:65" s="2" customFormat="1" ht="22.8">
      <c r="A157" s="33"/>
      <c r="B157" s="34"/>
      <c r="C157" s="203" t="s">
        <v>122</v>
      </c>
      <c r="D157" s="203" t="s">
        <v>183</v>
      </c>
      <c r="E157" s="204" t="s">
        <v>1893</v>
      </c>
      <c r="F157" s="205" t="s">
        <v>1894</v>
      </c>
      <c r="G157" s="206" t="s">
        <v>226</v>
      </c>
      <c r="H157" s="207">
        <v>0.05</v>
      </c>
      <c r="I157" s="208"/>
      <c r="J157" s="209">
        <f>ROUND(I157*H157,2)</f>
        <v>0</v>
      </c>
      <c r="K157" s="210"/>
      <c r="L157" s="38"/>
      <c r="M157" s="211" t="s">
        <v>1</v>
      </c>
      <c r="N157" s="212" t="s">
        <v>43</v>
      </c>
      <c r="O157" s="70"/>
      <c r="P157" s="213">
        <f>O157*H157</f>
        <v>0</v>
      </c>
      <c r="Q157" s="213">
        <v>1.06277</v>
      </c>
      <c r="R157" s="213">
        <f>Q157*H157</f>
        <v>0.053138500000000005</v>
      </c>
      <c r="S157" s="213">
        <v>0</v>
      </c>
      <c r="T157" s="21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187</v>
      </c>
      <c r="AT157" s="215" t="s">
        <v>183</v>
      </c>
      <c r="AU157" s="215" t="s">
        <v>88</v>
      </c>
      <c r="AY157" s="16" t="s">
        <v>181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86</v>
      </c>
      <c r="BK157" s="216">
        <f>ROUND(I157*H157,2)</f>
        <v>0</v>
      </c>
      <c r="BL157" s="16" t="s">
        <v>187</v>
      </c>
      <c r="BM157" s="215" t="s">
        <v>1895</v>
      </c>
    </row>
    <row r="158" spans="2:63" s="12" customFormat="1" ht="13.2">
      <c r="B158" s="187"/>
      <c r="C158" s="188"/>
      <c r="D158" s="189" t="s">
        <v>77</v>
      </c>
      <c r="E158" s="201" t="s">
        <v>218</v>
      </c>
      <c r="F158" s="201" t="s">
        <v>242</v>
      </c>
      <c r="G158" s="188"/>
      <c r="H158" s="188"/>
      <c r="I158" s="191"/>
      <c r="J158" s="202">
        <f>BK158</f>
        <v>0</v>
      </c>
      <c r="K158" s="188"/>
      <c r="L158" s="193"/>
      <c r="M158" s="194"/>
      <c r="N158" s="195"/>
      <c r="O158" s="195"/>
      <c r="P158" s="196">
        <f>SUM(P159:P184)</f>
        <v>0</v>
      </c>
      <c r="Q158" s="195"/>
      <c r="R158" s="196">
        <f>SUM(R159:R184)</f>
        <v>1.4275808400000003</v>
      </c>
      <c r="S158" s="195"/>
      <c r="T158" s="197">
        <f>SUM(T159:T184)</f>
        <v>0</v>
      </c>
      <c r="AR158" s="198" t="s">
        <v>86</v>
      </c>
      <c r="AT158" s="199" t="s">
        <v>77</v>
      </c>
      <c r="AU158" s="199" t="s">
        <v>86</v>
      </c>
      <c r="AY158" s="198" t="s">
        <v>181</v>
      </c>
      <c r="BK158" s="200">
        <f>SUM(BK159:BK184)</f>
        <v>0</v>
      </c>
    </row>
    <row r="159" spans="1:65" s="2" customFormat="1" ht="22.8">
      <c r="A159" s="33"/>
      <c r="B159" s="34"/>
      <c r="C159" s="203" t="s">
        <v>125</v>
      </c>
      <c r="D159" s="203" t="s">
        <v>183</v>
      </c>
      <c r="E159" s="204" t="s">
        <v>1896</v>
      </c>
      <c r="F159" s="205" t="s">
        <v>1897</v>
      </c>
      <c r="G159" s="206" t="s">
        <v>357</v>
      </c>
      <c r="H159" s="207">
        <v>13.5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187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187</v>
      </c>
      <c r="BM159" s="215" t="s">
        <v>1898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1899</v>
      </c>
      <c r="G160" s="218"/>
      <c r="H160" s="222">
        <v>13.5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22.8">
      <c r="A161" s="33"/>
      <c r="B161" s="34"/>
      <c r="C161" s="229" t="s">
        <v>8</v>
      </c>
      <c r="D161" s="229" t="s">
        <v>237</v>
      </c>
      <c r="E161" s="230" t="s">
        <v>1900</v>
      </c>
      <c r="F161" s="231" t="s">
        <v>1901</v>
      </c>
      <c r="G161" s="232" t="s">
        <v>357</v>
      </c>
      <c r="H161" s="233">
        <v>13.703</v>
      </c>
      <c r="I161" s="234"/>
      <c r="J161" s="235">
        <f>ROUND(I161*H161,2)</f>
        <v>0</v>
      </c>
      <c r="K161" s="236"/>
      <c r="L161" s="237"/>
      <c r="M161" s="238" t="s">
        <v>1</v>
      </c>
      <c r="N161" s="239" t="s">
        <v>43</v>
      </c>
      <c r="O161" s="70"/>
      <c r="P161" s="213">
        <f>O161*H161</f>
        <v>0</v>
      </c>
      <c r="Q161" s="213">
        <v>0.00028</v>
      </c>
      <c r="R161" s="213">
        <f>Q161*H161</f>
        <v>0.0038368399999999993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218</v>
      </c>
      <c r="AT161" s="215" t="s">
        <v>237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187</v>
      </c>
      <c r="BM161" s="215" t="s">
        <v>1902</v>
      </c>
    </row>
    <row r="162" spans="2:51" s="13" customFormat="1" ht="12">
      <c r="B162" s="217"/>
      <c r="C162" s="218"/>
      <c r="D162" s="219" t="s">
        <v>189</v>
      </c>
      <c r="E162" s="218"/>
      <c r="F162" s="221" t="s">
        <v>1903</v>
      </c>
      <c r="G162" s="218"/>
      <c r="H162" s="222">
        <v>13.703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4</v>
      </c>
      <c r="AX162" s="13" t="s">
        <v>86</v>
      </c>
      <c r="AY162" s="228" t="s">
        <v>181</v>
      </c>
    </row>
    <row r="163" spans="1:65" s="2" customFormat="1" ht="34.2">
      <c r="A163" s="33"/>
      <c r="B163" s="34"/>
      <c r="C163" s="203" t="s">
        <v>130</v>
      </c>
      <c r="D163" s="203" t="s">
        <v>183</v>
      </c>
      <c r="E163" s="204" t="s">
        <v>1904</v>
      </c>
      <c r="F163" s="205" t="s">
        <v>1905</v>
      </c>
      <c r="G163" s="206" t="s">
        <v>357</v>
      </c>
      <c r="H163" s="207">
        <v>90.7</v>
      </c>
      <c r="I163" s="208"/>
      <c r="J163" s="209">
        <f>ROUND(I163*H163,2)</f>
        <v>0</v>
      </c>
      <c r="K163" s="210"/>
      <c r="L163" s="38"/>
      <c r="M163" s="211" t="s">
        <v>1</v>
      </c>
      <c r="N163" s="212" t="s">
        <v>43</v>
      </c>
      <c r="O163" s="70"/>
      <c r="P163" s="213">
        <f>O163*H163</f>
        <v>0</v>
      </c>
      <c r="Q163" s="213">
        <v>1E-05</v>
      </c>
      <c r="R163" s="213">
        <f>Q163*H163</f>
        <v>0.0009070000000000001</v>
      </c>
      <c r="S163" s="213">
        <v>0</v>
      </c>
      <c r="T163" s="21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187</v>
      </c>
      <c r="AT163" s="215" t="s">
        <v>183</v>
      </c>
      <c r="AU163" s="215" t="s">
        <v>88</v>
      </c>
      <c r="AY163" s="16" t="s">
        <v>181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6" t="s">
        <v>86</v>
      </c>
      <c r="BK163" s="216">
        <f>ROUND(I163*H163,2)</f>
        <v>0</v>
      </c>
      <c r="BL163" s="16" t="s">
        <v>187</v>
      </c>
      <c r="BM163" s="215" t="s">
        <v>1906</v>
      </c>
    </row>
    <row r="164" spans="2:51" s="13" customFormat="1" ht="12">
      <c r="B164" s="217"/>
      <c r="C164" s="218"/>
      <c r="D164" s="219" t="s">
        <v>189</v>
      </c>
      <c r="E164" s="220" t="s">
        <v>1</v>
      </c>
      <c r="F164" s="221" t="s">
        <v>1907</v>
      </c>
      <c r="G164" s="218"/>
      <c r="H164" s="222">
        <v>90.7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189</v>
      </c>
      <c r="AU164" s="228" t="s">
        <v>88</v>
      </c>
      <c r="AV164" s="13" t="s">
        <v>88</v>
      </c>
      <c r="AW164" s="13" t="s">
        <v>35</v>
      </c>
      <c r="AX164" s="13" t="s">
        <v>86</v>
      </c>
      <c r="AY164" s="228" t="s">
        <v>181</v>
      </c>
    </row>
    <row r="165" spans="1:65" s="2" customFormat="1" ht="11.4">
      <c r="A165" s="33"/>
      <c r="B165" s="34"/>
      <c r="C165" s="229" t="s">
        <v>133</v>
      </c>
      <c r="D165" s="229" t="s">
        <v>237</v>
      </c>
      <c r="E165" s="230" t="s">
        <v>1908</v>
      </c>
      <c r="F165" s="231" t="s">
        <v>1909</v>
      </c>
      <c r="G165" s="232" t="s">
        <v>357</v>
      </c>
      <c r="H165" s="233">
        <v>45.7</v>
      </c>
      <c r="I165" s="234"/>
      <c r="J165" s="235">
        <f>ROUND(I165*H165,2)</f>
        <v>0</v>
      </c>
      <c r="K165" s="236"/>
      <c r="L165" s="237"/>
      <c r="M165" s="238" t="s">
        <v>1</v>
      </c>
      <c r="N165" s="239" t="s">
        <v>43</v>
      </c>
      <c r="O165" s="70"/>
      <c r="P165" s="213">
        <f>O165*H165</f>
        <v>0</v>
      </c>
      <c r="Q165" s="213">
        <v>0.00281</v>
      </c>
      <c r="R165" s="213">
        <f>Q165*H165</f>
        <v>0.128417</v>
      </c>
      <c r="S165" s="213">
        <v>0</v>
      </c>
      <c r="T165" s="21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218</v>
      </c>
      <c r="AT165" s="215" t="s">
        <v>237</v>
      </c>
      <c r="AU165" s="215" t="s">
        <v>88</v>
      </c>
      <c r="AY165" s="16" t="s">
        <v>181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6" t="s">
        <v>86</v>
      </c>
      <c r="BK165" s="216">
        <f>ROUND(I165*H165,2)</f>
        <v>0</v>
      </c>
      <c r="BL165" s="16" t="s">
        <v>187</v>
      </c>
      <c r="BM165" s="215" t="s">
        <v>1910</v>
      </c>
    </row>
    <row r="166" spans="2:51" s="13" customFormat="1" ht="12">
      <c r="B166" s="217"/>
      <c r="C166" s="218"/>
      <c r="D166" s="219" t="s">
        <v>189</v>
      </c>
      <c r="E166" s="218"/>
      <c r="F166" s="221" t="s">
        <v>1911</v>
      </c>
      <c r="G166" s="218"/>
      <c r="H166" s="222">
        <v>45.7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189</v>
      </c>
      <c r="AU166" s="228" t="s">
        <v>88</v>
      </c>
      <c r="AV166" s="13" t="s">
        <v>88</v>
      </c>
      <c r="AW166" s="13" t="s">
        <v>4</v>
      </c>
      <c r="AX166" s="13" t="s">
        <v>86</v>
      </c>
      <c r="AY166" s="228" t="s">
        <v>181</v>
      </c>
    </row>
    <row r="167" spans="1:65" s="2" customFormat="1" ht="11.4">
      <c r="A167" s="33"/>
      <c r="B167" s="34"/>
      <c r="C167" s="229" t="s">
        <v>136</v>
      </c>
      <c r="D167" s="229" t="s">
        <v>237</v>
      </c>
      <c r="E167" s="230" t="s">
        <v>1912</v>
      </c>
      <c r="F167" s="231" t="s">
        <v>1913</v>
      </c>
      <c r="G167" s="232" t="s">
        <v>357</v>
      </c>
      <c r="H167" s="233">
        <v>45</v>
      </c>
      <c r="I167" s="234"/>
      <c r="J167" s="235">
        <f>ROUND(I167*H167,2)</f>
        <v>0</v>
      </c>
      <c r="K167" s="236"/>
      <c r="L167" s="237"/>
      <c r="M167" s="238" t="s">
        <v>1</v>
      </c>
      <c r="N167" s="239" t="s">
        <v>43</v>
      </c>
      <c r="O167" s="70"/>
      <c r="P167" s="213">
        <f>O167*H167</f>
        <v>0</v>
      </c>
      <c r="Q167" s="213">
        <v>0.00241</v>
      </c>
      <c r="R167" s="213">
        <f>Q167*H167</f>
        <v>0.10844999999999999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218</v>
      </c>
      <c r="AT167" s="215" t="s">
        <v>237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187</v>
      </c>
      <c r="BM167" s="215" t="s">
        <v>1914</v>
      </c>
    </row>
    <row r="168" spans="2:51" s="13" customFormat="1" ht="20.4">
      <c r="B168" s="217"/>
      <c r="C168" s="218"/>
      <c r="D168" s="219" t="s">
        <v>189</v>
      </c>
      <c r="E168" s="218"/>
      <c r="F168" s="221" t="s">
        <v>1915</v>
      </c>
      <c r="G168" s="218"/>
      <c r="H168" s="222">
        <v>45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4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139</v>
      </c>
      <c r="D169" s="203" t="s">
        <v>183</v>
      </c>
      <c r="E169" s="204" t="s">
        <v>1916</v>
      </c>
      <c r="F169" s="205" t="s">
        <v>1917</v>
      </c>
      <c r="G169" s="206" t="s">
        <v>197</v>
      </c>
      <c r="H169" s="207">
        <v>1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0.01019</v>
      </c>
      <c r="R169" s="213">
        <f>Q169*H169</f>
        <v>0.01019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187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187</v>
      </c>
      <c r="BM169" s="215" t="s">
        <v>1918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86</v>
      </c>
      <c r="G170" s="218"/>
      <c r="H170" s="222">
        <v>1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86</v>
      </c>
      <c r="AY170" s="228" t="s">
        <v>181</v>
      </c>
    </row>
    <row r="171" spans="1:65" s="2" customFormat="1" ht="11.4">
      <c r="A171" s="33"/>
      <c r="B171" s="34"/>
      <c r="C171" s="229" t="s">
        <v>142</v>
      </c>
      <c r="D171" s="229" t="s">
        <v>237</v>
      </c>
      <c r="E171" s="230" t="s">
        <v>1919</v>
      </c>
      <c r="F171" s="231" t="s">
        <v>1920</v>
      </c>
      <c r="G171" s="232" t="s">
        <v>197</v>
      </c>
      <c r="H171" s="233">
        <v>1</v>
      </c>
      <c r="I171" s="234"/>
      <c r="J171" s="235">
        <f>ROUND(I171*H171,2)</f>
        <v>0</v>
      </c>
      <c r="K171" s="236"/>
      <c r="L171" s="237"/>
      <c r="M171" s="238" t="s">
        <v>1</v>
      </c>
      <c r="N171" s="239" t="s">
        <v>43</v>
      </c>
      <c r="O171" s="70"/>
      <c r="P171" s="213">
        <f>O171*H171</f>
        <v>0</v>
      </c>
      <c r="Q171" s="213">
        <v>0.185</v>
      </c>
      <c r="R171" s="213">
        <f>Q171*H171</f>
        <v>0.185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218</v>
      </c>
      <c r="AT171" s="215" t="s">
        <v>237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187</v>
      </c>
      <c r="BM171" s="215" t="s">
        <v>1921</v>
      </c>
    </row>
    <row r="172" spans="1:65" s="2" customFormat="1" ht="22.8">
      <c r="A172" s="33"/>
      <c r="B172" s="34"/>
      <c r="C172" s="203" t="s">
        <v>7</v>
      </c>
      <c r="D172" s="203" t="s">
        <v>183</v>
      </c>
      <c r="E172" s="204" t="s">
        <v>1922</v>
      </c>
      <c r="F172" s="205" t="s">
        <v>1923</v>
      </c>
      <c r="G172" s="206" t="s">
        <v>197</v>
      </c>
      <c r="H172" s="207">
        <v>3</v>
      </c>
      <c r="I172" s="208"/>
      <c r="J172" s="209">
        <f>ROUND(I172*H172,2)</f>
        <v>0</v>
      </c>
      <c r="K172" s="210"/>
      <c r="L172" s="38"/>
      <c r="M172" s="211" t="s">
        <v>1</v>
      </c>
      <c r="N172" s="212" t="s">
        <v>43</v>
      </c>
      <c r="O172" s="70"/>
      <c r="P172" s="213">
        <f>O172*H172</f>
        <v>0</v>
      </c>
      <c r="Q172" s="213">
        <v>0.01248</v>
      </c>
      <c r="R172" s="213">
        <f>Q172*H172</f>
        <v>0.03744</v>
      </c>
      <c r="S172" s="213">
        <v>0</v>
      </c>
      <c r="T172" s="21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187</v>
      </c>
      <c r="AT172" s="215" t="s">
        <v>183</v>
      </c>
      <c r="AU172" s="215" t="s">
        <v>88</v>
      </c>
      <c r="AY172" s="16" t="s">
        <v>181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6" t="s">
        <v>86</v>
      </c>
      <c r="BK172" s="216">
        <f>ROUND(I172*H172,2)</f>
        <v>0</v>
      </c>
      <c r="BL172" s="16" t="s">
        <v>187</v>
      </c>
      <c r="BM172" s="215" t="s">
        <v>1924</v>
      </c>
    </row>
    <row r="173" spans="2:51" s="13" customFormat="1" ht="12">
      <c r="B173" s="217"/>
      <c r="C173" s="218"/>
      <c r="D173" s="219" t="s">
        <v>189</v>
      </c>
      <c r="E173" s="220" t="s">
        <v>1</v>
      </c>
      <c r="F173" s="221" t="s">
        <v>1925</v>
      </c>
      <c r="G173" s="218"/>
      <c r="H173" s="222">
        <v>3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189</v>
      </c>
      <c r="AU173" s="228" t="s">
        <v>88</v>
      </c>
      <c r="AV173" s="13" t="s">
        <v>88</v>
      </c>
      <c r="AW173" s="13" t="s">
        <v>35</v>
      </c>
      <c r="AX173" s="13" t="s">
        <v>86</v>
      </c>
      <c r="AY173" s="228" t="s">
        <v>181</v>
      </c>
    </row>
    <row r="174" spans="1:65" s="2" customFormat="1" ht="22.8">
      <c r="A174" s="33"/>
      <c r="B174" s="34"/>
      <c r="C174" s="229" t="s">
        <v>301</v>
      </c>
      <c r="D174" s="229" t="s">
        <v>237</v>
      </c>
      <c r="E174" s="230" t="s">
        <v>1926</v>
      </c>
      <c r="F174" s="231" t="s">
        <v>1927</v>
      </c>
      <c r="G174" s="232" t="s">
        <v>197</v>
      </c>
      <c r="H174" s="233">
        <v>1</v>
      </c>
      <c r="I174" s="234"/>
      <c r="J174" s="235">
        <f>ROUND(I174*H174,2)</f>
        <v>0</v>
      </c>
      <c r="K174" s="236"/>
      <c r="L174" s="237"/>
      <c r="M174" s="238" t="s">
        <v>1</v>
      </c>
      <c r="N174" s="239" t="s">
        <v>43</v>
      </c>
      <c r="O174" s="70"/>
      <c r="P174" s="213">
        <f>O174*H174</f>
        <v>0</v>
      </c>
      <c r="Q174" s="213">
        <v>0.548</v>
      </c>
      <c r="R174" s="213">
        <f>Q174*H174</f>
        <v>0.548</v>
      </c>
      <c r="S174" s="213">
        <v>0</v>
      </c>
      <c r="T174" s="21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218</v>
      </c>
      <c r="AT174" s="215" t="s">
        <v>237</v>
      </c>
      <c r="AU174" s="215" t="s">
        <v>88</v>
      </c>
      <c r="AY174" s="16" t="s">
        <v>181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86</v>
      </c>
      <c r="BK174" s="216">
        <f>ROUND(I174*H174,2)</f>
        <v>0</v>
      </c>
      <c r="BL174" s="16" t="s">
        <v>187</v>
      </c>
      <c r="BM174" s="215" t="s">
        <v>1928</v>
      </c>
    </row>
    <row r="175" spans="1:65" s="2" customFormat="1" ht="22.8">
      <c r="A175" s="33"/>
      <c r="B175" s="34"/>
      <c r="C175" s="229" t="s">
        <v>306</v>
      </c>
      <c r="D175" s="229" t="s">
        <v>237</v>
      </c>
      <c r="E175" s="230" t="s">
        <v>1929</v>
      </c>
      <c r="F175" s="231" t="s">
        <v>1930</v>
      </c>
      <c r="G175" s="232" t="s">
        <v>197</v>
      </c>
      <c r="H175" s="233">
        <v>2</v>
      </c>
      <c r="I175" s="234"/>
      <c r="J175" s="235">
        <f>ROUND(I175*H175,2)</f>
        <v>0</v>
      </c>
      <c r="K175" s="236"/>
      <c r="L175" s="237"/>
      <c r="M175" s="238" t="s">
        <v>1</v>
      </c>
      <c r="N175" s="239" t="s">
        <v>43</v>
      </c>
      <c r="O175" s="70"/>
      <c r="P175" s="213">
        <f>O175*H175</f>
        <v>0</v>
      </c>
      <c r="Q175" s="213">
        <v>0.051</v>
      </c>
      <c r="R175" s="213">
        <f>Q175*H175</f>
        <v>0.102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218</v>
      </c>
      <c r="AT175" s="215" t="s">
        <v>237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187</v>
      </c>
      <c r="BM175" s="215" t="s">
        <v>1931</v>
      </c>
    </row>
    <row r="176" spans="1:65" s="2" customFormat="1" ht="22.8">
      <c r="A176" s="33"/>
      <c r="B176" s="34"/>
      <c r="C176" s="203" t="s">
        <v>310</v>
      </c>
      <c r="D176" s="203" t="s">
        <v>183</v>
      </c>
      <c r="E176" s="204" t="s">
        <v>1932</v>
      </c>
      <c r="F176" s="205" t="s">
        <v>1933</v>
      </c>
      <c r="G176" s="206" t="s">
        <v>197</v>
      </c>
      <c r="H176" s="207">
        <v>1</v>
      </c>
      <c r="I176" s="208"/>
      <c r="J176" s="209">
        <f>ROUND(I176*H176,2)</f>
        <v>0</v>
      </c>
      <c r="K176" s="210"/>
      <c r="L176" s="38"/>
      <c r="M176" s="211" t="s">
        <v>1</v>
      </c>
      <c r="N176" s="212" t="s">
        <v>43</v>
      </c>
      <c r="O176" s="70"/>
      <c r="P176" s="213">
        <f>O176*H176</f>
        <v>0</v>
      </c>
      <c r="Q176" s="213">
        <v>0.21734</v>
      </c>
      <c r="R176" s="213">
        <f>Q176*H176</f>
        <v>0.21734</v>
      </c>
      <c r="S176" s="213">
        <v>0</v>
      </c>
      <c r="T176" s="21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187</v>
      </c>
      <c r="AT176" s="215" t="s">
        <v>183</v>
      </c>
      <c r="AU176" s="215" t="s">
        <v>88</v>
      </c>
      <c r="AY176" s="16" t="s">
        <v>181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6" t="s">
        <v>86</v>
      </c>
      <c r="BK176" s="216">
        <f>ROUND(I176*H176,2)</f>
        <v>0</v>
      </c>
      <c r="BL176" s="16" t="s">
        <v>187</v>
      </c>
      <c r="BM176" s="215" t="s">
        <v>1934</v>
      </c>
    </row>
    <row r="177" spans="2:51" s="13" customFormat="1" ht="12">
      <c r="B177" s="217"/>
      <c r="C177" s="218"/>
      <c r="D177" s="219" t="s">
        <v>189</v>
      </c>
      <c r="E177" s="220" t="s">
        <v>1</v>
      </c>
      <c r="F177" s="221" t="s">
        <v>86</v>
      </c>
      <c r="G177" s="218"/>
      <c r="H177" s="222">
        <v>1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189</v>
      </c>
      <c r="AU177" s="228" t="s">
        <v>88</v>
      </c>
      <c r="AV177" s="13" t="s">
        <v>88</v>
      </c>
      <c r="AW177" s="13" t="s">
        <v>35</v>
      </c>
      <c r="AX177" s="13" t="s">
        <v>86</v>
      </c>
      <c r="AY177" s="228" t="s">
        <v>181</v>
      </c>
    </row>
    <row r="178" spans="1:65" s="2" customFormat="1" ht="22.8">
      <c r="A178" s="33"/>
      <c r="B178" s="34"/>
      <c r="C178" s="229" t="s">
        <v>314</v>
      </c>
      <c r="D178" s="229" t="s">
        <v>237</v>
      </c>
      <c r="E178" s="230" t="s">
        <v>1935</v>
      </c>
      <c r="F178" s="231" t="s">
        <v>1936</v>
      </c>
      <c r="G178" s="232" t="s">
        <v>197</v>
      </c>
      <c r="H178" s="233">
        <v>1</v>
      </c>
      <c r="I178" s="234"/>
      <c r="J178" s="235">
        <f>ROUND(I178*H178,2)</f>
        <v>0</v>
      </c>
      <c r="K178" s="236"/>
      <c r="L178" s="237"/>
      <c r="M178" s="238" t="s">
        <v>1</v>
      </c>
      <c r="N178" s="239" t="s">
        <v>43</v>
      </c>
      <c r="O178" s="70"/>
      <c r="P178" s="213">
        <f>O178*H178</f>
        <v>0</v>
      </c>
      <c r="Q178" s="213">
        <v>0.08</v>
      </c>
      <c r="R178" s="213">
        <f>Q178*H178</f>
        <v>0.08</v>
      </c>
      <c r="S178" s="213">
        <v>0</v>
      </c>
      <c r="T178" s="21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218</v>
      </c>
      <c r="AT178" s="215" t="s">
        <v>237</v>
      </c>
      <c r="AU178" s="215" t="s">
        <v>88</v>
      </c>
      <c r="AY178" s="16" t="s">
        <v>181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6" t="s">
        <v>86</v>
      </c>
      <c r="BK178" s="216">
        <f>ROUND(I178*H178,2)</f>
        <v>0</v>
      </c>
      <c r="BL178" s="16" t="s">
        <v>187</v>
      </c>
      <c r="BM178" s="215" t="s">
        <v>1937</v>
      </c>
    </row>
    <row r="179" spans="1:65" s="2" customFormat="1" ht="22.8">
      <c r="A179" s="33"/>
      <c r="B179" s="34"/>
      <c r="C179" s="203" t="s">
        <v>318</v>
      </c>
      <c r="D179" s="203" t="s">
        <v>183</v>
      </c>
      <c r="E179" s="204" t="s">
        <v>243</v>
      </c>
      <c r="F179" s="205" t="s">
        <v>1938</v>
      </c>
      <c r="G179" s="206" t="s">
        <v>245</v>
      </c>
      <c r="H179" s="207">
        <v>1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43</v>
      </c>
      <c r="O179" s="70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187</v>
      </c>
      <c r="AT179" s="215" t="s">
        <v>183</v>
      </c>
      <c r="AU179" s="215" t="s">
        <v>88</v>
      </c>
      <c r="AY179" s="16" t="s">
        <v>181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86</v>
      </c>
      <c r="BK179" s="216">
        <f>ROUND(I179*H179,2)</f>
        <v>0</v>
      </c>
      <c r="BL179" s="16" t="s">
        <v>187</v>
      </c>
      <c r="BM179" s="215" t="s">
        <v>1939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86</v>
      </c>
      <c r="G180" s="218"/>
      <c r="H180" s="222">
        <v>1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86</v>
      </c>
      <c r="AY180" s="228" t="s">
        <v>181</v>
      </c>
    </row>
    <row r="181" spans="1:65" s="2" customFormat="1" ht="22.8">
      <c r="A181" s="33"/>
      <c r="B181" s="34"/>
      <c r="C181" s="203" t="s">
        <v>326</v>
      </c>
      <c r="D181" s="203" t="s">
        <v>183</v>
      </c>
      <c r="E181" s="204" t="s">
        <v>247</v>
      </c>
      <c r="F181" s="205" t="s">
        <v>1940</v>
      </c>
      <c r="G181" s="206" t="s">
        <v>245</v>
      </c>
      <c r="H181" s="207">
        <v>8</v>
      </c>
      <c r="I181" s="208"/>
      <c r="J181" s="209">
        <f>ROUND(I181*H181,2)</f>
        <v>0</v>
      </c>
      <c r="K181" s="210"/>
      <c r="L181" s="38"/>
      <c r="M181" s="211" t="s">
        <v>1</v>
      </c>
      <c r="N181" s="212" t="s">
        <v>43</v>
      </c>
      <c r="O181" s="70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187</v>
      </c>
      <c r="AT181" s="215" t="s">
        <v>183</v>
      </c>
      <c r="AU181" s="215" t="s">
        <v>88</v>
      </c>
      <c r="AY181" s="16" t="s">
        <v>181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86</v>
      </c>
      <c r="BK181" s="216">
        <f>ROUND(I181*H181,2)</f>
        <v>0</v>
      </c>
      <c r="BL181" s="16" t="s">
        <v>187</v>
      </c>
      <c r="BM181" s="215" t="s">
        <v>1941</v>
      </c>
    </row>
    <row r="182" spans="1:65" s="2" customFormat="1" ht="22.8">
      <c r="A182" s="33"/>
      <c r="B182" s="34"/>
      <c r="C182" s="203" t="s">
        <v>330</v>
      </c>
      <c r="D182" s="203" t="s">
        <v>183</v>
      </c>
      <c r="E182" s="204" t="s">
        <v>1942</v>
      </c>
      <c r="F182" s="205" t="s">
        <v>1943</v>
      </c>
      <c r="G182" s="206" t="s">
        <v>197</v>
      </c>
      <c r="H182" s="207">
        <v>4</v>
      </c>
      <c r="I182" s="208"/>
      <c r="J182" s="209">
        <f>ROUND(I182*H182,2)</f>
        <v>0</v>
      </c>
      <c r="K182" s="210"/>
      <c r="L182" s="38"/>
      <c r="M182" s="211" t="s">
        <v>1</v>
      </c>
      <c r="N182" s="212" t="s">
        <v>43</v>
      </c>
      <c r="O182" s="70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187</v>
      </c>
      <c r="AT182" s="215" t="s">
        <v>183</v>
      </c>
      <c r="AU182" s="215" t="s">
        <v>88</v>
      </c>
      <c r="AY182" s="16" t="s">
        <v>181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86</v>
      </c>
      <c r="BK182" s="216">
        <f>ROUND(I182*H182,2)</f>
        <v>0</v>
      </c>
      <c r="BL182" s="16" t="s">
        <v>187</v>
      </c>
      <c r="BM182" s="215" t="s">
        <v>1944</v>
      </c>
    </row>
    <row r="183" spans="2:51" s="13" customFormat="1" ht="12">
      <c r="B183" s="217"/>
      <c r="C183" s="218"/>
      <c r="D183" s="219" t="s">
        <v>189</v>
      </c>
      <c r="E183" s="220" t="s">
        <v>1</v>
      </c>
      <c r="F183" s="221" t="s">
        <v>187</v>
      </c>
      <c r="G183" s="218"/>
      <c r="H183" s="222">
        <v>4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189</v>
      </c>
      <c r="AU183" s="228" t="s">
        <v>88</v>
      </c>
      <c r="AV183" s="13" t="s">
        <v>88</v>
      </c>
      <c r="AW183" s="13" t="s">
        <v>35</v>
      </c>
      <c r="AX183" s="13" t="s">
        <v>86</v>
      </c>
      <c r="AY183" s="228" t="s">
        <v>181</v>
      </c>
    </row>
    <row r="184" spans="1:65" s="2" customFormat="1" ht="22.8">
      <c r="A184" s="33"/>
      <c r="B184" s="34"/>
      <c r="C184" s="229" t="s">
        <v>336</v>
      </c>
      <c r="D184" s="229" t="s">
        <v>237</v>
      </c>
      <c r="E184" s="230" t="s">
        <v>1945</v>
      </c>
      <c r="F184" s="231" t="s">
        <v>1946</v>
      </c>
      <c r="G184" s="232" t="s">
        <v>197</v>
      </c>
      <c r="H184" s="233">
        <v>4</v>
      </c>
      <c r="I184" s="234"/>
      <c r="J184" s="235">
        <f>ROUND(I184*H184,2)</f>
        <v>0</v>
      </c>
      <c r="K184" s="236"/>
      <c r="L184" s="237"/>
      <c r="M184" s="238" t="s">
        <v>1</v>
      </c>
      <c r="N184" s="239" t="s">
        <v>43</v>
      </c>
      <c r="O184" s="70"/>
      <c r="P184" s="213">
        <f>O184*H184</f>
        <v>0</v>
      </c>
      <c r="Q184" s="213">
        <v>0.0015</v>
      </c>
      <c r="R184" s="213">
        <f>Q184*H184</f>
        <v>0.006</v>
      </c>
      <c r="S184" s="213">
        <v>0</v>
      </c>
      <c r="T184" s="21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15" t="s">
        <v>218</v>
      </c>
      <c r="AT184" s="215" t="s">
        <v>237</v>
      </c>
      <c r="AU184" s="215" t="s">
        <v>88</v>
      </c>
      <c r="AY184" s="16" t="s">
        <v>181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86</v>
      </c>
      <c r="BK184" s="216">
        <f>ROUND(I184*H184,2)</f>
        <v>0</v>
      </c>
      <c r="BL184" s="16" t="s">
        <v>187</v>
      </c>
      <c r="BM184" s="215" t="s">
        <v>1947</v>
      </c>
    </row>
    <row r="185" spans="2:63" s="12" customFormat="1" ht="13.2">
      <c r="B185" s="187"/>
      <c r="C185" s="188"/>
      <c r="D185" s="189" t="s">
        <v>77</v>
      </c>
      <c r="E185" s="201" t="s">
        <v>1063</v>
      </c>
      <c r="F185" s="201" t="s">
        <v>1064</v>
      </c>
      <c r="G185" s="188"/>
      <c r="H185" s="188"/>
      <c r="I185" s="191"/>
      <c r="J185" s="202">
        <f>BK185</f>
        <v>0</v>
      </c>
      <c r="K185" s="188"/>
      <c r="L185" s="193"/>
      <c r="M185" s="194"/>
      <c r="N185" s="195"/>
      <c r="O185" s="195"/>
      <c r="P185" s="196">
        <f>P186</f>
        <v>0</v>
      </c>
      <c r="Q185" s="195"/>
      <c r="R185" s="196">
        <f>R186</f>
        <v>0</v>
      </c>
      <c r="S185" s="195"/>
      <c r="T185" s="197">
        <f>T186</f>
        <v>0</v>
      </c>
      <c r="AR185" s="198" t="s">
        <v>86</v>
      </c>
      <c r="AT185" s="199" t="s">
        <v>77</v>
      </c>
      <c r="AU185" s="199" t="s">
        <v>86</v>
      </c>
      <c r="AY185" s="198" t="s">
        <v>181</v>
      </c>
      <c r="BK185" s="200">
        <f>BK186</f>
        <v>0</v>
      </c>
    </row>
    <row r="186" spans="1:65" s="2" customFormat="1" ht="22.8">
      <c r="A186" s="33"/>
      <c r="B186" s="34"/>
      <c r="C186" s="203" t="s">
        <v>343</v>
      </c>
      <c r="D186" s="203" t="s">
        <v>183</v>
      </c>
      <c r="E186" s="204" t="s">
        <v>1948</v>
      </c>
      <c r="F186" s="205" t="s">
        <v>1949</v>
      </c>
      <c r="G186" s="206" t="s">
        <v>226</v>
      </c>
      <c r="H186" s="207">
        <v>87.883</v>
      </c>
      <c r="I186" s="208"/>
      <c r="J186" s="209">
        <f>ROUND(I186*H186,2)</f>
        <v>0</v>
      </c>
      <c r="K186" s="210"/>
      <c r="L186" s="38"/>
      <c r="M186" s="252" t="s">
        <v>1</v>
      </c>
      <c r="N186" s="253" t="s">
        <v>43</v>
      </c>
      <c r="O186" s="254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187</v>
      </c>
      <c r="AT186" s="215" t="s">
        <v>183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187</v>
      </c>
      <c r="BM186" s="215" t="s">
        <v>1950</v>
      </c>
    </row>
    <row r="187" spans="1:31" s="2" customFormat="1" ht="12">
      <c r="A187" s="33"/>
      <c r="B187" s="53"/>
      <c r="C187" s="54"/>
      <c r="D187" s="54"/>
      <c r="E187" s="54"/>
      <c r="F187" s="54"/>
      <c r="G187" s="54"/>
      <c r="H187" s="54"/>
      <c r="I187" s="151"/>
      <c r="J187" s="54"/>
      <c r="K187" s="54"/>
      <c r="L187" s="38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sheetProtection algorithmName="SHA-512" hashValue="lL4pFXdKI+4Zml+z5wDVpvsaFS/PvoHYeq/WMjlI3RUwskHSrCXZ8ckO/eE/eY0Lyrlo4FOVwOcNx0ojXCeYsA==" saltValue="WC8uVCCL0szhFoysVaIMh4yn53XzJzfRI5AeFDWmgpJEttldFPNKQrX9ScymNl1XRdUrR6XAE6RvpVBBaDQQQg==" spinCount="100000" sheet="1" objects="1" scenarios="1" formatColumns="0" formatRows="0" autoFilter="0"/>
  <autoFilter ref="C120:K18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>
      <selection activeCell="E13" sqref="E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100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3.4" customHeight="1">
      <c r="A9" s="33"/>
      <c r="B9" s="38"/>
      <c r="C9" s="33"/>
      <c r="D9" s="33"/>
      <c r="E9" s="302" t="s">
        <v>1951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ROUND((SUM(BE119:BE179)),2)</f>
        <v>0</v>
      </c>
      <c r="G33" s="33"/>
      <c r="H33" s="33"/>
      <c r="I33" s="130">
        <v>0.21</v>
      </c>
      <c r="J33" s="129">
        <f>ROUND(((SUM(BE119:BE179))*I33),2)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ROUND((SUM(BF119:BF179)),2)</f>
        <v>0</v>
      </c>
      <c r="G34" s="33"/>
      <c r="H34" s="33"/>
      <c r="I34" s="130">
        <v>0.15</v>
      </c>
      <c r="J34" s="129">
        <f>ROUND(((SUM(BF119:BF179))*I34),2)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ROUND((SUM(BG119:BG179)),2)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ROUND((SUM(BH119:BH179)),2)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ROUND((SUM(BI119:BI179)),2)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05 - Vnitřní vodovod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J120</f>
        <v>0</v>
      </c>
      <c r="K97" s="161"/>
      <c r="L97" s="166"/>
    </row>
    <row r="98" spans="2:12" s="10" customFormat="1" ht="13.2">
      <c r="B98" s="167"/>
      <c r="C98" s="168"/>
      <c r="D98" s="169" t="s">
        <v>1952</v>
      </c>
      <c r="E98" s="170"/>
      <c r="F98" s="170"/>
      <c r="G98" s="170"/>
      <c r="H98" s="170"/>
      <c r="I98" s="171"/>
      <c r="J98" s="172">
        <f>J121</f>
        <v>0</v>
      </c>
      <c r="K98" s="168"/>
      <c r="L98" s="173"/>
    </row>
    <row r="99" spans="2:12" s="10" customFormat="1" ht="13.2">
      <c r="B99" s="167"/>
      <c r="C99" s="168"/>
      <c r="D99" s="169" t="s">
        <v>1953</v>
      </c>
      <c r="E99" s="170"/>
      <c r="F99" s="170"/>
      <c r="G99" s="170"/>
      <c r="H99" s="170"/>
      <c r="I99" s="171"/>
      <c r="J99" s="172">
        <f>J173</f>
        <v>0</v>
      </c>
      <c r="K99" s="168"/>
      <c r="L99" s="173"/>
    </row>
    <row r="100" spans="1:31" s="2" customFormat="1" ht="12">
      <c r="A100" s="33"/>
      <c r="B100" s="34"/>
      <c r="C100" s="35"/>
      <c r="D100" s="35"/>
      <c r="E100" s="35"/>
      <c r="F100" s="35"/>
      <c r="G100" s="35"/>
      <c r="H100" s="35"/>
      <c r="I100" s="114"/>
      <c r="J100" s="35"/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12">
      <c r="A101" s="33"/>
      <c r="B101" s="53"/>
      <c r="C101" s="54"/>
      <c r="D101" s="54"/>
      <c r="E101" s="54"/>
      <c r="F101" s="54"/>
      <c r="G101" s="54"/>
      <c r="H101" s="54"/>
      <c r="I101" s="151"/>
      <c r="J101" s="54"/>
      <c r="K101" s="54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12">
      <c r="A105" s="33"/>
      <c r="B105" s="55"/>
      <c r="C105" s="56"/>
      <c r="D105" s="56"/>
      <c r="E105" s="56"/>
      <c r="F105" s="56"/>
      <c r="G105" s="56"/>
      <c r="H105" s="56"/>
      <c r="I105" s="154"/>
      <c r="J105" s="56"/>
      <c r="K105" s="56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7.4">
      <c r="A106" s="33"/>
      <c r="B106" s="34"/>
      <c r="C106" s="22" t="s">
        <v>166</v>
      </c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>
      <c r="A107" s="33"/>
      <c r="B107" s="34"/>
      <c r="C107" s="35"/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28" t="s">
        <v>16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35"/>
      <c r="D109" s="35"/>
      <c r="E109" s="307" t="str">
        <f>E7</f>
        <v>Přírodovědné centrum při DDM Sova v Chebu</v>
      </c>
      <c r="F109" s="308"/>
      <c r="G109" s="308"/>
      <c r="H109" s="308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28" t="s">
        <v>146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1" customHeight="1">
      <c r="A111" s="33"/>
      <c r="B111" s="34"/>
      <c r="C111" s="35"/>
      <c r="D111" s="35"/>
      <c r="E111" s="263" t="str">
        <f>E9</f>
        <v>05 - Vnitřní vodovod</v>
      </c>
      <c r="F111" s="309"/>
      <c r="G111" s="309"/>
      <c r="H111" s="309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>
      <c r="A112" s="33"/>
      <c r="B112" s="34"/>
      <c r="C112" s="35"/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3.2">
      <c r="A113" s="33"/>
      <c r="B113" s="34"/>
      <c r="C113" s="28" t="s">
        <v>20</v>
      </c>
      <c r="D113" s="35"/>
      <c r="E113" s="35"/>
      <c r="F113" s="26" t="str">
        <f>F12</f>
        <v>Goethova 1108/26, 350 02 Cheb</v>
      </c>
      <c r="G113" s="35"/>
      <c r="H113" s="35"/>
      <c r="I113" s="116" t="s">
        <v>22</v>
      </c>
      <c r="J113" s="65" t="str">
        <f>IF(J12="","",J12)</f>
        <v>18. 2. 2021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24</v>
      </c>
      <c r="D115" s="35"/>
      <c r="E115" s="35"/>
      <c r="F115" s="26" t="str">
        <f>E15</f>
        <v>Město Cheb</v>
      </c>
      <c r="G115" s="35"/>
      <c r="H115" s="35"/>
      <c r="I115" s="116" t="s">
        <v>31</v>
      </c>
      <c r="J115" s="31" t="str">
        <f>E21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4">
      <c r="A116" s="33"/>
      <c r="B116" s="34"/>
      <c r="C116" s="28" t="s">
        <v>29</v>
      </c>
      <c r="D116" s="35"/>
      <c r="E116" s="35"/>
      <c r="F116" s="26" t="str">
        <f>IF(E18="","",E18)</f>
        <v>Vyplň údaj</v>
      </c>
      <c r="G116" s="35"/>
      <c r="H116" s="35"/>
      <c r="I116" s="116" t="s">
        <v>36</v>
      </c>
      <c r="J116" s="31" t="str">
        <f>E24</f>
        <v>MgA. Hana Fischerová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>
      <c r="A117" s="33"/>
      <c r="B117" s="34"/>
      <c r="C117" s="35"/>
      <c r="D117" s="35"/>
      <c r="E117" s="35"/>
      <c r="F117" s="35"/>
      <c r="G117" s="35"/>
      <c r="H117" s="35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2.8">
      <c r="A118" s="174"/>
      <c r="B118" s="175"/>
      <c r="C118" s="176" t="s">
        <v>167</v>
      </c>
      <c r="D118" s="177" t="s">
        <v>63</v>
      </c>
      <c r="E118" s="177" t="s">
        <v>59</v>
      </c>
      <c r="F118" s="177" t="s">
        <v>60</v>
      </c>
      <c r="G118" s="177" t="s">
        <v>168</v>
      </c>
      <c r="H118" s="177" t="s">
        <v>169</v>
      </c>
      <c r="I118" s="178" t="s">
        <v>170</v>
      </c>
      <c r="J118" s="179" t="s">
        <v>150</v>
      </c>
      <c r="K118" s="180" t="s">
        <v>171</v>
      </c>
      <c r="L118" s="181"/>
      <c r="M118" s="74" t="s">
        <v>1</v>
      </c>
      <c r="N118" s="75" t="s">
        <v>42</v>
      </c>
      <c r="O118" s="75" t="s">
        <v>172</v>
      </c>
      <c r="P118" s="75" t="s">
        <v>173</v>
      </c>
      <c r="Q118" s="75" t="s">
        <v>174</v>
      </c>
      <c r="R118" s="75" t="s">
        <v>175</v>
      </c>
      <c r="S118" s="75" t="s">
        <v>176</v>
      </c>
      <c r="T118" s="76" t="s">
        <v>177</v>
      </c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</row>
    <row r="119" spans="1:63" s="2" customFormat="1" ht="15.6">
      <c r="A119" s="33"/>
      <c r="B119" s="34"/>
      <c r="C119" s="81" t="s">
        <v>178</v>
      </c>
      <c r="D119" s="35"/>
      <c r="E119" s="35"/>
      <c r="F119" s="35"/>
      <c r="G119" s="35"/>
      <c r="H119" s="35"/>
      <c r="I119" s="114"/>
      <c r="J119" s="182">
        <f>BK119</f>
        <v>0</v>
      </c>
      <c r="K119" s="35"/>
      <c r="L119" s="38"/>
      <c r="M119" s="77"/>
      <c r="N119" s="183"/>
      <c r="O119" s="78"/>
      <c r="P119" s="184">
        <f>P120</f>
        <v>0</v>
      </c>
      <c r="Q119" s="78"/>
      <c r="R119" s="184">
        <f>R120</f>
        <v>0.4863995</v>
      </c>
      <c r="S119" s="78"/>
      <c r="T119" s="185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77</v>
      </c>
      <c r="AU119" s="16" t="s">
        <v>152</v>
      </c>
      <c r="BK119" s="186">
        <f>BK120</f>
        <v>0</v>
      </c>
    </row>
    <row r="120" spans="2:63" s="12" customFormat="1" ht="15">
      <c r="B120" s="187"/>
      <c r="C120" s="188"/>
      <c r="D120" s="189" t="s">
        <v>77</v>
      </c>
      <c r="E120" s="190" t="s">
        <v>322</v>
      </c>
      <c r="F120" s="190" t="s">
        <v>323</v>
      </c>
      <c r="G120" s="188"/>
      <c r="H120" s="188"/>
      <c r="I120" s="191"/>
      <c r="J120" s="192">
        <f>BK120</f>
        <v>0</v>
      </c>
      <c r="K120" s="188"/>
      <c r="L120" s="193"/>
      <c r="M120" s="194"/>
      <c r="N120" s="195"/>
      <c r="O120" s="195"/>
      <c r="P120" s="196">
        <f>P121+P173</f>
        <v>0</v>
      </c>
      <c r="Q120" s="195"/>
      <c r="R120" s="196">
        <f>R121+R173</f>
        <v>0.4863995</v>
      </c>
      <c r="S120" s="195"/>
      <c r="T120" s="197">
        <f>T121+T173</f>
        <v>0</v>
      </c>
      <c r="AR120" s="198" t="s">
        <v>88</v>
      </c>
      <c r="AT120" s="199" t="s">
        <v>77</v>
      </c>
      <c r="AU120" s="199" t="s">
        <v>78</v>
      </c>
      <c r="AY120" s="198" t="s">
        <v>181</v>
      </c>
      <c r="BK120" s="200">
        <f>BK121+BK173</f>
        <v>0</v>
      </c>
    </row>
    <row r="121" spans="2:63" s="12" customFormat="1" ht="13.2">
      <c r="B121" s="187"/>
      <c r="C121" s="188"/>
      <c r="D121" s="189" t="s">
        <v>77</v>
      </c>
      <c r="E121" s="201" t="s">
        <v>1954</v>
      </c>
      <c r="F121" s="201" t="s">
        <v>1955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SUM(P122:P172)</f>
        <v>0</v>
      </c>
      <c r="Q121" s="195"/>
      <c r="R121" s="196">
        <f>SUM(R122:R172)</f>
        <v>0.4863995</v>
      </c>
      <c r="S121" s="195"/>
      <c r="T121" s="197">
        <f>SUM(T122:T172)</f>
        <v>0</v>
      </c>
      <c r="AR121" s="198" t="s">
        <v>88</v>
      </c>
      <c r="AT121" s="199" t="s">
        <v>77</v>
      </c>
      <c r="AU121" s="199" t="s">
        <v>86</v>
      </c>
      <c r="AY121" s="198" t="s">
        <v>181</v>
      </c>
      <c r="BK121" s="200">
        <f>SUM(BK122:BK172)</f>
        <v>0</v>
      </c>
    </row>
    <row r="122" spans="1:65" s="2" customFormat="1" ht="22.8">
      <c r="A122" s="33"/>
      <c r="B122" s="34"/>
      <c r="C122" s="203" t="s">
        <v>86</v>
      </c>
      <c r="D122" s="203" t="s">
        <v>183</v>
      </c>
      <c r="E122" s="204" t="s">
        <v>1956</v>
      </c>
      <c r="F122" s="205" t="s">
        <v>1957</v>
      </c>
      <c r="G122" s="206" t="s">
        <v>357</v>
      </c>
      <c r="H122" s="207">
        <v>172</v>
      </c>
      <c r="I122" s="208"/>
      <c r="J122" s="209">
        <f>ROUND(I122*H122,2)</f>
        <v>0</v>
      </c>
      <c r="K122" s="210"/>
      <c r="L122" s="38"/>
      <c r="M122" s="211" t="s">
        <v>1</v>
      </c>
      <c r="N122" s="212" t="s">
        <v>43</v>
      </c>
      <c r="O122" s="70"/>
      <c r="P122" s="213">
        <f>O122*H122</f>
        <v>0</v>
      </c>
      <c r="Q122" s="213">
        <v>0.00084</v>
      </c>
      <c r="R122" s="213">
        <f>Q122*H122</f>
        <v>0.14448</v>
      </c>
      <c r="S122" s="213">
        <v>0</v>
      </c>
      <c r="T122" s="214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5" t="s">
        <v>130</v>
      </c>
      <c r="AT122" s="215" t="s">
        <v>183</v>
      </c>
      <c r="AU122" s="215" t="s">
        <v>88</v>
      </c>
      <c r="AY122" s="16" t="s">
        <v>181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86</v>
      </c>
      <c r="BK122" s="216">
        <f>ROUND(I122*H122,2)</f>
        <v>0</v>
      </c>
      <c r="BL122" s="16" t="s">
        <v>130</v>
      </c>
      <c r="BM122" s="215" t="s">
        <v>1958</v>
      </c>
    </row>
    <row r="123" spans="2:51" s="13" customFormat="1" ht="30.6">
      <c r="B123" s="217"/>
      <c r="C123" s="218"/>
      <c r="D123" s="219" t="s">
        <v>189</v>
      </c>
      <c r="E123" s="220" t="s">
        <v>1</v>
      </c>
      <c r="F123" s="221" t="s">
        <v>1959</v>
      </c>
      <c r="G123" s="218"/>
      <c r="H123" s="222">
        <v>172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189</v>
      </c>
      <c r="AU123" s="228" t="s">
        <v>88</v>
      </c>
      <c r="AV123" s="13" t="s">
        <v>88</v>
      </c>
      <c r="AW123" s="13" t="s">
        <v>35</v>
      </c>
      <c r="AX123" s="13" t="s">
        <v>86</v>
      </c>
      <c r="AY123" s="228" t="s">
        <v>181</v>
      </c>
    </row>
    <row r="124" spans="1:65" s="2" customFormat="1" ht="22.8">
      <c r="A124" s="33"/>
      <c r="B124" s="34"/>
      <c r="C124" s="203" t="s">
        <v>88</v>
      </c>
      <c r="D124" s="203" t="s">
        <v>183</v>
      </c>
      <c r="E124" s="204" t="s">
        <v>1960</v>
      </c>
      <c r="F124" s="205" t="s">
        <v>1961</v>
      </c>
      <c r="G124" s="206" t="s">
        <v>357</v>
      </c>
      <c r="H124" s="207">
        <v>44.35</v>
      </c>
      <c r="I124" s="208"/>
      <c r="J124" s="209">
        <f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>O124*H124</f>
        <v>0</v>
      </c>
      <c r="Q124" s="213">
        <v>0.0005</v>
      </c>
      <c r="R124" s="213">
        <f>Q124*H124</f>
        <v>0.022175</v>
      </c>
      <c r="S124" s="213">
        <v>0</v>
      </c>
      <c r="T124" s="21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86</v>
      </c>
      <c r="BK124" s="216">
        <f>ROUND(I124*H124,2)</f>
        <v>0</v>
      </c>
      <c r="BL124" s="16" t="s">
        <v>130</v>
      </c>
      <c r="BM124" s="215" t="s">
        <v>1962</v>
      </c>
    </row>
    <row r="125" spans="2:51" s="13" customFormat="1" ht="12">
      <c r="B125" s="217"/>
      <c r="C125" s="218"/>
      <c r="D125" s="219" t="s">
        <v>189</v>
      </c>
      <c r="E125" s="220" t="s">
        <v>1</v>
      </c>
      <c r="F125" s="221" t="s">
        <v>1963</v>
      </c>
      <c r="G125" s="218"/>
      <c r="H125" s="222">
        <v>29.6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189</v>
      </c>
      <c r="AU125" s="228" t="s">
        <v>88</v>
      </c>
      <c r="AV125" s="13" t="s">
        <v>88</v>
      </c>
      <c r="AW125" s="13" t="s">
        <v>35</v>
      </c>
      <c r="AX125" s="13" t="s">
        <v>78</v>
      </c>
      <c r="AY125" s="228" t="s">
        <v>181</v>
      </c>
    </row>
    <row r="126" spans="2:51" s="13" customFormat="1" ht="12">
      <c r="B126" s="217"/>
      <c r="C126" s="218"/>
      <c r="D126" s="219" t="s">
        <v>189</v>
      </c>
      <c r="E126" s="220" t="s">
        <v>1</v>
      </c>
      <c r="F126" s="221" t="s">
        <v>1964</v>
      </c>
      <c r="G126" s="218"/>
      <c r="H126" s="222">
        <v>14.75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189</v>
      </c>
      <c r="AU126" s="228" t="s">
        <v>88</v>
      </c>
      <c r="AV126" s="13" t="s">
        <v>88</v>
      </c>
      <c r="AW126" s="13" t="s">
        <v>35</v>
      </c>
      <c r="AX126" s="13" t="s">
        <v>78</v>
      </c>
      <c r="AY126" s="228" t="s">
        <v>181</v>
      </c>
    </row>
    <row r="127" spans="2:51" s="14" customFormat="1" ht="12">
      <c r="B127" s="240"/>
      <c r="C127" s="241"/>
      <c r="D127" s="219" t="s">
        <v>189</v>
      </c>
      <c r="E127" s="242" t="s">
        <v>1</v>
      </c>
      <c r="F127" s="243" t="s">
        <v>257</v>
      </c>
      <c r="G127" s="241"/>
      <c r="H127" s="244">
        <v>44.35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189</v>
      </c>
      <c r="AU127" s="250" t="s">
        <v>88</v>
      </c>
      <c r="AV127" s="14" t="s">
        <v>187</v>
      </c>
      <c r="AW127" s="14" t="s">
        <v>35</v>
      </c>
      <c r="AX127" s="14" t="s">
        <v>86</v>
      </c>
      <c r="AY127" s="250" t="s">
        <v>181</v>
      </c>
    </row>
    <row r="128" spans="1:65" s="2" customFormat="1" ht="22.8">
      <c r="A128" s="33"/>
      <c r="B128" s="34"/>
      <c r="C128" s="203" t="s">
        <v>194</v>
      </c>
      <c r="D128" s="203" t="s">
        <v>183</v>
      </c>
      <c r="E128" s="204" t="s">
        <v>1965</v>
      </c>
      <c r="F128" s="205" t="s">
        <v>1966</v>
      </c>
      <c r="G128" s="206" t="s">
        <v>357</v>
      </c>
      <c r="H128" s="207">
        <v>114</v>
      </c>
      <c r="I128" s="208"/>
      <c r="J128" s="209">
        <f>ROUND(I128*H128,2)</f>
        <v>0</v>
      </c>
      <c r="K128" s="210"/>
      <c r="L128" s="38"/>
      <c r="M128" s="211" t="s">
        <v>1</v>
      </c>
      <c r="N128" s="212" t="s">
        <v>43</v>
      </c>
      <c r="O128" s="70"/>
      <c r="P128" s="213">
        <f>O128*H128</f>
        <v>0</v>
      </c>
      <c r="Q128" s="213">
        <v>0.00116</v>
      </c>
      <c r="R128" s="213">
        <f>Q128*H128</f>
        <v>0.13224</v>
      </c>
      <c r="S128" s="213">
        <v>0</v>
      </c>
      <c r="T128" s="21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86</v>
      </c>
      <c r="BK128" s="216">
        <f>ROUND(I128*H128,2)</f>
        <v>0</v>
      </c>
      <c r="BL128" s="16" t="s">
        <v>130</v>
      </c>
      <c r="BM128" s="215" t="s">
        <v>1967</v>
      </c>
    </row>
    <row r="129" spans="2:51" s="13" customFormat="1" ht="12">
      <c r="B129" s="217"/>
      <c r="C129" s="218"/>
      <c r="D129" s="219" t="s">
        <v>189</v>
      </c>
      <c r="E129" s="220" t="s">
        <v>1</v>
      </c>
      <c r="F129" s="221" t="s">
        <v>1968</v>
      </c>
      <c r="G129" s="218"/>
      <c r="H129" s="222">
        <v>114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189</v>
      </c>
      <c r="AU129" s="228" t="s">
        <v>88</v>
      </c>
      <c r="AV129" s="13" t="s">
        <v>88</v>
      </c>
      <c r="AW129" s="13" t="s">
        <v>35</v>
      </c>
      <c r="AX129" s="13" t="s">
        <v>86</v>
      </c>
      <c r="AY129" s="228" t="s">
        <v>181</v>
      </c>
    </row>
    <row r="130" spans="1:65" s="2" customFormat="1" ht="22.8">
      <c r="A130" s="33"/>
      <c r="B130" s="34"/>
      <c r="C130" s="203" t="s">
        <v>187</v>
      </c>
      <c r="D130" s="203" t="s">
        <v>183</v>
      </c>
      <c r="E130" s="204" t="s">
        <v>1969</v>
      </c>
      <c r="F130" s="205" t="s">
        <v>1970</v>
      </c>
      <c r="G130" s="206" t="s">
        <v>357</v>
      </c>
      <c r="H130" s="207">
        <v>13.9</v>
      </c>
      <c r="I130" s="208"/>
      <c r="J130" s="209">
        <f>ROUND(I130*H130,2)</f>
        <v>0</v>
      </c>
      <c r="K130" s="210"/>
      <c r="L130" s="38"/>
      <c r="M130" s="211" t="s">
        <v>1</v>
      </c>
      <c r="N130" s="212" t="s">
        <v>43</v>
      </c>
      <c r="O130" s="70"/>
      <c r="P130" s="213">
        <f>O130*H130</f>
        <v>0</v>
      </c>
      <c r="Q130" s="213">
        <v>0.00144</v>
      </c>
      <c r="R130" s="213">
        <f>Q130*H130</f>
        <v>0.020016000000000003</v>
      </c>
      <c r="S130" s="213">
        <v>0</v>
      </c>
      <c r="T130" s="21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130</v>
      </c>
      <c r="AT130" s="215" t="s">
        <v>183</v>
      </c>
      <c r="AU130" s="215" t="s">
        <v>88</v>
      </c>
      <c r="AY130" s="16" t="s">
        <v>181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86</v>
      </c>
      <c r="BK130" s="216">
        <f>ROUND(I130*H130,2)</f>
        <v>0</v>
      </c>
      <c r="BL130" s="16" t="s">
        <v>130</v>
      </c>
      <c r="BM130" s="215" t="s">
        <v>1971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1972</v>
      </c>
      <c r="G131" s="218"/>
      <c r="H131" s="222">
        <v>13.9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86</v>
      </c>
      <c r="AY131" s="228" t="s">
        <v>181</v>
      </c>
    </row>
    <row r="132" spans="1:65" s="2" customFormat="1" ht="34.2">
      <c r="A132" s="33"/>
      <c r="B132" s="34"/>
      <c r="C132" s="203" t="s">
        <v>203</v>
      </c>
      <c r="D132" s="203" t="s">
        <v>183</v>
      </c>
      <c r="E132" s="204" t="s">
        <v>1973</v>
      </c>
      <c r="F132" s="205" t="s">
        <v>1974</v>
      </c>
      <c r="G132" s="206" t="s">
        <v>357</v>
      </c>
      <c r="H132" s="207">
        <v>134.05</v>
      </c>
      <c r="I132" s="208"/>
      <c r="J132" s="209">
        <f>ROUND(I132*H132,2)</f>
        <v>0</v>
      </c>
      <c r="K132" s="210"/>
      <c r="L132" s="38"/>
      <c r="M132" s="211" t="s">
        <v>1</v>
      </c>
      <c r="N132" s="212" t="s">
        <v>43</v>
      </c>
      <c r="O132" s="70"/>
      <c r="P132" s="213">
        <f>O132*H132</f>
        <v>0</v>
      </c>
      <c r="Q132" s="213">
        <v>4E-05</v>
      </c>
      <c r="R132" s="213">
        <f>Q132*H132</f>
        <v>0.005362000000000001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130</v>
      </c>
      <c r="AT132" s="215" t="s">
        <v>183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130</v>
      </c>
      <c r="BM132" s="215" t="s">
        <v>1975</v>
      </c>
    </row>
    <row r="133" spans="2:51" s="13" customFormat="1" ht="12">
      <c r="B133" s="217"/>
      <c r="C133" s="218"/>
      <c r="D133" s="219" t="s">
        <v>189</v>
      </c>
      <c r="E133" s="220" t="s">
        <v>1</v>
      </c>
      <c r="F133" s="221" t="s">
        <v>1964</v>
      </c>
      <c r="G133" s="218"/>
      <c r="H133" s="222">
        <v>14.75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189</v>
      </c>
      <c r="AU133" s="228" t="s">
        <v>88</v>
      </c>
      <c r="AV133" s="13" t="s">
        <v>88</v>
      </c>
      <c r="AW133" s="13" t="s">
        <v>35</v>
      </c>
      <c r="AX133" s="13" t="s">
        <v>78</v>
      </c>
      <c r="AY133" s="228" t="s">
        <v>181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1963</v>
      </c>
      <c r="G134" s="218"/>
      <c r="H134" s="222">
        <v>29.6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78</v>
      </c>
      <c r="AY134" s="228" t="s">
        <v>181</v>
      </c>
    </row>
    <row r="135" spans="2:51" s="13" customFormat="1" ht="20.4">
      <c r="B135" s="217"/>
      <c r="C135" s="218"/>
      <c r="D135" s="219" t="s">
        <v>189</v>
      </c>
      <c r="E135" s="220" t="s">
        <v>1</v>
      </c>
      <c r="F135" s="221" t="s">
        <v>1976</v>
      </c>
      <c r="G135" s="218"/>
      <c r="H135" s="222">
        <v>89.7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189</v>
      </c>
      <c r="AU135" s="228" t="s">
        <v>88</v>
      </c>
      <c r="AV135" s="13" t="s">
        <v>88</v>
      </c>
      <c r="AW135" s="13" t="s">
        <v>35</v>
      </c>
      <c r="AX135" s="13" t="s">
        <v>78</v>
      </c>
      <c r="AY135" s="228" t="s">
        <v>181</v>
      </c>
    </row>
    <row r="136" spans="2:51" s="14" customFormat="1" ht="12">
      <c r="B136" s="240"/>
      <c r="C136" s="241"/>
      <c r="D136" s="219" t="s">
        <v>189</v>
      </c>
      <c r="E136" s="242" t="s">
        <v>1</v>
      </c>
      <c r="F136" s="243" t="s">
        <v>257</v>
      </c>
      <c r="G136" s="241"/>
      <c r="H136" s="244">
        <v>134.05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189</v>
      </c>
      <c r="AU136" s="250" t="s">
        <v>88</v>
      </c>
      <c r="AV136" s="14" t="s">
        <v>187</v>
      </c>
      <c r="AW136" s="14" t="s">
        <v>35</v>
      </c>
      <c r="AX136" s="14" t="s">
        <v>86</v>
      </c>
      <c r="AY136" s="250" t="s">
        <v>181</v>
      </c>
    </row>
    <row r="137" spans="1:65" s="2" customFormat="1" ht="34.2">
      <c r="A137" s="33"/>
      <c r="B137" s="34"/>
      <c r="C137" s="203" t="s">
        <v>209</v>
      </c>
      <c r="D137" s="203" t="s">
        <v>183</v>
      </c>
      <c r="E137" s="204" t="s">
        <v>1977</v>
      </c>
      <c r="F137" s="205" t="s">
        <v>1978</v>
      </c>
      <c r="G137" s="206" t="s">
        <v>357</v>
      </c>
      <c r="H137" s="207">
        <v>76.3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7E-05</v>
      </c>
      <c r="R137" s="213">
        <f>Q137*H137</f>
        <v>0.005340999999999999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130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130</v>
      </c>
      <c r="BM137" s="215" t="s">
        <v>1979</v>
      </c>
    </row>
    <row r="138" spans="2:51" s="13" customFormat="1" ht="20.4">
      <c r="B138" s="217"/>
      <c r="C138" s="218"/>
      <c r="D138" s="219" t="s">
        <v>189</v>
      </c>
      <c r="E138" s="220" t="s">
        <v>1</v>
      </c>
      <c r="F138" s="221" t="s">
        <v>1980</v>
      </c>
      <c r="G138" s="218"/>
      <c r="H138" s="222">
        <v>76.3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34.2">
      <c r="A139" s="33"/>
      <c r="B139" s="34"/>
      <c r="C139" s="203" t="s">
        <v>213</v>
      </c>
      <c r="D139" s="203" t="s">
        <v>183</v>
      </c>
      <c r="E139" s="204" t="s">
        <v>1981</v>
      </c>
      <c r="F139" s="205" t="s">
        <v>1982</v>
      </c>
      <c r="G139" s="206" t="s">
        <v>357</v>
      </c>
      <c r="H139" s="207">
        <v>73.9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4E-05</v>
      </c>
      <c r="R139" s="213">
        <f>Q139*H139</f>
        <v>0.0029560000000000003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130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130</v>
      </c>
      <c r="BM139" s="215" t="s">
        <v>1983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1984</v>
      </c>
      <c r="G140" s="218"/>
      <c r="H140" s="222">
        <v>73.9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86</v>
      </c>
      <c r="AY140" s="228" t="s">
        <v>181</v>
      </c>
    </row>
    <row r="141" spans="1:65" s="2" customFormat="1" ht="34.2">
      <c r="A141" s="33"/>
      <c r="B141" s="34"/>
      <c r="C141" s="203" t="s">
        <v>218</v>
      </c>
      <c r="D141" s="203" t="s">
        <v>183</v>
      </c>
      <c r="E141" s="204" t="s">
        <v>1985</v>
      </c>
      <c r="F141" s="205" t="s">
        <v>1986</v>
      </c>
      <c r="G141" s="206" t="s">
        <v>357</v>
      </c>
      <c r="H141" s="207">
        <v>40.1</v>
      </c>
      <c r="I141" s="208"/>
      <c r="J141" s="209">
        <f>ROUND(I141*H141,2)</f>
        <v>0</v>
      </c>
      <c r="K141" s="210"/>
      <c r="L141" s="38"/>
      <c r="M141" s="211" t="s">
        <v>1</v>
      </c>
      <c r="N141" s="212" t="s">
        <v>43</v>
      </c>
      <c r="O141" s="70"/>
      <c r="P141" s="213">
        <f>O141*H141</f>
        <v>0</v>
      </c>
      <c r="Q141" s="213">
        <v>0.00016</v>
      </c>
      <c r="R141" s="213">
        <f>Q141*H141</f>
        <v>0.006416000000000001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130</v>
      </c>
      <c r="BM141" s="215" t="s">
        <v>1987</v>
      </c>
    </row>
    <row r="142" spans="2:51" s="13" customFormat="1" ht="12">
      <c r="B142" s="217"/>
      <c r="C142" s="218"/>
      <c r="D142" s="219" t="s">
        <v>189</v>
      </c>
      <c r="E142" s="220" t="s">
        <v>1</v>
      </c>
      <c r="F142" s="221" t="s">
        <v>1988</v>
      </c>
      <c r="G142" s="218"/>
      <c r="H142" s="222">
        <v>40.1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35</v>
      </c>
      <c r="AX142" s="13" t="s">
        <v>86</v>
      </c>
      <c r="AY142" s="228" t="s">
        <v>181</v>
      </c>
    </row>
    <row r="143" spans="1:65" s="2" customFormat="1" ht="34.2">
      <c r="A143" s="33"/>
      <c r="B143" s="34"/>
      <c r="C143" s="203" t="s">
        <v>223</v>
      </c>
      <c r="D143" s="203" t="s">
        <v>183</v>
      </c>
      <c r="E143" s="204" t="s">
        <v>1989</v>
      </c>
      <c r="F143" s="205" t="s">
        <v>1990</v>
      </c>
      <c r="G143" s="206" t="s">
        <v>357</v>
      </c>
      <c r="H143" s="207">
        <v>13.9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9E-05</v>
      </c>
      <c r="R143" s="213">
        <f>Q143*H143</f>
        <v>0.0012510000000000002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130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130</v>
      </c>
      <c r="BM143" s="215" t="s">
        <v>1991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1972</v>
      </c>
      <c r="G144" s="218"/>
      <c r="H144" s="222">
        <v>13.9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11.4">
      <c r="A145" s="33"/>
      <c r="B145" s="34"/>
      <c r="C145" s="203" t="s">
        <v>113</v>
      </c>
      <c r="D145" s="203" t="s">
        <v>183</v>
      </c>
      <c r="E145" s="204" t="s">
        <v>1992</v>
      </c>
      <c r="F145" s="205" t="s">
        <v>1993</v>
      </c>
      <c r="G145" s="206" t="s">
        <v>197</v>
      </c>
      <c r="H145" s="207">
        <v>6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130</v>
      </c>
      <c r="BM145" s="215" t="s">
        <v>1994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209</v>
      </c>
      <c r="G146" s="218"/>
      <c r="H146" s="222">
        <v>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86</v>
      </c>
      <c r="AY146" s="228" t="s">
        <v>181</v>
      </c>
    </row>
    <row r="147" spans="1:65" s="2" customFormat="1" ht="11.4">
      <c r="A147" s="33"/>
      <c r="B147" s="34"/>
      <c r="C147" s="203" t="s">
        <v>116</v>
      </c>
      <c r="D147" s="203" t="s">
        <v>183</v>
      </c>
      <c r="E147" s="204" t="s">
        <v>1995</v>
      </c>
      <c r="F147" s="205" t="s">
        <v>1996</v>
      </c>
      <c r="G147" s="206" t="s">
        <v>197</v>
      </c>
      <c r="H147" s="207">
        <v>4</v>
      </c>
      <c r="I147" s="208"/>
      <c r="J147" s="209">
        <f>ROUND(I147*H147,2)</f>
        <v>0</v>
      </c>
      <c r="K147" s="210"/>
      <c r="L147" s="38"/>
      <c r="M147" s="211" t="s">
        <v>1</v>
      </c>
      <c r="N147" s="212" t="s">
        <v>43</v>
      </c>
      <c r="O147" s="70"/>
      <c r="P147" s="213">
        <f>O147*H147</f>
        <v>0</v>
      </c>
      <c r="Q147" s="213">
        <v>0.00013</v>
      </c>
      <c r="R147" s="213">
        <f>Q147*H147</f>
        <v>0.00052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130</v>
      </c>
      <c r="AT147" s="215" t="s">
        <v>183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130</v>
      </c>
      <c r="BM147" s="215" t="s">
        <v>1997</v>
      </c>
    </row>
    <row r="148" spans="2:51" s="13" customFormat="1" ht="12">
      <c r="B148" s="217"/>
      <c r="C148" s="218"/>
      <c r="D148" s="219" t="s">
        <v>189</v>
      </c>
      <c r="E148" s="220" t="s">
        <v>1</v>
      </c>
      <c r="F148" s="221" t="s">
        <v>187</v>
      </c>
      <c r="G148" s="218"/>
      <c r="H148" s="222">
        <v>4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189</v>
      </c>
      <c r="AU148" s="228" t="s">
        <v>88</v>
      </c>
      <c r="AV148" s="13" t="s">
        <v>88</v>
      </c>
      <c r="AW148" s="13" t="s">
        <v>35</v>
      </c>
      <c r="AX148" s="13" t="s">
        <v>86</v>
      </c>
      <c r="AY148" s="228" t="s">
        <v>181</v>
      </c>
    </row>
    <row r="149" spans="1:65" s="2" customFormat="1" ht="11.4">
      <c r="A149" s="33"/>
      <c r="B149" s="34"/>
      <c r="C149" s="203" t="s">
        <v>119</v>
      </c>
      <c r="D149" s="203" t="s">
        <v>183</v>
      </c>
      <c r="E149" s="204" t="s">
        <v>1998</v>
      </c>
      <c r="F149" s="205" t="s">
        <v>1999</v>
      </c>
      <c r="G149" s="206" t="s">
        <v>2000</v>
      </c>
      <c r="H149" s="207">
        <v>18</v>
      </c>
      <c r="I149" s="208"/>
      <c r="J149" s="209">
        <f>ROUND(I149*H149,2)</f>
        <v>0</v>
      </c>
      <c r="K149" s="210"/>
      <c r="L149" s="38"/>
      <c r="M149" s="211" t="s">
        <v>1</v>
      </c>
      <c r="N149" s="212" t="s">
        <v>43</v>
      </c>
      <c r="O149" s="70"/>
      <c r="P149" s="213">
        <f>O149*H149</f>
        <v>0</v>
      </c>
      <c r="Q149" s="213">
        <v>0.00025</v>
      </c>
      <c r="R149" s="213">
        <f>Q149*H149</f>
        <v>0.0045000000000000005</v>
      </c>
      <c r="S149" s="213">
        <v>0</v>
      </c>
      <c r="T149" s="21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5" t="s">
        <v>130</v>
      </c>
      <c r="AT149" s="215" t="s">
        <v>183</v>
      </c>
      <c r="AU149" s="215" t="s">
        <v>88</v>
      </c>
      <c r="AY149" s="16" t="s">
        <v>181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86</v>
      </c>
      <c r="BK149" s="216">
        <f>ROUND(I149*H149,2)</f>
        <v>0</v>
      </c>
      <c r="BL149" s="16" t="s">
        <v>130</v>
      </c>
      <c r="BM149" s="215" t="s">
        <v>2001</v>
      </c>
    </row>
    <row r="150" spans="2:51" s="13" customFormat="1" ht="12">
      <c r="B150" s="217"/>
      <c r="C150" s="218"/>
      <c r="D150" s="219" t="s">
        <v>189</v>
      </c>
      <c r="E150" s="220" t="s">
        <v>1</v>
      </c>
      <c r="F150" s="221" t="s">
        <v>2002</v>
      </c>
      <c r="G150" s="218"/>
      <c r="H150" s="222">
        <v>18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189</v>
      </c>
      <c r="AU150" s="228" t="s">
        <v>88</v>
      </c>
      <c r="AV150" s="13" t="s">
        <v>88</v>
      </c>
      <c r="AW150" s="13" t="s">
        <v>35</v>
      </c>
      <c r="AX150" s="13" t="s">
        <v>86</v>
      </c>
      <c r="AY150" s="228" t="s">
        <v>181</v>
      </c>
    </row>
    <row r="151" spans="1:65" s="2" customFormat="1" ht="22.8">
      <c r="A151" s="33"/>
      <c r="B151" s="34"/>
      <c r="C151" s="203" t="s">
        <v>122</v>
      </c>
      <c r="D151" s="203" t="s">
        <v>183</v>
      </c>
      <c r="E151" s="204" t="s">
        <v>2003</v>
      </c>
      <c r="F151" s="205" t="s">
        <v>2004</v>
      </c>
      <c r="G151" s="206" t="s">
        <v>357</v>
      </c>
      <c r="H151" s="207">
        <v>344.25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43</v>
      </c>
      <c r="O151" s="70"/>
      <c r="P151" s="213">
        <f>O151*H151</f>
        <v>0</v>
      </c>
      <c r="Q151" s="213">
        <v>0.0004</v>
      </c>
      <c r="R151" s="213">
        <f>Q151*H151</f>
        <v>0.13770000000000002</v>
      </c>
      <c r="S151" s="213">
        <v>0</v>
      </c>
      <c r="T151" s="21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5" t="s">
        <v>130</v>
      </c>
      <c r="AT151" s="215" t="s">
        <v>183</v>
      </c>
      <c r="AU151" s="215" t="s">
        <v>88</v>
      </c>
      <c r="AY151" s="16" t="s">
        <v>181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86</v>
      </c>
      <c r="BK151" s="216">
        <f>ROUND(I151*H151,2)</f>
        <v>0</v>
      </c>
      <c r="BL151" s="16" t="s">
        <v>130</v>
      </c>
      <c r="BM151" s="215" t="s">
        <v>2005</v>
      </c>
    </row>
    <row r="152" spans="2:51" s="13" customFormat="1" ht="12">
      <c r="B152" s="217"/>
      <c r="C152" s="218"/>
      <c r="D152" s="219" t="s">
        <v>189</v>
      </c>
      <c r="E152" s="220" t="s">
        <v>1</v>
      </c>
      <c r="F152" s="221" t="s">
        <v>2006</v>
      </c>
      <c r="G152" s="218"/>
      <c r="H152" s="222">
        <v>344.25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189</v>
      </c>
      <c r="AU152" s="228" t="s">
        <v>88</v>
      </c>
      <c r="AV152" s="13" t="s">
        <v>88</v>
      </c>
      <c r="AW152" s="13" t="s">
        <v>35</v>
      </c>
      <c r="AX152" s="13" t="s">
        <v>86</v>
      </c>
      <c r="AY152" s="228" t="s">
        <v>181</v>
      </c>
    </row>
    <row r="153" spans="1:65" s="2" customFormat="1" ht="22.8">
      <c r="A153" s="33"/>
      <c r="B153" s="34"/>
      <c r="C153" s="203" t="s">
        <v>125</v>
      </c>
      <c r="D153" s="203" t="s">
        <v>183</v>
      </c>
      <c r="E153" s="204" t="s">
        <v>2007</v>
      </c>
      <c r="F153" s="205" t="s">
        <v>2008</v>
      </c>
      <c r="G153" s="206" t="s">
        <v>357</v>
      </c>
      <c r="H153" s="207">
        <v>344.25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43</v>
      </c>
      <c r="O153" s="70"/>
      <c r="P153" s="213">
        <f>O153*H153</f>
        <v>0</v>
      </c>
      <c r="Q153" s="213">
        <v>1E-05</v>
      </c>
      <c r="R153" s="213">
        <f>Q153*H153</f>
        <v>0.0034425000000000002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130</v>
      </c>
      <c r="AT153" s="215" t="s">
        <v>183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130</v>
      </c>
      <c r="BM153" s="215" t="s">
        <v>2009</v>
      </c>
    </row>
    <row r="154" spans="2:51" s="13" customFormat="1" ht="12">
      <c r="B154" s="217"/>
      <c r="C154" s="218"/>
      <c r="D154" s="219" t="s">
        <v>189</v>
      </c>
      <c r="E154" s="220" t="s">
        <v>1</v>
      </c>
      <c r="F154" s="221" t="s">
        <v>2006</v>
      </c>
      <c r="G154" s="218"/>
      <c r="H154" s="222">
        <v>344.25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189</v>
      </c>
      <c r="AU154" s="228" t="s">
        <v>88</v>
      </c>
      <c r="AV154" s="13" t="s">
        <v>88</v>
      </c>
      <c r="AW154" s="13" t="s">
        <v>35</v>
      </c>
      <c r="AX154" s="13" t="s">
        <v>86</v>
      </c>
      <c r="AY154" s="228" t="s">
        <v>181</v>
      </c>
    </row>
    <row r="155" spans="1:65" s="2" customFormat="1" ht="11.4">
      <c r="A155" s="33"/>
      <c r="B155" s="34"/>
      <c r="C155" s="203" t="s">
        <v>8</v>
      </c>
      <c r="D155" s="203" t="s">
        <v>183</v>
      </c>
      <c r="E155" s="204" t="s">
        <v>2010</v>
      </c>
      <c r="F155" s="205" t="s">
        <v>2011</v>
      </c>
      <c r="G155" s="206" t="s">
        <v>197</v>
      </c>
      <c r="H155" s="207">
        <v>7</v>
      </c>
      <c r="I155" s="208"/>
      <c r="J155" s="209">
        <f>ROUND(I155*H155,2)</f>
        <v>0</v>
      </c>
      <c r="K155" s="210"/>
      <c r="L155" s="38"/>
      <c r="M155" s="211" t="s">
        <v>1</v>
      </c>
      <c r="N155" s="212" t="s">
        <v>43</v>
      </c>
      <c r="O155" s="70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5" t="s">
        <v>130</v>
      </c>
      <c r="AT155" s="215" t="s">
        <v>183</v>
      </c>
      <c r="AU155" s="215" t="s">
        <v>88</v>
      </c>
      <c r="AY155" s="16" t="s">
        <v>181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86</v>
      </c>
      <c r="BK155" s="216">
        <f>ROUND(I155*H155,2)</f>
        <v>0</v>
      </c>
      <c r="BL155" s="16" t="s">
        <v>130</v>
      </c>
      <c r="BM155" s="215" t="s">
        <v>2012</v>
      </c>
    </row>
    <row r="156" spans="2:51" s="13" customFormat="1" ht="12">
      <c r="B156" s="217"/>
      <c r="C156" s="218"/>
      <c r="D156" s="219" t="s">
        <v>189</v>
      </c>
      <c r="E156" s="220" t="s">
        <v>1</v>
      </c>
      <c r="F156" s="221" t="s">
        <v>2013</v>
      </c>
      <c r="G156" s="218"/>
      <c r="H156" s="222">
        <v>7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189</v>
      </c>
      <c r="AU156" s="228" t="s">
        <v>88</v>
      </c>
      <c r="AV156" s="13" t="s">
        <v>88</v>
      </c>
      <c r="AW156" s="13" t="s">
        <v>35</v>
      </c>
      <c r="AX156" s="13" t="s">
        <v>86</v>
      </c>
      <c r="AY156" s="228" t="s">
        <v>181</v>
      </c>
    </row>
    <row r="157" spans="1:65" s="2" customFormat="1" ht="11.4">
      <c r="A157" s="33"/>
      <c r="B157" s="34"/>
      <c r="C157" s="203" t="s">
        <v>130</v>
      </c>
      <c r="D157" s="203" t="s">
        <v>183</v>
      </c>
      <c r="E157" s="204" t="s">
        <v>2014</v>
      </c>
      <c r="F157" s="205" t="s">
        <v>2015</v>
      </c>
      <c r="G157" s="206" t="s">
        <v>197</v>
      </c>
      <c r="H157" s="207">
        <v>23</v>
      </c>
      <c r="I157" s="208"/>
      <c r="J157" s="209">
        <f>ROUND(I157*H157,2)</f>
        <v>0</v>
      </c>
      <c r="K157" s="210"/>
      <c r="L157" s="38"/>
      <c r="M157" s="211" t="s">
        <v>1</v>
      </c>
      <c r="N157" s="212" t="s">
        <v>43</v>
      </c>
      <c r="O157" s="70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130</v>
      </c>
      <c r="AT157" s="215" t="s">
        <v>183</v>
      </c>
      <c r="AU157" s="215" t="s">
        <v>88</v>
      </c>
      <c r="AY157" s="16" t="s">
        <v>181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86</v>
      </c>
      <c r="BK157" s="216">
        <f>ROUND(I157*H157,2)</f>
        <v>0</v>
      </c>
      <c r="BL157" s="16" t="s">
        <v>130</v>
      </c>
      <c r="BM157" s="215" t="s">
        <v>2016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2017</v>
      </c>
      <c r="G158" s="218"/>
      <c r="H158" s="222">
        <v>23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86</v>
      </c>
      <c r="AY158" s="228" t="s">
        <v>181</v>
      </c>
    </row>
    <row r="159" spans="1:65" s="2" customFormat="1" ht="11.4">
      <c r="A159" s="33"/>
      <c r="B159" s="34"/>
      <c r="C159" s="203" t="s">
        <v>133</v>
      </c>
      <c r="D159" s="203" t="s">
        <v>183</v>
      </c>
      <c r="E159" s="204" t="s">
        <v>2018</v>
      </c>
      <c r="F159" s="205" t="s">
        <v>2019</v>
      </c>
      <c r="G159" s="206" t="s">
        <v>197</v>
      </c>
      <c r="H159" s="207">
        <v>1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130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130</v>
      </c>
      <c r="BM159" s="215" t="s">
        <v>2020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86</v>
      </c>
      <c r="G160" s="218"/>
      <c r="H160" s="222">
        <v>1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11.4">
      <c r="A161" s="33"/>
      <c r="B161" s="34"/>
      <c r="C161" s="229" t="s">
        <v>136</v>
      </c>
      <c r="D161" s="229" t="s">
        <v>237</v>
      </c>
      <c r="E161" s="230" t="s">
        <v>2021</v>
      </c>
      <c r="F161" s="231" t="s">
        <v>2022</v>
      </c>
      <c r="G161" s="232" t="s">
        <v>197</v>
      </c>
      <c r="H161" s="233">
        <v>11</v>
      </c>
      <c r="I161" s="234"/>
      <c r="J161" s="235">
        <f aca="true" t="shared" si="0" ref="J161:J172">ROUND(I161*H161,2)</f>
        <v>0</v>
      </c>
      <c r="K161" s="236"/>
      <c r="L161" s="237"/>
      <c r="M161" s="238" t="s">
        <v>1</v>
      </c>
      <c r="N161" s="239" t="s">
        <v>43</v>
      </c>
      <c r="O161" s="70"/>
      <c r="P161" s="213">
        <f aca="true" t="shared" si="1" ref="P161:P172">O161*H161</f>
        <v>0</v>
      </c>
      <c r="Q161" s="213">
        <v>0</v>
      </c>
      <c r="R161" s="213">
        <f aca="true" t="shared" si="2" ref="R161:R172">Q161*H161</f>
        <v>0</v>
      </c>
      <c r="S161" s="213">
        <v>0</v>
      </c>
      <c r="T161" s="214">
        <f aca="true" t="shared" si="3" ref="T161:T172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 aca="true" t="shared" si="4" ref="BE161:BE172">IF(N161="základní",J161,0)</f>
        <v>0</v>
      </c>
      <c r="BF161" s="216">
        <f aca="true" t="shared" si="5" ref="BF161:BF172">IF(N161="snížená",J161,0)</f>
        <v>0</v>
      </c>
      <c r="BG161" s="216">
        <f aca="true" t="shared" si="6" ref="BG161:BG172">IF(N161="zákl. přenesená",J161,0)</f>
        <v>0</v>
      </c>
      <c r="BH161" s="216">
        <f aca="true" t="shared" si="7" ref="BH161:BH172">IF(N161="sníž. přenesená",J161,0)</f>
        <v>0</v>
      </c>
      <c r="BI161" s="216">
        <f aca="true" t="shared" si="8" ref="BI161:BI172">IF(N161="nulová",J161,0)</f>
        <v>0</v>
      </c>
      <c r="BJ161" s="16" t="s">
        <v>86</v>
      </c>
      <c r="BK161" s="216">
        <f aca="true" t="shared" si="9" ref="BK161:BK172">ROUND(I161*H161,2)</f>
        <v>0</v>
      </c>
      <c r="BL161" s="16" t="s">
        <v>130</v>
      </c>
      <c r="BM161" s="215" t="s">
        <v>2023</v>
      </c>
    </row>
    <row r="162" spans="1:65" s="2" customFormat="1" ht="11.4">
      <c r="A162" s="33"/>
      <c r="B162" s="34"/>
      <c r="C162" s="229" t="s">
        <v>139</v>
      </c>
      <c r="D162" s="229" t="s">
        <v>237</v>
      </c>
      <c r="E162" s="230" t="s">
        <v>2024</v>
      </c>
      <c r="F162" s="231" t="s">
        <v>2025</v>
      </c>
      <c r="G162" s="232" t="s">
        <v>197</v>
      </c>
      <c r="H162" s="233">
        <v>5</v>
      </c>
      <c r="I162" s="234"/>
      <c r="J162" s="235">
        <f t="shared" si="0"/>
        <v>0</v>
      </c>
      <c r="K162" s="236"/>
      <c r="L162" s="237"/>
      <c r="M162" s="238" t="s">
        <v>1</v>
      </c>
      <c r="N162" s="239" t="s">
        <v>43</v>
      </c>
      <c r="O162" s="70"/>
      <c r="P162" s="213">
        <f t="shared" si="1"/>
        <v>0</v>
      </c>
      <c r="Q162" s="213">
        <v>0</v>
      </c>
      <c r="R162" s="213">
        <f t="shared" si="2"/>
        <v>0</v>
      </c>
      <c r="S162" s="213">
        <v>0</v>
      </c>
      <c r="T162" s="214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333</v>
      </c>
      <c r="AT162" s="215" t="s">
        <v>237</v>
      </c>
      <c r="AU162" s="215" t="s">
        <v>88</v>
      </c>
      <c r="AY162" s="16" t="s">
        <v>181</v>
      </c>
      <c r="BE162" s="216">
        <f t="shared" si="4"/>
        <v>0</v>
      </c>
      <c r="BF162" s="216">
        <f t="shared" si="5"/>
        <v>0</v>
      </c>
      <c r="BG162" s="216">
        <f t="shared" si="6"/>
        <v>0</v>
      </c>
      <c r="BH162" s="216">
        <f t="shared" si="7"/>
        <v>0</v>
      </c>
      <c r="BI162" s="216">
        <f t="shared" si="8"/>
        <v>0</v>
      </c>
      <c r="BJ162" s="16" t="s">
        <v>86</v>
      </c>
      <c r="BK162" s="216">
        <f t="shared" si="9"/>
        <v>0</v>
      </c>
      <c r="BL162" s="16" t="s">
        <v>130</v>
      </c>
      <c r="BM162" s="215" t="s">
        <v>2026</v>
      </c>
    </row>
    <row r="163" spans="1:65" s="2" customFormat="1" ht="11.4">
      <c r="A163" s="33"/>
      <c r="B163" s="34"/>
      <c r="C163" s="229" t="s">
        <v>142</v>
      </c>
      <c r="D163" s="229" t="s">
        <v>237</v>
      </c>
      <c r="E163" s="230" t="s">
        <v>2027</v>
      </c>
      <c r="F163" s="231" t="s">
        <v>2028</v>
      </c>
      <c r="G163" s="232" t="s">
        <v>197</v>
      </c>
      <c r="H163" s="233">
        <v>1</v>
      </c>
      <c r="I163" s="234"/>
      <c r="J163" s="235">
        <f t="shared" si="0"/>
        <v>0</v>
      </c>
      <c r="K163" s="236"/>
      <c r="L163" s="237"/>
      <c r="M163" s="238" t="s">
        <v>1</v>
      </c>
      <c r="N163" s="239" t="s">
        <v>43</v>
      </c>
      <c r="O163" s="70"/>
      <c r="P163" s="213">
        <f t="shared" si="1"/>
        <v>0</v>
      </c>
      <c r="Q163" s="213">
        <v>0</v>
      </c>
      <c r="R163" s="213">
        <f t="shared" si="2"/>
        <v>0</v>
      </c>
      <c r="S163" s="213">
        <v>0</v>
      </c>
      <c r="T163" s="214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333</v>
      </c>
      <c r="AT163" s="215" t="s">
        <v>237</v>
      </c>
      <c r="AU163" s="215" t="s">
        <v>88</v>
      </c>
      <c r="AY163" s="16" t="s">
        <v>181</v>
      </c>
      <c r="BE163" s="216">
        <f t="shared" si="4"/>
        <v>0</v>
      </c>
      <c r="BF163" s="216">
        <f t="shared" si="5"/>
        <v>0</v>
      </c>
      <c r="BG163" s="216">
        <f t="shared" si="6"/>
        <v>0</v>
      </c>
      <c r="BH163" s="216">
        <f t="shared" si="7"/>
        <v>0</v>
      </c>
      <c r="BI163" s="216">
        <f t="shared" si="8"/>
        <v>0</v>
      </c>
      <c r="BJ163" s="16" t="s">
        <v>86</v>
      </c>
      <c r="BK163" s="216">
        <f t="shared" si="9"/>
        <v>0</v>
      </c>
      <c r="BL163" s="16" t="s">
        <v>130</v>
      </c>
      <c r="BM163" s="215" t="s">
        <v>2029</v>
      </c>
    </row>
    <row r="164" spans="1:65" s="2" customFormat="1" ht="11.4">
      <c r="A164" s="33"/>
      <c r="B164" s="34"/>
      <c r="C164" s="229" t="s">
        <v>7</v>
      </c>
      <c r="D164" s="229" t="s">
        <v>237</v>
      </c>
      <c r="E164" s="230" t="s">
        <v>2030</v>
      </c>
      <c r="F164" s="231" t="s">
        <v>2031</v>
      </c>
      <c r="G164" s="232" t="s">
        <v>197</v>
      </c>
      <c r="H164" s="233">
        <v>3</v>
      </c>
      <c r="I164" s="234"/>
      <c r="J164" s="235">
        <f t="shared" si="0"/>
        <v>0</v>
      </c>
      <c r="K164" s="236"/>
      <c r="L164" s="237"/>
      <c r="M164" s="238" t="s">
        <v>1</v>
      </c>
      <c r="N164" s="239" t="s">
        <v>43</v>
      </c>
      <c r="O164" s="70"/>
      <c r="P164" s="213">
        <f t="shared" si="1"/>
        <v>0</v>
      </c>
      <c r="Q164" s="213">
        <v>0</v>
      </c>
      <c r="R164" s="213">
        <f t="shared" si="2"/>
        <v>0</v>
      </c>
      <c r="S164" s="213">
        <v>0</v>
      </c>
      <c r="T164" s="214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333</v>
      </c>
      <c r="AT164" s="215" t="s">
        <v>237</v>
      </c>
      <c r="AU164" s="215" t="s">
        <v>88</v>
      </c>
      <c r="AY164" s="16" t="s">
        <v>181</v>
      </c>
      <c r="BE164" s="216">
        <f t="shared" si="4"/>
        <v>0</v>
      </c>
      <c r="BF164" s="216">
        <f t="shared" si="5"/>
        <v>0</v>
      </c>
      <c r="BG164" s="216">
        <f t="shared" si="6"/>
        <v>0</v>
      </c>
      <c r="BH164" s="216">
        <f t="shared" si="7"/>
        <v>0</v>
      </c>
      <c r="BI164" s="216">
        <f t="shared" si="8"/>
        <v>0</v>
      </c>
      <c r="BJ164" s="16" t="s">
        <v>86</v>
      </c>
      <c r="BK164" s="216">
        <f t="shared" si="9"/>
        <v>0</v>
      </c>
      <c r="BL164" s="16" t="s">
        <v>130</v>
      </c>
      <c r="BM164" s="215" t="s">
        <v>2032</v>
      </c>
    </row>
    <row r="165" spans="1:65" s="2" customFormat="1" ht="11.4">
      <c r="A165" s="33"/>
      <c r="B165" s="34"/>
      <c r="C165" s="229" t="s">
        <v>301</v>
      </c>
      <c r="D165" s="229" t="s">
        <v>237</v>
      </c>
      <c r="E165" s="230" t="s">
        <v>2033</v>
      </c>
      <c r="F165" s="231" t="s">
        <v>2034</v>
      </c>
      <c r="G165" s="232" t="s">
        <v>197</v>
      </c>
      <c r="H165" s="233">
        <v>1</v>
      </c>
      <c r="I165" s="234"/>
      <c r="J165" s="235">
        <f t="shared" si="0"/>
        <v>0</v>
      </c>
      <c r="K165" s="236"/>
      <c r="L165" s="237"/>
      <c r="M165" s="238" t="s">
        <v>1</v>
      </c>
      <c r="N165" s="239" t="s">
        <v>43</v>
      </c>
      <c r="O165" s="70"/>
      <c r="P165" s="213">
        <f t="shared" si="1"/>
        <v>0</v>
      </c>
      <c r="Q165" s="213">
        <v>0</v>
      </c>
      <c r="R165" s="213">
        <f t="shared" si="2"/>
        <v>0</v>
      </c>
      <c r="S165" s="213">
        <v>0</v>
      </c>
      <c r="T165" s="214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333</v>
      </c>
      <c r="AT165" s="215" t="s">
        <v>237</v>
      </c>
      <c r="AU165" s="215" t="s">
        <v>88</v>
      </c>
      <c r="AY165" s="16" t="s">
        <v>181</v>
      </c>
      <c r="BE165" s="216">
        <f t="shared" si="4"/>
        <v>0</v>
      </c>
      <c r="BF165" s="216">
        <f t="shared" si="5"/>
        <v>0</v>
      </c>
      <c r="BG165" s="216">
        <f t="shared" si="6"/>
        <v>0</v>
      </c>
      <c r="BH165" s="216">
        <f t="shared" si="7"/>
        <v>0</v>
      </c>
      <c r="BI165" s="216">
        <f t="shared" si="8"/>
        <v>0</v>
      </c>
      <c r="BJ165" s="16" t="s">
        <v>86</v>
      </c>
      <c r="BK165" s="216">
        <f t="shared" si="9"/>
        <v>0</v>
      </c>
      <c r="BL165" s="16" t="s">
        <v>130</v>
      </c>
      <c r="BM165" s="215" t="s">
        <v>2035</v>
      </c>
    </row>
    <row r="166" spans="1:65" s="2" customFormat="1" ht="11.4">
      <c r="A166" s="33"/>
      <c r="B166" s="34"/>
      <c r="C166" s="229" t="s">
        <v>306</v>
      </c>
      <c r="D166" s="229" t="s">
        <v>237</v>
      </c>
      <c r="E166" s="230" t="s">
        <v>2036</v>
      </c>
      <c r="F166" s="231" t="s">
        <v>2037</v>
      </c>
      <c r="G166" s="232" t="s">
        <v>197</v>
      </c>
      <c r="H166" s="233">
        <v>1</v>
      </c>
      <c r="I166" s="234"/>
      <c r="J166" s="235">
        <f t="shared" si="0"/>
        <v>0</v>
      </c>
      <c r="K166" s="236"/>
      <c r="L166" s="237"/>
      <c r="M166" s="238" t="s">
        <v>1</v>
      </c>
      <c r="N166" s="239" t="s">
        <v>43</v>
      </c>
      <c r="O166" s="70"/>
      <c r="P166" s="213">
        <f t="shared" si="1"/>
        <v>0</v>
      </c>
      <c r="Q166" s="213">
        <v>0</v>
      </c>
      <c r="R166" s="213">
        <f t="shared" si="2"/>
        <v>0</v>
      </c>
      <c r="S166" s="213">
        <v>0</v>
      </c>
      <c r="T166" s="214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333</v>
      </c>
      <c r="AT166" s="215" t="s">
        <v>237</v>
      </c>
      <c r="AU166" s="215" t="s">
        <v>88</v>
      </c>
      <c r="AY166" s="16" t="s">
        <v>181</v>
      </c>
      <c r="BE166" s="216">
        <f t="shared" si="4"/>
        <v>0</v>
      </c>
      <c r="BF166" s="216">
        <f t="shared" si="5"/>
        <v>0</v>
      </c>
      <c r="BG166" s="216">
        <f t="shared" si="6"/>
        <v>0</v>
      </c>
      <c r="BH166" s="216">
        <f t="shared" si="7"/>
        <v>0</v>
      </c>
      <c r="BI166" s="216">
        <f t="shared" si="8"/>
        <v>0</v>
      </c>
      <c r="BJ166" s="16" t="s">
        <v>86</v>
      </c>
      <c r="BK166" s="216">
        <f t="shared" si="9"/>
        <v>0</v>
      </c>
      <c r="BL166" s="16" t="s">
        <v>130</v>
      </c>
      <c r="BM166" s="215" t="s">
        <v>2038</v>
      </c>
    </row>
    <row r="167" spans="1:65" s="2" customFormat="1" ht="11.4">
      <c r="A167" s="33"/>
      <c r="B167" s="34"/>
      <c r="C167" s="229" t="s">
        <v>310</v>
      </c>
      <c r="D167" s="229" t="s">
        <v>237</v>
      </c>
      <c r="E167" s="230" t="s">
        <v>2039</v>
      </c>
      <c r="F167" s="231" t="s">
        <v>2040</v>
      </c>
      <c r="G167" s="232" t="s">
        <v>197</v>
      </c>
      <c r="H167" s="233">
        <v>1</v>
      </c>
      <c r="I167" s="234"/>
      <c r="J167" s="235">
        <f t="shared" si="0"/>
        <v>0</v>
      </c>
      <c r="K167" s="236"/>
      <c r="L167" s="237"/>
      <c r="M167" s="238" t="s">
        <v>1</v>
      </c>
      <c r="N167" s="239" t="s">
        <v>43</v>
      </c>
      <c r="O167" s="70"/>
      <c r="P167" s="213">
        <f t="shared" si="1"/>
        <v>0</v>
      </c>
      <c r="Q167" s="213">
        <v>0</v>
      </c>
      <c r="R167" s="213">
        <f t="shared" si="2"/>
        <v>0</v>
      </c>
      <c r="S167" s="213">
        <v>0</v>
      </c>
      <c r="T167" s="214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333</v>
      </c>
      <c r="AT167" s="215" t="s">
        <v>237</v>
      </c>
      <c r="AU167" s="215" t="s">
        <v>88</v>
      </c>
      <c r="AY167" s="16" t="s">
        <v>181</v>
      </c>
      <c r="BE167" s="216">
        <f t="shared" si="4"/>
        <v>0</v>
      </c>
      <c r="BF167" s="216">
        <f t="shared" si="5"/>
        <v>0</v>
      </c>
      <c r="BG167" s="216">
        <f t="shared" si="6"/>
        <v>0</v>
      </c>
      <c r="BH167" s="216">
        <f t="shared" si="7"/>
        <v>0</v>
      </c>
      <c r="BI167" s="216">
        <f t="shared" si="8"/>
        <v>0</v>
      </c>
      <c r="BJ167" s="16" t="s">
        <v>86</v>
      </c>
      <c r="BK167" s="216">
        <f t="shared" si="9"/>
        <v>0</v>
      </c>
      <c r="BL167" s="16" t="s">
        <v>130</v>
      </c>
      <c r="BM167" s="215" t="s">
        <v>2041</v>
      </c>
    </row>
    <row r="168" spans="1:65" s="2" customFormat="1" ht="22.8">
      <c r="A168" s="33"/>
      <c r="B168" s="34"/>
      <c r="C168" s="229" t="s">
        <v>314</v>
      </c>
      <c r="D168" s="229" t="s">
        <v>237</v>
      </c>
      <c r="E168" s="230" t="s">
        <v>2042</v>
      </c>
      <c r="F168" s="231" t="s">
        <v>2043</v>
      </c>
      <c r="G168" s="232" t="s">
        <v>197</v>
      </c>
      <c r="H168" s="233">
        <v>1</v>
      </c>
      <c r="I168" s="234"/>
      <c r="J168" s="235">
        <f t="shared" si="0"/>
        <v>0</v>
      </c>
      <c r="K168" s="236"/>
      <c r="L168" s="237"/>
      <c r="M168" s="238" t="s">
        <v>1</v>
      </c>
      <c r="N168" s="239" t="s">
        <v>43</v>
      </c>
      <c r="O168" s="70"/>
      <c r="P168" s="213">
        <f t="shared" si="1"/>
        <v>0</v>
      </c>
      <c r="Q168" s="213">
        <v>0</v>
      </c>
      <c r="R168" s="213">
        <f t="shared" si="2"/>
        <v>0</v>
      </c>
      <c r="S168" s="213">
        <v>0</v>
      </c>
      <c r="T168" s="214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333</v>
      </c>
      <c r="AT168" s="215" t="s">
        <v>237</v>
      </c>
      <c r="AU168" s="215" t="s">
        <v>88</v>
      </c>
      <c r="AY168" s="16" t="s">
        <v>181</v>
      </c>
      <c r="BE168" s="216">
        <f t="shared" si="4"/>
        <v>0</v>
      </c>
      <c r="BF168" s="216">
        <f t="shared" si="5"/>
        <v>0</v>
      </c>
      <c r="BG168" s="216">
        <f t="shared" si="6"/>
        <v>0</v>
      </c>
      <c r="BH168" s="216">
        <f t="shared" si="7"/>
        <v>0</v>
      </c>
      <c r="BI168" s="216">
        <f t="shared" si="8"/>
        <v>0</v>
      </c>
      <c r="BJ168" s="16" t="s">
        <v>86</v>
      </c>
      <c r="BK168" s="216">
        <f t="shared" si="9"/>
        <v>0</v>
      </c>
      <c r="BL168" s="16" t="s">
        <v>130</v>
      </c>
      <c r="BM168" s="215" t="s">
        <v>2044</v>
      </c>
    </row>
    <row r="169" spans="1:65" s="2" customFormat="1" ht="22.8">
      <c r="A169" s="33"/>
      <c r="B169" s="34"/>
      <c r="C169" s="229" t="s">
        <v>318</v>
      </c>
      <c r="D169" s="229" t="s">
        <v>237</v>
      </c>
      <c r="E169" s="230" t="s">
        <v>2045</v>
      </c>
      <c r="F169" s="231" t="s">
        <v>2046</v>
      </c>
      <c r="G169" s="232" t="s">
        <v>197</v>
      </c>
      <c r="H169" s="233">
        <v>1</v>
      </c>
      <c r="I169" s="234"/>
      <c r="J169" s="235">
        <f t="shared" si="0"/>
        <v>0</v>
      </c>
      <c r="K169" s="236"/>
      <c r="L169" s="237"/>
      <c r="M169" s="238" t="s">
        <v>1</v>
      </c>
      <c r="N169" s="239" t="s">
        <v>43</v>
      </c>
      <c r="O169" s="70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333</v>
      </c>
      <c r="AT169" s="215" t="s">
        <v>237</v>
      </c>
      <c r="AU169" s="215" t="s">
        <v>88</v>
      </c>
      <c r="AY169" s="16" t="s">
        <v>181</v>
      </c>
      <c r="BE169" s="216">
        <f t="shared" si="4"/>
        <v>0</v>
      </c>
      <c r="BF169" s="216">
        <f t="shared" si="5"/>
        <v>0</v>
      </c>
      <c r="BG169" s="216">
        <f t="shared" si="6"/>
        <v>0</v>
      </c>
      <c r="BH169" s="216">
        <f t="shared" si="7"/>
        <v>0</v>
      </c>
      <c r="BI169" s="216">
        <f t="shared" si="8"/>
        <v>0</v>
      </c>
      <c r="BJ169" s="16" t="s">
        <v>86</v>
      </c>
      <c r="BK169" s="216">
        <f t="shared" si="9"/>
        <v>0</v>
      </c>
      <c r="BL169" s="16" t="s">
        <v>130</v>
      </c>
      <c r="BM169" s="215" t="s">
        <v>2047</v>
      </c>
    </row>
    <row r="170" spans="1:65" s="2" customFormat="1" ht="11.4">
      <c r="A170" s="33"/>
      <c r="B170" s="34"/>
      <c r="C170" s="229" t="s">
        <v>326</v>
      </c>
      <c r="D170" s="229" t="s">
        <v>237</v>
      </c>
      <c r="E170" s="230" t="s">
        <v>2048</v>
      </c>
      <c r="F170" s="231" t="s">
        <v>2049</v>
      </c>
      <c r="G170" s="232" t="s">
        <v>197</v>
      </c>
      <c r="H170" s="233">
        <v>1</v>
      </c>
      <c r="I170" s="234"/>
      <c r="J170" s="235">
        <f t="shared" si="0"/>
        <v>0</v>
      </c>
      <c r="K170" s="236"/>
      <c r="L170" s="237"/>
      <c r="M170" s="238" t="s">
        <v>1</v>
      </c>
      <c r="N170" s="239" t="s">
        <v>43</v>
      </c>
      <c r="O170" s="70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5" t="s">
        <v>333</v>
      </c>
      <c r="AT170" s="215" t="s">
        <v>237</v>
      </c>
      <c r="AU170" s="215" t="s">
        <v>88</v>
      </c>
      <c r="AY170" s="16" t="s">
        <v>181</v>
      </c>
      <c r="BE170" s="216">
        <f t="shared" si="4"/>
        <v>0</v>
      </c>
      <c r="BF170" s="216">
        <f t="shared" si="5"/>
        <v>0</v>
      </c>
      <c r="BG170" s="216">
        <f t="shared" si="6"/>
        <v>0</v>
      </c>
      <c r="BH170" s="216">
        <f t="shared" si="7"/>
        <v>0</v>
      </c>
      <c r="BI170" s="216">
        <f t="shared" si="8"/>
        <v>0</v>
      </c>
      <c r="BJ170" s="16" t="s">
        <v>86</v>
      </c>
      <c r="BK170" s="216">
        <f t="shared" si="9"/>
        <v>0</v>
      </c>
      <c r="BL170" s="16" t="s">
        <v>130</v>
      </c>
      <c r="BM170" s="215" t="s">
        <v>2050</v>
      </c>
    </row>
    <row r="171" spans="1:65" s="2" customFormat="1" ht="11.4">
      <c r="A171" s="33"/>
      <c r="B171" s="34"/>
      <c r="C171" s="229" t="s">
        <v>330</v>
      </c>
      <c r="D171" s="229" t="s">
        <v>237</v>
      </c>
      <c r="E171" s="230" t="s">
        <v>2051</v>
      </c>
      <c r="F171" s="231" t="s">
        <v>2052</v>
      </c>
      <c r="G171" s="232" t="s">
        <v>197</v>
      </c>
      <c r="H171" s="233">
        <v>3</v>
      </c>
      <c r="I171" s="234"/>
      <c r="J171" s="235">
        <f t="shared" si="0"/>
        <v>0</v>
      </c>
      <c r="K171" s="236"/>
      <c r="L171" s="237"/>
      <c r="M171" s="238" t="s">
        <v>1</v>
      </c>
      <c r="N171" s="239" t="s">
        <v>43</v>
      </c>
      <c r="O171" s="70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333</v>
      </c>
      <c r="AT171" s="215" t="s">
        <v>237</v>
      </c>
      <c r="AU171" s="215" t="s">
        <v>88</v>
      </c>
      <c r="AY171" s="16" t="s">
        <v>181</v>
      </c>
      <c r="BE171" s="216">
        <f t="shared" si="4"/>
        <v>0</v>
      </c>
      <c r="BF171" s="216">
        <f t="shared" si="5"/>
        <v>0</v>
      </c>
      <c r="BG171" s="216">
        <f t="shared" si="6"/>
        <v>0</v>
      </c>
      <c r="BH171" s="216">
        <f t="shared" si="7"/>
        <v>0</v>
      </c>
      <c r="BI171" s="216">
        <f t="shared" si="8"/>
        <v>0</v>
      </c>
      <c r="BJ171" s="16" t="s">
        <v>86</v>
      </c>
      <c r="BK171" s="216">
        <f t="shared" si="9"/>
        <v>0</v>
      </c>
      <c r="BL171" s="16" t="s">
        <v>130</v>
      </c>
      <c r="BM171" s="215" t="s">
        <v>2053</v>
      </c>
    </row>
    <row r="172" spans="1:65" s="2" customFormat="1" ht="22.8">
      <c r="A172" s="33"/>
      <c r="B172" s="34"/>
      <c r="C172" s="203" t="s">
        <v>336</v>
      </c>
      <c r="D172" s="203" t="s">
        <v>183</v>
      </c>
      <c r="E172" s="204" t="s">
        <v>2054</v>
      </c>
      <c r="F172" s="205" t="s">
        <v>2055</v>
      </c>
      <c r="G172" s="206" t="s">
        <v>226</v>
      </c>
      <c r="H172" s="207">
        <v>0.486</v>
      </c>
      <c r="I172" s="208"/>
      <c r="J172" s="209">
        <f t="shared" si="0"/>
        <v>0</v>
      </c>
      <c r="K172" s="210"/>
      <c r="L172" s="38"/>
      <c r="M172" s="211" t="s">
        <v>1</v>
      </c>
      <c r="N172" s="212" t="s">
        <v>43</v>
      </c>
      <c r="O172" s="70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15" t="s">
        <v>130</v>
      </c>
      <c r="AT172" s="215" t="s">
        <v>183</v>
      </c>
      <c r="AU172" s="215" t="s">
        <v>88</v>
      </c>
      <c r="AY172" s="16" t="s">
        <v>181</v>
      </c>
      <c r="BE172" s="216">
        <f t="shared" si="4"/>
        <v>0</v>
      </c>
      <c r="BF172" s="216">
        <f t="shared" si="5"/>
        <v>0</v>
      </c>
      <c r="BG172" s="216">
        <f t="shared" si="6"/>
        <v>0</v>
      </c>
      <c r="BH172" s="216">
        <f t="shared" si="7"/>
        <v>0</v>
      </c>
      <c r="BI172" s="216">
        <f t="shared" si="8"/>
        <v>0</v>
      </c>
      <c r="BJ172" s="16" t="s">
        <v>86</v>
      </c>
      <c r="BK172" s="216">
        <f t="shared" si="9"/>
        <v>0</v>
      </c>
      <c r="BL172" s="16" t="s">
        <v>130</v>
      </c>
      <c r="BM172" s="215" t="s">
        <v>2056</v>
      </c>
    </row>
    <row r="173" spans="2:63" s="12" customFormat="1" ht="13.2">
      <c r="B173" s="187"/>
      <c r="C173" s="188"/>
      <c r="D173" s="189" t="s">
        <v>77</v>
      </c>
      <c r="E173" s="201" t="s">
        <v>2057</v>
      </c>
      <c r="F173" s="201" t="s">
        <v>2058</v>
      </c>
      <c r="G173" s="188"/>
      <c r="H173" s="188"/>
      <c r="I173" s="191"/>
      <c r="J173" s="202">
        <f>BK173</f>
        <v>0</v>
      </c>
      <c r="K173" s="188"/>
      <c r="L173" s="193"/>
      <c r="M173" s="194"/>
      <c r="N173" s="195"/>
      <c r="O173" s="195"/>
      <c r="P173" s="196">
        <f>SUM(P174:P179)</f>
        <v>0</v>
      </c>
      <c r="Q173" s="195"/>
      <c r="R173" s="196">
        <f>SUM(R174:R179)</f>
        <v>0</v>
      </c>
      <c r="S173" s="195"/>
      <c r="T173" s="197">
        <f>SUM(T174:T179)</f>
        <v>0</v>
      </c>
      <c r="AR173" s="198" t="s">
        <v>88</v>
      </c>
      <c r="AT173" s="199" t="s">
        <v>77</v>
      </c>
      <c r="AU173" s="199" t="s">
        <v>86</v>
      </c>
      <c r="AY173" s="198" t="s">
        <v>181</v>
      </c>
      <c r="BK173" s="200">
        <f>SUM(BK174:BK179)</f>
        <v>0</v>
      </c>
    </row>
    <row r="174" spans="1:65" s="2" customFormat="1" ht="34.2">
      <c r="A174" s="33"/>
      <c r="B174" s="34"/>
      <c r="C174" s="203" t="s">
        <v>343</v>
      </c>
      <c r="D174" s="203" t="s">
        <v>183</v>
      </c>
      <c r="E174" s="204" t="s">
        <v>2059</v>
      </c>
      <c r="F174" s="205" t="s">
        <v>2060</v>
      </c>
      <c r="G174" s="206" t="s">
        <v>245</v>
      </c>
      <c r="H174" s="207">
        <v>1</v>
      </c>
      <c r="I174" s="208"/>
      <c r="J174" s="209">
        <f aca="true" t="shared" si="10" ref="J174:J179">ROUND(I174*H174,2)</f>
        <v>0</v>
      </c>
      <c r="K174" s="210"/>
      <c r="L174" s="38"/>
      <c r="M174" s="211" t="s">
        <v>1</v>
      </c>
      <c r="N174" s="212" t="s">
        <v>43</v>
      </c>
      <c r="O174" s="70"/>
      <c r="P174" s="213">
        <f aca="true" t="shared" si="11" ref="P174:P179">O174*H174</f>
        <v>0</v>
      </c>
      <c r="Q174" s="213">
        <v>0</v>
      </c>
      <c r="R174" s="213">
        <f aca="true" t="shared" si="12" ref="R174:R179">Q174*H174</f>
        <v>0</v>
      </c>
      <c r="S174" s="213">
        <v>0</v>
      </c>
      <c r="T174" s="214">
        <f aca="true" t="shared" si="13" ref="T174:T179"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130</v>
      </c>
      <c r="AT174" s="215" t="s">
        <v>183</v>
      </c>
      <c r="AU174" s="215" t="s">
        <v>88</v>
      </c>
      <c r="AY174" s="16" t="s">
        <v>181</v>
      </c>
      <c r="BE174" s="216">
        <f aca="true" t="shared" si="14" ref="BE174:BE179">IF(N174="základní",J174,0)</f>
        <v>0</v>
      </c>
      <c r="BF174" s="216">
        <f aca="true" t="shared" si="15" ref="BF174:BF179">IF(N174="snížená",J174,0)</f>
        <v>0</v>
      </c>
      <c r="BG174" s="216">
        <f aca="true" t="shared" si="16" ref="BG174:BG179">IF(N174="zákl. přenesená",J174,0)</f>
        <v>0</v>
      </c>
      <c r="BH174" s="216">
        <f aca="true" t="shared" si="17" ref="BH174:BH179">IF(N174="sníž. přenesená",J174,0)</f>
        <v>0</v>
      </c>
      <c r="BI174" s="216">
        <f aca="true" t="shared" si="18" ref="BI174:BI179">IF(N174="nulová",J174,0)</f>
        <v>0</v>
      </c>
      <c r="BJ174" s="16" t="s">
        <v>86</v>
      </c>
      <c r="BK174" s="216">
        <f aca="true" t="shared" si="19" ref="BK174:BK179">ROUND(I174*H174,2)</f>
        <v>0</v>
      </c>
      <c r="BL174" s="16" t="s">
        <v>130</v>
      </c>
      <c r="BM174" s="215" t="s">
        <v>2061</v>
      </c>
    </row>
    <row r="175" spans="1:65" s="2" customFormat="1" ht="45.6">
      <c r="A175" s="33"/>
      <c r="B175" s="34"/>
      <c r="C175" s="203" t="s">
        <v>349</v>
      </c>
      <c r="D175" s="203" t="s">
        <v>183</v>
      </c>
      <c r="E175" s="204" t="s">
        <v>2062</v>
      </c>
      <c r="F175" s="205" t="s">
        <v>2063</v>
      </c>
      <c r="G175" s="206" t="s">
        <v>245</v>
      </c>
      <c r="H175" s="207">
        <v>1</v>
      </c>
      <c r="I175" s="208"/>
      <c r="J175" s="209">
        <f t="shared" si="10"/>
        <v>0</v>
      </c>
      <c r="K175" s="210"/>
      <c r="L175" s="38"/>
      <c r="M175" s="211" t="s">
        <v>1</v>
      </c>
      <c r="N175" s="212" t="s">
        <v>43</v>
      </c>
      <c r="O175" s="70"/>
      <c r="P175" s="213">
        <f t="shared" si="11"/>
        <v>0</v>
      </c>
      <c r="Q175" s="213">
        <v>0</v>
      </c>
      <c r="R175" s="213">
        <f t="shared" si="12"/>
        <v>0</v>
      </c>
      <c r="S175" s="213">
        <v>0</v>
      </c>
      <c r="T175" s="214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130</v>
      </c>
      <c r="AT175" s="215" t="s">
        <v>183</v>
      </c>
      <c r="AU175" s="215" t="s">
        <v>88</v>
      </c>
      <c r="AY175" s="16" t="s">
        <v>181</v>
      </c>
      <c r="BE175" s="216">
        <f t="shared" si="14"/>
        <v>0</v>
      </c>
      <c r="BF175" s="216">
        <f t="shared" si="15"/>
        <v>0</v>
      </c>
      <c r="BG175" s="216">
        <f t="shared" si="16"/>
        <v>0</v>
      </c>
      <c r="BH175" s="216">
        <f t="shared" si="17"/>
        <v>0</v>
      </c>
      <c r="BI175" s="216">
        <f t="shared" si="18"/>
        <v>0</v>
      </c>
      <c r="BJ175" s="16" t="s">
        <v>86</v>
      </c>
      <c r="BK175" s="216">
        <f t="shared" si="19"/>
        <v>0</v>
      </c>
      <c r="BL175" s="16" t="s">
        <v>130</v>
      </c>
      <c r="BM175" s="215" t="s">
        <v>2064</v>
      </c>
    </row>
    <row r="176" spans="1:65" s="2" customFormat="1" ht="11.4">
      <c r="A176" s="33"/>
      <c r="B176" s="34"/>
      <c r="C176" s="203" t="s">
        <v>333</v>
      </c>
      <c r="D176" s="203" t="s">
        <v>183</v>
      </c>
      <c r="E176" s="204" t="s">
        <v>2065</v>
      </c>
      <c r="F176" s="205" t="s">
        <v>2066</v>
      </c>
      <c r="G176" s="206" t="s">
        <v>197</v>
      </c>
      <c r="H176" s="207">
        <v>1</v>
      </c>
      <c r="I176" s="208"/>
      <c r="J176" s="209">
        <f t="shared" si="10"/>
        <v>0</v>
      </c>
      <c r="K176" s="210"/>
      <c r="L176" s="38"/>
      <c r="M176" s="211" t="s">
        <v>1</v>
      </c>
      <c r="N176" s="212" t="s">
        <v>43</v>
      </c>
      <c r="O176" s="70"/>
      <c r="P176" s="213">
        <f t="shared" si="11"/>
        <v>0</v>
      </c>
      <c r="Q176" s="213">
        <v>0</v>
      </c>
      <c r="R176" s="213">
        <f t="shared" si="12"/>
        <v>0</v>
      </c>
      <c r="S176" s="213">
        <v>0</v>
      </c>
      <c r="T176" s="214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15" t="s">
        <v>130</v>
      </c>
      <c r="AT176" s="215" t="s">
        <v>183</v>
      </c>
      <c r="AU176" s="215" t="s">
        <v>88</v>
      </c>
      <c r="AY176" s="16" t="s">
        <v>181</v>
      </c>
      <c r="BE176" s="216">
        <f t="shared" si="14"/>
        <v>0</v>
      </c>
      <c r="BF176" s="216">
        <f t="shared" si="15"/>
        <v>0</v>
      </c>
      <c r="BG176" s="216">
        <f t="shared" si="16"/>
        <v>0</v>
      </c>
      <c r="BH176" s="216">
        <f t="shared" si="17"/>
        <v>0</v>
      </c>
      <c r="BI176" s="216">
        <f t="shared" si="18"/>
        <v>0</v>
      </c>
      <c r="BJ176" s="16" t="s">
        <v>86</v>
      </c>
      <c r="BK176" s="216">
        <f t="shared" si="19"/>
        <v>0</v>
      </c>
      <c r="BL176" s="16" t="s">
        <v>130</v>
      </c>
      <c r="BM176" s="215" t="s">
        <v>2067</v>
      </c>
    </row>
    <row r="177" spans="1:65" s="2" customFormat="1" ht="11.4">
      <c r="A177" s="33"/>
      <c r="B177" s="34"/>
      <c r="C177" s="203" t="s">
        <v>365</v>
      </c>
      <c r="D177" s="203" t="s">
        <v>183</v>
      </c>
      <c r="E177" s="204" t="s">
        <v>2068</v>
      </c>
      <c r="F177" s="205" t="s">
        <v>2069</v>
      </c>
      <c r="G177" s="206" t="s">
        <v>197</v>
      </c>
      <c r="H177" s="207">
        <v>1</v>
      </c>
      <c r="I177" s="208"/>
      <c r="J177" s="209">
        <f t="shared" si="10"/>
        <v>0</v>
      </c>
      <c r="K177" s="210"/>
      <c r="L177" s="38"/>
      <c r="M177" s="211" t="s">
        <v>1</v>
      </c>
      <c r="N177" s="212" t="s">
        <v>43</v>
      </c>
      <c r="O177" s="70"/>
      <c r="P177" s="213">
        <f t="shared" si="11"/>
        <v>0</v>
      </c>
      <c r="Q177" s="213">
        <v>0</v>
      </c>
      <c r="R177" s="213">
        <f t="shared" si="12"/>
        <v>0</v>
      </c>
      <c r="S177" s="213">
        <v>0</v>
      </c>
      <c r="T177" s="214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130</v>
      </c>
      <c r="AT177" s="215" t="s">
        <v>183</v>
      </c>
      <c r="AU177" s="215" t="s">
        <v>88</v>
      </c>
      <c r="AY177" s="16" t="s">
        <v>181</v>
      </c>
      <c r="BE177" s="216">
        <f t="shared" si="14"/>
        <v>0</v>
      </c>
      <c r="BF177" s="216">
        <f t="shared" si="15"/>
        <v>0</v>
      </c>
      <c r="BG177" s="216">
        <f t="shared" si="16"/>
        <v>0</v>
      </c>
      <c r="BH177" s="216">
        <f t="shared" si="17"/>
        <v>0</v>
      </c>
      <c r="BI177" s="216">
        <f t="shared" si="18"/>
        <v>0</v>
      </c>
      <c r="BJ177" s="16" t="s">
        <v>86</v>
      </c>
      <c r="BK177" s="216">
        <f t="shared" si="19"/>
        <v>0</v>
      </c>
      <c r="BL177" s="16" t="s">
        <v>130</v>
      </c>
      <c r="BM177" s="215" t="s">
        <v>2070</v>
      </c>
    </row>
    <row r="178" spans="1:65" s="2" customFormat="1" ht="11.4">
      <c r="A178" s="33"/>
      <c r="B178" s="34"/>
      <c r="C178" s="203" t="s">
        <v>373</v>
      </c>
      <c r="D178" s="203" t="s">
        <v>183</v>
      </c>
      <c r="E178" s="204" t="s">
        <v>2071</v>
      </c>
      <c r="F178" s="205" t="s">
        <v>2072</v>
      </c>
      <c r="G178" s="206" t="s">
        <v>197</v>
      </c>
      <c r="H178" s="207">
        <v>1</v>
      </c>
      <c r="I178" s="208"/>
      <c r="J178" s="209">
        <f t="shared" si="10"/>
        <v>0</v>
      </c>
      <c r="K178" s="210"/>
      <c r="L178" s="38"/>
      <c r="M178" s="211" t="s">
        <v>1</v>
      </c>
      <c r="N178" s="212" t="s">
        <v>43</v>
      </c>
      <c r="O178" s="70"/>
      <c r="P178" s="213">
        <f t="shared" si="11"/>
        <v>0</v>
      </c>
      <c r="Q178" s="213">
        <v>0</v>
      </c>
      <c r="R178" s="213">
        <f t="shared" si="12"/>
        <v>0</v>
      </c>
      <c r="S178" s="213">
        <v>0</v>
      </c>
      <c r="T178" s="214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15" t="s">
        <v>130</v>
      </c>
      <c r="AT178" s="215" t="s">
        <v>183</v>
      </c>
      <c r="AU178" s="215" t="s">
        <v>88</v>
      </c>
      <c r="AY178" s="16" t="s">
        <v>181</v>
      </c>
      <c r="BE178" s="216">
        <f t="shared" si="14"/>
        <v>0</v>
      </c>
      <c r="BF178" s="216">
        <f t="shared" si="15"/>
        <v>0</v>
      </c>
      <c r="BG178" s="216">
        <f t="shared" si="16"/>
        <v>0</v>
      </c>
      <c r="BH178" s="216">
        <f t="shared" si="17"/>
        <v>0</v>
      </c>
      <c r="BI178" s="216">
        <f t="shared" si="18"/>
        <v>0</v>
      </c>
      <c r="BJ178" s="16" t="s">
        <v>86</v>
      </c>
      <c r="BK178" s="216">
        <f t="shared" si="19"/>
        <v>0</v>
      </c>
      <c r="BL178" s="16" t="s">
        <v>130</v>
      </c>
      <c r="BM178" s="215" t="s">
        <v>2073</v>
      </c>
    </row>
    <row r="179" spans="1:65" s="2" customFormat="1" ht="22.8">
      <c r="A179" s="33"/>
      <c r="B179" s="34"/>
      <c r="C179" s="203" t="s">
        <v>377</v>
      </c>
      <c r="D179" s="203" t="s">
        <v>183</v>
      </c>
      <c r="E179" s="204" t="s">
        <v>2074</v>
      </c>
      <c r="F179" s="205" t="s">
        <v>2075</v>
      </c>
      <c r="G179" s="206" t="s">
        <v>339</v>
      </c>
      <c r="H179" s="251"/>
      <c r="I179" s="208"/>
      <c r="J179" s="209">
        <f t="shared" si="10"/>
        <v>0</v>
      </c>
      <c r="K179" s="210"/>
      <c r="L179" s="38"/>
      <c r="M179" s="252" t="s">
        <v>1</v>
      </c>
      <c r="N179" s="253" t="s">
        <v>43</v>
      </c>
      <c r="O179" s="254"/>
      <c r="P179" s="255">
        <f t="shared" si="11"/>
        <v>0</v>
      </c>
      <c r="Q179" s="255">
        <v>0</v>
      </c>
      <c r="R179" s="255">
        <f t="shared" si="12"/>
        <v>0</v>
      </c>
      <c r="S179" s="255">
        <v>0</v>
      </c>
      <c r="T179" s="256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130</v>
      </c>
      <c r="AT179" s="215" t="s">
        <v>183</v>
      </c>
      <c r="AU179" s="215" t="s">
        <v>88</v>
      </c>
      <c r="AY179" s="16" t="s">
        <v>181</v>
      </c>
      <c r="BE179" s="216">
        <f t="shared" si="14"/>
        <v>0</v>
      </c>
      <c r="BF179" s="216">
        <f t="shared" si="15"/>
        <v>0</v>
      </c>
      <c r="BG179" s="216">
        <f t="shared" si="16"/>
        <v>0</v>
      </c>
      <c r="BH179" s="216">
        <f t="shared" si="17"/>
        <v>0</v>
      </c>
      <c r="BI179" s="216">
        <f t="shared" si="18"/>
        <v>0</v>
      </c>
      <c r="BJ179" s="16" t="s">
        <v>86</v>
      </c>
      <c r="BK179" s="216">
        <f t="shared" si="19"/>
        <v>0</v>
      </c>
      <c r="BL179" s="16" t="s">
        <v>130</v>
      </c>
      <c r="BM179" s="215" t="s">
        <v>2076</v>
      </c>
    </row>
    <row r="180" spans="1:31" s="2" customFormat="1" ht="12">
      <c r="A180" s="33"/>
      <c r="B180" s="53"/>
      <c r="C180" s="54"/>
      <c r="D180" s="54"/>
      <c r="E180" s="54"/>
      <c r="F180" s="54"/>
      <c r="G180" s="54"/>
      <c r="H180" s="54"/>
      <c r="I180" s="151"/>
      <c r="J180" s="54"/>
      <c r="K180" s="54"/>
      <c r="L180" s="38"/>
      <c r="M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</sheetData>
  <sheetProtection algorithmName="SHA-512" hashValue="sSx9t0zT9piOLemJqyQcQrO+Bp92m9xsjnLYr9CbkK5SOGydiT4MDRyE4V0qjSFASUbWG7VCd3ICq30Ic39RAg==" saltValue="oVgsy6EXS6N2fLc9zwiH+98T8JVK5XWQLYrC5ePdbfBMKAXuvUmZpa0Fqf8gkP4IiQF66gQ363btnT+/bnobZg==" spinCount="100000" sheet="1" objects="1" scenarios="1" formatColumns="0" formatRows="0" autoFilter="0"/>
  <autoFilter ref="C118:K17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>
      <selection activeCell="F15" sqref="F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103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2077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ROUND((SUM(BE118:BE152)),2)</f>
        <v>0</v>
      </c>
      <c r="G33" s="33"/>
      <c r="H33" s="33"/>
      <c r="I33" s="130">
        <v>0.21</v>
      </c>
      <c r="J33" s="129">
        <f>ROUND(((SUM(BE118:BE152))*I33),2)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ROUND((SUM(BF118:BF152)),2)</f>
        <v>0</v>
      </c>
      <c r="G34" s="33"/>
      <c r="H34" s="33"/>
      <c r="I34" s="130">
        <v>0.15</v>
      </c>
      <c r="J34" s="129">
        <f>ROUND(((SUM(BF118:BF152))*I34),2)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ROUND((SUM(BG118:BG152)),2)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ROUND((SUM(BH118:BH152)),2)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ROUND((SUM(BI118:BI152)),2)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" customHeight="1">
      <c r="A87" s="33"/>
      <c r="B87" s="34"/>
      <c r="C87" s="35"/>
      <c r="D87" s="35"/>
      <c r="E87" s="263" t="str">
        <f>E9</f>
        <v>06 - Vnitřní kanalizace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J119</f>
        <v>0</v>
      </c>
      <c r="K97" s="161"/>
      <c r="L97" s="166"/>
    </row>
    <row r="98" spans="2:12" s="10" customFormat="1" ht="13.2">
      <c r="B98" s="167"/>
      <c r="C98" s="168"/>
      <c r="D98" s="169" t="s">
        <v>2078</v>
      </c>
      <c r="E98" s="170"/>
      <c r="F98" s="170"/>
      <c r="G98" s="170"/>
      <c r="H98" s="170"/>
      <c r="I98" s="171"/>
      <c r="J98" s="172">
        <f>J120</f>
        <v>0</v>
      </c>
      <c r="K98" s="168"/>
      <c r="L98" s="173"/>
    </row>
    <row r="99" spans="1:31" s="2" customFormat="1" ht="12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2">
      <c r="A100" s="33"/>
      <c r="B100" s="53"/>
      <c r="C100" s="54"/>
      <c r="D100" s="54"/>
      <c r="E100" s="54"/>
      <c r="F100" s="54"/>
      <c r="G100" s="54"/>
      <c r="H100" s="54"/>
      <c r="I100" s="151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12">
      <c r="A104" s="33"/>
      <c r="B104" s="55"/>
      <c r="C104" s="56"/>
      <c r="D104" s="56"/>
      <c r="E104" s="56"/>
      <c r="F104" s="56"/>
      <c r="G104" s="56"/>
      <c r="H104" s="56"/>
      <c r="I104" s="154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7.4">
      <c r="A105" s="33"/>
      <c r="B105" s="34"/>
      <c r="C105" s="22" t="s">
        <v>166</v>
      </c>
      <c r="D105" s="35"/>
      <c r="E105" s="35"/>
      <c r="F105" s="35"/>
      <c r="G105" s="35"/>
      <c r="H105" s="35"/>
      <c r="I105" s="114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>
      <c r="A106" s="33"/>
      <c r="B106" s="34"/>
      <c r="C106" s="35"/>
      <c r="D106" s="35"/>
      <c r="E106" s="35"/>
      <c r="F106" s="35"/>
      <c r="G106" s="35"/>
      <c r="H106" s="35"/>
      <c r="I106" s="114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3.2">
      <c r="A107" s="33"/>
      <c r="B107" s="34"/>
      <c r="C107" s="28" t="s">
        <v>16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3.2">
      <c r="A108" s="33"/>
      <c r="B108" s="34"/>
      <c r="C108" s="35"/>
      <c r="D108" s="35"/>
      <c r="E108" s="307" t="str">
        <f>E7</f>
        <v>Přírodovědné centrum při DDM Sova v Chebu</v>
      </c>
      <c r="F108" s="308"/>
      <c r="G108" s="308"/>
      <c r="H108" s="308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146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2.2" customHeight="1">
      <c r="A110" s="33"/>
      <c r="B110" s="34"/>
      <c r="C110" s="35"/>
      <c r="D110" s="35"/>
      <c r="E110" s="263" t="str">
        <f>E9</f>
        <v>06 - Vnitřní kanalizace</v>
      </c>
      <c r="F110" s="309"/>
      <c r="G110" s="309"/>
      <c r="H110" s="309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>
      <c r="A111" s="33"/>
      <c r="B111" s="34"/>
      <c r="C111" s="35"/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20</v>
      </c>
      <c r="D112" s="35"/>
      <c r="E112" s="35"/>
      <c r="F112" s="26" t="str">
        <f>F12</f>
        <v>Goethova 1108/26, 350 02 Cheb</v>
      </c>
      <c r="G112" s="35"/>
      <c r="H112" s="35"/>
      <c r="I112" s="116" t="s">
        <v>22</v>
      </c>
      <c r="J112" s="65" t="str">
        <f>IF(J12="","",J12)</f>
        <v>18. 2. 2021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6.4">
      <c r="A114" s="33"/>
      <c r="B114" s="34"/>
      <c r="C114" s="28" t="s">
        <v>24</v>
      </c>
      <c r="D114" s="35"/>
      <c r="E114" s="35"/>
      <c r="F114" s="26" t="str">
        <f>E15</f>
        <v>Město Cheb</v>
      </c>
      <c r="G114" s="35"/>
      <c r="H114" s="35"/>
      <c r="I114" s="116" t="s">
        <v>31</v>
      </c>
      <c r="J114" s="31" t="str">
        <f>E21</f>
        <v>MgA. Hana Fischerová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6.4">
      <c r="A115" s="33"/>
      <c r="B115" s="34"/>
      <c r="C115" s="28" t="s">
        <v>29</v>
      </c>
      <c r="D115" s="35"/>
      <c r="E115" s="35"/>
      <c r="F115" s="26" t="str">
        <f>IF(E18="","",E18)</f>
        <v>Vyplň údaj</v>
      </c>
      <c r="G115" s="35"/>
      <c r="H115" s="35"/>
      <c r="I115" s="116" t="s">
        <v>36</v>
      </c>
      <c r="J115" s="31" t="str">
        <f>E24</f>
        <v>MgA. Hana Fischerová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2.8">
      <c r="A117" s="174"/>
      <c r="B117" s="175"/>
      <c r="C117" s="176" t="s">
        <v>167</v>
      </c>
      <c r="D117" s="177" t="s">
        <v>63</v>
      </c>
      <c r="E117" s="177" t="s">
        <v>59</v>
      </c>
      <c r="F117" s="177" t="s">
        <v>60</v>
      </c>
      <c r="G117" s="177" t="s">
        <v>168</v>
      </c>
      <c r="H117" s="177" t="s">
        <v>169</v>
      </c>
      <c r="I117" s="178" t="s">
        <v>170</v>
      </c>
      <c r="J117" s="179" t="s">
        <v>150</v>
      </c>
      <c r="K117" s="180" t="s">
        <v>171</v>
      </c>
      <c r="L117" s="181"/>
      <c r="M117" s="74" t="s">
        <v>1</v>
      </c>
      <c r="N117" s="75" t="s">
        <v>42</v>
      </c>
      <c r="O117" s="75" t="s">
        <v>172</v>
      </c>
      <c r="P117" s="75" t="s">
        <v>173</v>
      </c>
      <c r="Q117" s="75" t="s">
        <v>174</v>
      </c>
      <c r="R117" s="75" t="s">
        <v>175</v>
      </c>
      <c r="S117" s="75" t="s">
        <v>176</v>
      </c>
      <c r="T117" s="76" t="s">
        <v>177</v>
      </c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</row>
    <row r="118" spans="1:63" s="2" customFormat="1" ht="15.6">
      <c r="A118" s="33"/>
      <c r="B118" s="34"/>
      <c r="C118" s="81" t="s">
        <v>178</v>
      </c>
      <c r="D118" s="35"/>
      <c r="E118" s="35"/>
      <c r="F118" s="35"/>
      <c r="G118" s="35"/>
      <c r="H118" s="35"/>
      <c r="I118" s="114"/>
      <c r="J118" s="182">
        <f>BK118</f>
        <v>0</v>
      </c>
      <c r="K118" s="35"/>
      <c r="L118" s="38"/>
      <c r="M118" s="77"/>
      <c r="N118" s="183"/>
      <c r="O118" s="78"/>
      <c r="P118" s="184">
        <f>P119</f>
        <v>0</v>
      </c>
      <c r="Q118" s="78"/>
      <c r="R118" s="184">
        <f>R119</f>
        <v>0.74127</v>
      </c>
      <c r="S118" s="78"/>
      <c r="T118" s="185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77</v>
      </c>
      <c r="AU118" s="16" t="s">
        <v>152</v>
      </c>
      <c r="BK118" s="186">
        <f>BK119</f>
        <v>0</v>
      </c>
    </row>
    <row r="119" spans="2:63" s="12" customFormat="1" ht="15">
      <c r="B119" s="187"/>
      <c r="C119" s="188"/>
      <c r="D119" s="189" t="s">
        <v>77</v>
      </c>
      <c r="E119" s="190" t="s">
        <v>322</v>
      </c>
      <c r="F119" s="190" t="s">
        <v>323</v>
      </c>
      <c r="G119" s="188"/>
      <c r="H119" s="188"/>
      <c r="I119" s="191"/>
      <c r="J119" s="192">
        <f>BK119</f>
        <v>0</v>
      </c>
      <c r="K119" s="188"/>
      <c r="L119" s="193"/>
      <c r="M119" s="194"/>
      <c r="N119" s="195"/>
      <c r="O119" s="195"/>
      <c r="P119" s="196">
        <f>P120</f>
        <v>0</v>
      </c>
      <c r="Q119" s="195"/>
      <c r="R119" s="196">
        <f>R120</f>
        <v>0.74127</v>
      </c>
      <c r="S119" s="195"/>
      <c r="T119" s="197">
        <f>T120</f>
        <v>0</v>
      </c>
      <c r="AR119" s="198" t="s">
        <v>88</v>
      </c>
      <c r="AT119" s="199" t="s">
        <v>77</v>
      </c>
      <c r="AU119" s="199" t="s">
        <v>78</v>
      </c>
      <c r="AY119" s="198" t="s">
        <v>181</v>
      </c>
      <c r="BK119" s="200">
        <f>BK120</f>
        <v>0</v>
      </c>
    </row>
    <row r="120" spans="2:63" s="12" customFormat="1" ht="13.2">
      <c r="B120" s="187"/>
      <c r="C120" s="188"/>
      <c r="D120" s="189" t="s">
        <v>77</v>
      </c>
      <c r="E120" s="201" t="s">
        <v>2079</v>
      </c>
      <c r="F120" s="201" t="s">
        <v>2080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SUM(P121:P152)</f>
        <v>0</v>
      </c>
      <c r="Q120" s="195"/>
      <c r="R120" s="196">
        <f>SUM(R121:R152)</f>
        <v>0.74127</v>
      </c>
      <c r="S120" s="195"/>
      <c r="T120" s="197">
        <f>SUM(T121:T152)</f>
        <v>0</v>
      </c>
      <c r="AR120" s="198" t="s">
        <v>88</v>
      </c>
      <c r="AT120" s="199" t="s">
        <v>77</v>
      </c>
      <c r="AU120" s="199" t="s">
        <v>86</v>
      </c>
      <c r="AY120" s="198" t="s">
        <v>181</v>
      </c>
      <c r="BK120" s="200">
        <f>SUM(BK121:BK152)</f>
        <v>0</v>
      </c>
    </row>
    <row r="121" spans="1:65" s="2" customFormat="1" ht="11.4">
      <c r="A121" s="33"/>
      <c r="B121" s="34"/>
      <c r="C121" s="203" t="s">
        <v>86</v>
      </c>
      <c r="D121" s="203" t="s">
        <v>183</v>
      </c>
      <c r="E121" s="204" t="s">
        <v>2081</v>
      </c>
      <c r="F121" s="205" t="s">
        <v>2082</v>
      </c>
      <c r="G121" s="206" t="s">
        <v>357</v>
      </c>
      <c r="H121" s="207">
        <v>36.9</v>
      </c>
      <c r="I121" s="208"/>
      <c r="J121" s="209">
        <f>ROUND(I121*H121,2)</f>
        <v>0</v>
      </c>
      <c r="K121" s="210"/>
      <c r="L121" s="38"/>
      <c r="M121" s="211" t="s">
        <v>1</v>
      </c>
      <c r="N121" s="212" t="s">
        <v>43</v>
      </c>
      <c r="O121" s="70"/>
      <c r="P121" s="213">
        <f>O121*H121</f>
        <v>0</v>
      </c>
      <c r="Q121" s="213">
        <v>0.00142</v>
      </c>
      <c r="R121" s="213">
        <f>Q121*H121</f>
        <v>0.052398</v>
      </c>
      <c r="S121" s="213">
        <v>0</v>
      </c>
      <c r="T121" s="214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5" t="s">
        <v>130</v>
      </c>
      <c r="AT121" s="215" t="s">
        <v>183</v>
      </c>
      <c r="AU121" s="215" t="s">
        <v>88</v>
      </c>
      <c r="AY121" s="16" t="s">
        <v>181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86</v>
      </c>
      <c r="BK121" s="216">
        <f>ROUND(I121*H121,2)</f>
        <v>0</v>
      </c>
      <c r="BL121" s="16" t="s">
        <v>130</v>
      </c>
      <c r="BM121" s="215" t="s">
        <v>2083</v>
      </c>
    </row>
    <row r="122" spans="2:51" s="13" customFormat="1" ht="20.4">
      <c r="B122" s="217"/>
      <c r="C122" s="218"/>
      <c r="D122" s="219" t="s">
        <v>189</v>
      </c>
      <c r="E122" s="220" t="s">
        <v>1</v>
      </c>
      <c r="F122" s="221" t="s">
        <v>2084</v>
      </c>
      <c r="G122" s="218"/>
      <c r="H122" s="222">
        <v>36.9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189</v>
      </c>
      <c r="AU122" s="228" t="s">
        <v>88</v>
      </c>
      <c r="AV122" s="13" t="s">
        <v>88</v>
      </c>
      <c r="AW122" s="13" t="s">
        <v>35</v>
      </c>
      <c r="AX122" s="13" t="s">
        <v>86</v>
      </c>
      <c r="AY122" s="228" t="s">
        <v>181</v>
      </c>
    </row>
    <row r="123" spans="1:65" s="2" customFormat="1" ht="11.4">
      <c r="A123" s="33"/>
      <c r="B123" s="34"/>
      <c r="C123" s="203" t="s">
        <v>88</v>
      </c>
      <c r="D123" s="203" t="s">
        <v>183</v>
      </c>
      <c r="E123" s="204" t="s">
        <v>2085</v>
      </c>
      <c r="F123" s="205" t="s">
        <v>2086</v>
      </c>
      <c r="G123" s="206" t="s">
        <v>357</v>
      </c>
      <c r="H123" s="207">
        <v>4.6</v>
      </c>
      <c r="I123" s="208"/>
      <c r="J123" s="209">
        <f>ROUND(I123*H123,2)</f>
        <v>0</v>
      </c>
      <c r="K123" s="210"/>
      <c r="L123" s="38"/>
      <c r="M123" s="211" t="s">
        <v>1</v>
      </c>
      <c r="N123" s="212" t="s">
        <v>43</v>
      </c>
      <c r="O123" s="70"/>
      <c r="P123" s="213">
        <f>O123*H123</f>
        <v>0</v>
      </c>
      <c r="Q123" s="213">
        <v>0.00744</v>
      </c>
      <c r="R123" s="213">
        <f>Q123*H123</f>
        <v>0.034224</v>
      </c>
      <c r="S123" s="213">
        <v>0</v>
      </c>
      <c r="T123" s="21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86</v>
      </c>
      <c r="BK123" s="216">
        <f>ROUND(I123*H123,2)</f>
        <v>0</v>
      </c>
      <c r="BL123" s="16" t="s">
        <v>130</v>
      </c>
      <c r="BM123" s="215" t="s">
        <v>2087</v>
      </c>
    </row>
    <row r="124" spans="2:51" s="13" customFormat="1" ht="12">
      <c r="B124" s="217"/>
      <c r="C124" s="218"/>
      <c r="D124" s="219" t="s">
        <v>189</v>
      </c>
      <c r="E124" s="220" t="s">
        <v>1</v>
      </c>
      <c r="F124" s="221" t="s">
        <v>2088</v>
      </c>
      <c r="G124" s="218"/>
      <c r="H124" s="222">
        <v>4.6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189</v>
      </c>
      <c r="AU124" s="228" t="s">
        <v>88</v>
      </c>
      <c r="AV124" s="13" t="s">
        <v>88</v>
      </c>
      <c r="AW124" s="13" t="s">
        <v>35</v>
      </c>
      <c r="AX124" s="13" t="s">
        <v>86</v>
      </c>
      <c r="AY124" s="228" t="s">
        <v>181</v>
      </c>
    </row>
    <row r="125" spans="1:65" s="2" customFormat="1" ht="11.4">
      <c r="A125" s="33"/>
      <c r="B125" s="34"/>
      <c r="C125" s="203" t="s">
        <v>194</v>
      </c>
      <c r="D125" s="203" t="s">
        <v>183</v>
      </c>
      <c r="E125" s="204" t="s">
        <v>2089</v>
      </c>
      <c r="F125" s="205" t="s">
        <v>2090</v>
      </c>
      <c r="G125" s="206" t="s">
        <v>357</v>
      </c>
      <c r="H125" s="207">
        <v>42</v>
      </c>
      <c r="I125" s="208"/>
      <c r="J125" s="209">
        <f>ROUND(I125*H125,2)</f>
        <v>0</v>
      </c>
      <c r="K125" s="210"/>
      <c r="L125" s="38"/>
      <c r="M125" s="211" t="s">
        <v>1</v>
      </c>
      <c r="N125" s="212" t="s">
        <v>43</v>
      </c>
      <c r="O125" s="70"/>
      <c r="P125" s="213">
        <f>O125*H125</f>
        <v>0</v>
      </c>
      <c r="Q125" s="213">
        <v>0.01232</v>
      </c>
      <c r="R125" s="213">
        <f>Q125*H125</f>
        <v>0.51744</v>
      </c>
      <c r="S125" s="213">
        <v>0</v>
      </c>
      <c r="T125" s="21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86</v>
      </c>
      <c r="BK125" s="216">
        <f>ROUND(I125*H125,2)</f>
        <v>0</v>
      </c>
      <c r="BL125" s="16" t="s">
        <v>130</v>
      </c>
      <c r="BM125" s="215" t="s">
        <v>2091</v>
      </c>
    </row>
    <row r="126" spans="2:51" s="13" customFormat="1" ht="12">
      <c r="B126" s="217"/>
      <c r="C126" s="218"/>
      <c r="D126" s="219" t="s">
        <v>189</v>
      </c>
      <c r="E126" s="220" t="s">
        <v>1</v>
      </c>
      <c r="F126" s="221" t="s">
        <v>2092</v>
      </c>
      <c r="G126" s="218"/>
      <c r="H126" s="222">
        <v>42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189</v>
      </c>
      <c r="AU126" s="228" t="s">
        <v>88</v>
      </c>
      <c r="AV126" s="13" t="s">
        <v>88</v>
      </c>
      <c r="AW126" s="13" t="s">
        <v>35</v>
      </c>
      <c r="AX126" s="13" t="s">
        <v>86</v>
      </c>
      <c r="AY126" s="228" t="s">
        <v>181</v>
      </c>
    </row>
    <row r="127" spans="1:65" s="2" customFormat="1" ht="11.4">
      <c r="A127" s="33"/>
      <c r="B127" s="34"/>
      <c r="C127" s="203" t="s">
        <v>187</v>
      </c>
      <c r="D127" s="203" t="s">
        <v>183</v>
      </c>
      <c r="E127" s="204" t="s">
        <v>2093</v>
      </c>
      <c r="F127" s="205" t="s">
        <v>2094</v>
      </c>
      <c r="G127" s="206" t="s">
        <v>357</v>
      </c>
      <c r="H127" s="207">
        <v>11.4</v>
      </c>
      <c r="I127" s="208"/>
      <c r="J127" s="209">
        <f>ROUND(I127*H127,2)</f>
        <v>0</v>
      </c>
      <c r="K127" s="210"/>
      <c r="L127" s="38"/>
      <c r="M127" s="211" t="s">
        <v>1</v>
      </c>
      <c r="N127" s="212" t="s">
        <v>43</v>
      </c>
      <c r="O127" s="70"/>
      <c r="P127" s="213">
        <f>O127*H127</f>
        <v>0</v>
      </c>
      <c r="Q127" s="213">
        <v>0.00169</v>
      </c>
      <c r="R127" s="213">
        <f>Q127*H127</f>
        <v>0.019266000000000002</v>
      </c>
      <c r="S127" s="213">
        <v>0</v>
      </c>
      <c r="T127" s="21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86</v>
      </c>
      <c r="BK127" s="216">
        <f>ROUND(I127*H127,2)</f>
        <v>0</v>
      </c>
      <c r="BL127" s="16" t="s">
        <v>130</v>
      </c>
      <c r="BM127" s="215" t="s">
        <v>2095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2096</v>
      </c>
      <c r="G128" s="218"/>
      <c r="H128" s="222">
        <v>11.4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86</v>
      </c>
      <c r="AY128" s="228" t="s">
        <v>181</v>
      </c>
    </row>
    <row r="129" spans="1:65" s="2" customFormat="1" ht="11.4">
      <c r="A129" s="33"/>
      <c r="B129" s="34"/>
      <c r="C129" s="203" t="s">
        <v>203</v>
      </c>
      <c r="D129" s="203" t="s">
        <v>183</v>
      </c>
      <c r="E129" s="204" t="s">
        <v>2097</v>
      </c>
      <c r="F129" s="205" t="s">
        <v>2098</v>
      </c>
      <c r="G129" s="206" t="s">
        <v>357</v>
      </c>
      <c r="H129" s="207">
        <v>7.7</v>
      </c>
      <c r="I129" s="208"/>
      <c r="J129" s="209">
        <f>ROUND(I129*H129,2)</f>
        <v>0</v>
      </c>
      <c r="K129" s="210"/>
      <c r="L129" s="38"/>
      <c r="M129" s="211" t="s">
        <v>1</v>
      </c>
      <c r="N129" s="212" t="s">
        <v>43</v>
      </c>
      <c r="O129" s="70"/>
      <c r="P129" s="213">
        <f>O129*H129</f>
        <v>0</v>
      </c>
      <c r="Q129" s="213">
        <v>0.00215</v>
      </c>
      <c r="R129" s="213">
        <f>Q129*H129</f>
        <v>0.016555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86</v>
      </c>
      <c r="BK129" s="216">
        <f>ROUND(I129*H129,2)</f>
        <v>0</v>
      </c>
      <c r="BL129" s="16" t="s">
        <v>130</v>
      </c>
      <c r="BM129" s="215" t="s">
        <v>2099</v>
      </c>
    </row>
    <row r="130" spans="2:51" s="13" customFormat="1" ht="12">
      <c r="B130" s="217"/>
      <c r="C130" s="218"/>
      <c r="D130" s="219" t="s">
        <v>189</v>
      </c>
      <c r="E130" s="220" t="s">
        <v>1</v>
      </c>
      <c r="F130" s="221" t="s">
        <v>2100</v>
      </c>
      <c r="G130" s="218"/>
      <c r="H130" s="222">
        <v>7.7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189</v>
      </c>
      <c r="AU130" s="228" t="s">
        <v>88</v>
      </c>
      <c r="AV130" s="13" t="s">
        <v>88</v>
      </c>
      <c r="AW130" s="13" t="s">
        <v>35</v>
      </c>
      <c r="AX130" s="13" t="s">
        <v>86</v>
      </c>
      <c r="AY130" s="228" t="s">
        <v>181</v>
      </c>
    </row>
    <row r="131" spans="1:65" s="2" customFormat="1" ht="11.4">
      <c r="A131" s="33"/>
      <c r="B131" s="34"/>
      <c r="C131" s="203" t="s">
        <v>209</v>
      </c>
      <c r="D131" s="203" t="s">
        <v>183</v>
      </c>
      <c r="E131" s="204" t="s">
        <v>2101</v>
      </c>
      <c r="F131" s="205" t="s">
        <v>2102</v>
      </c>
      <c r="G131" s="206" t="s">
        <v>357</v>
      </c>
      <c r="H131" s="207">
        <v>4.7</v>
      </c>
      <c r="I131" s="208"/>
      <c r="J131" s="209">
        <f>ROUND(I131*H131,2)</f>
        <v>0</v>
      </c>
      <c r="K131" s="210"/>
      <c r="L131" s="38"/>
      <c r="M131" s="211" t="s">
        <v>1</v>
      </c>
      <c r="N131" s="212" t="s">
        <v>43</v>
      </c>
      <c r="O131" s="70"/>
      <c r="P131" s="213">
        <f>O131*H131</f>
        <v>0</v>
      </c>
      <c r="Q131" s="213">
        <v>0.00331</v>
      </c>
      <c r="R131" s="213">
        <f>Q131*H131</f>
        <v>0.015557000000000001</v>
      </c>
      <c r="S131" s="213">
        <v>0</v>
      </c>
      <c r="T131" s="21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86</v>
      </c>
      <c r="BK131" s="216">
        <f>ROUND(I131*H131,2)</f>
        <v>0</v>
      </c>
      <c r="BL131" s="16" t="s">
        <v>130</v>
      </c>
      <c r="BM131" s="215" t="s">
        <v>2103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2104</v>
      </c>
      <c r="G132" s="218"/>
      <c r="H132" s="222">
        <v>4.7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86</v>
      </c>
      <c r="AY132" s="228" t="s">
        <v>181</v>
      </c>
    </row>
    <row r="133" spans="1:65" s="2" customFormat="1" ht="11.4">
      <c r="A133" s="33"/>
      <c r="B133" s="34"/>
      <c r="C133" s="203" t="s">
        <v>213</v>
      </c>
      <c r="D133" s="203" t="s">
        <v>183</v>
      </c>
      <c r="E133" s="204" t="s">
        <v>2105</v>
      </c>
      <c r="F133" s="205" t="s">
        <v>2106</v>
      </c>
      <c r="G133" s="206" t="s">
        <v>357</v>
      </c>
      <c r="H133" s="207">
        <v>7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0.00697</v>
      </c>
      <c r="R133" s="213">
        <f>Q133*H133</f>
        <v>0.04879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130</v>
      </c>
      <c r="BM133" s="215" t="s">
        <v>2107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2108</v>
      </c>
      <c r="G134" s="218"/>
      <c r="H134" s="222">
        <v>7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11.4">
      <c r="A135" s="33"/>
      <c r="B135" s="34"/>
      <c r="C135" s="203" t="s">
        <v>218</v>
      </c>
      <c r="D135" s="203" t="s">
        <v>183</v>
      </c>
      <c r="E135" s="204" t="s">
        <v>2109</v>
      </c>
      <c r="F135" s="205" t="s">
        <v>2110</v>
      </c>
      <c r="G135" s="206" t="s">
        <v>357</v>
      </c>
      <c r="H135" s="207">
        <v>5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0.00702</v>
      </c>
      <c r="R135" s="213">
        <f>Q135*H135</f>
        <v>0.0351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130</v>
      </c>
      <c r="BM135" s="215" t="s">
        <v>2111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203</v>
      </c>
      <c r="G136" s="218"/>
      <c r="H136" s="222">
        <v>5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11.4">
      <c r="A137" s="33"/>
      <c r="B137" s="34"/>
      <c r="C137" s="203" t="s">
        <v>223</v>
      </c>
      <c r="D137" s="203" t="s">
        <v>183</v>
      </c>
      <c r="E137" s="204" t="s">
        <v>2112</v>
      </c>
      <c r="F137" s="205" t="s">
        <v>2113</v>
      </c>
      <c r="G137" s="206" t="s">
        <v>197</v>
      </c>
      <c r="H137" s="207">
        <v>17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130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130</v>
      </c>
      <c r="BM137" s="215" t="s">
        <v>2114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2115</v>
      </c>
      <c r="G138" s="218"/>
      <c r="H138" s="222">
        <v>17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11.4">
      <c r="A139" s="33"/>
      <c r="B139" s="34"/>
      <c r="C139" s="203" t="s">
        <v>113</v>
      </c>
      <c r="D139" s="203" t="s">
        <v>183</v>
      </c>
      <c r="E139" s="204" t="s">
        <v>2116</v>
      </c>
      <c r="F139" s="205" t="s">
        <v>2117</v>
      </c>
      <c r="G139" s="206" t="s">
        <v>197</v>
      </c>
      <c r="H139" s="207">
        <v>8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43</v>
      </c>
      <c r="O139" s="70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130</v>
      </c>
      <c r="AT139" s="215" t="s">
        <v>183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130</v>
      </c>
      <c r="BM139" s="215" t="s">
        <v>2118</v>
      </c>
    </row>
    <row r="140" spans="2:51" s="13" customFormat="1" ht="12">
      <c r="B140" s="217"/>
      <c r="C140" s="218"/>
      <c r="D140" s="219" t="s">
        <v>189</v>
      </c>
      <c r="E140" s="220" t="s">
        <v>1</v>
      </c>
      <c r="F140" s="221" t="s">
        <v>2119</v>
      </c>
      <c r="G140" s="218"/>
      <c r="H140" s="222">
        <v>8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189</v>
      </c>
      <c r="AU140" s="228" t="s">
        <v>88</v>
      </c>
      <c r="AV140" s="13" t="s">
        <v>88</v>
      </c>
      <c r="AW140" s="13" t="s">
        <v>35</v>
      </c>
      <c r="AX140" s="13" t="s">
        <v>86</v>
      </c>
      <c r="AY140" s="228" t="s">
        <v>181</v>
      </c>
    </row>
    <row r="141" spans="1:65" s="2" customFormat="1" ht="11.4">
      <c r="A141" s="33"/>
      <c r="B141" s="34"/>
      <c r="C141" s="203" t="s">
        <v>116</v>
      </c>
      <c r="D141" s="203" t="s">
        <v>183</v>
      </c>
      <c r="E141" s="204" t="s">
        <v>2120</v>
      </c>
      <c r="F141" s="205" t="s">
        <v>2121</v>
      </c>
      <c r="G141" s="206" t="s">
        <v>197</v>
      </c>
      <c r="H141" s="207">
        <v>1</v>
      </c>
      <c r="I141" s="208"/>
      <c r="J141" s="209">
        <f>ROUND(I141*H141,2)</f>
        <v>0</v>
      </c>
      <c r="K141" s="210"/>
      <c r="L141" s="38"/>
      <c r="M141" s="211" t="s">
        <v>1</v>
      </c>
      <c r="N141" s="212" t="s">
        <v>43</v>
      </c>
      <c r="O141" s="70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130</v>
      </c>
      <c r="BM141" s="215" t="s">
        <v>2122</v>
      </c>
    </row>
    <row r="142" spans="2:51" s="13" customFormat="1" ht="12">
      <c r="B142" s="217"/>
      <c r="C142" s="218"/>
      <c r="D142" s="219" t="s">
        <v>189</v>
      </c>
      <c r="E142" s="220" t="s">
        <v>1</v>
      </c>
      <c r="F142" s="221" t="s">
        <v>86</v>
      </c>
      <c r="G142" s="218"/>
      <c r="H142" s="222">
        <v>1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35</v>
      </c>
      <c r="AX142" s="13" t="s">
        <v>86</v>
      </c>
      <c r="AY142" s="228" t="s">
        <v>181</v>
      </c>
    </row>
    <row r="143" spans="1:65" s="2" customFormat="1" ht="11.4">
      <c r="A143" s="33"/>
      <c r="B143" s="34"/>
      <c r="C143" s="203" t="s">
        <v>119</v>
      </c>
      <c r="D143" s="203" t="s">
        <v>183</v>
      </c>
      <c r="E143" s="204" t="s">
        <v>2123</v>
      </c>
      <c r="F143" s="205" t="s">
        <v>2124</v>
      </c>
      <c r="G143" s="206" t="s">
        <v>197</v>
      </c>
      <c r="H143" s="207">
        <v>6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130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130</v>
      </c>
      <c r="BM143" s="215" t="s">
        <v>2125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2126</v>
      </c>
      <c r="G144" s="218"/>
      <c r="H144" s="222">
        <v>6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11.4">
      <c r="A145" s="33"/>
      <c r="B145" s="34"/>
      <c r="C145" s="203" t="s">
        <v>122</v>
      </c>
      <c r="D145" s="203" t="s">
        <v>183</v>
      </c>
      <c r="E145" s="204" t="s">
        <v>2127</v>
      </c>
      <c r="F145" s="205" t="s">
        <v>2128</v>
      </c>
      <c r="G145" s="206" t="s">
        <v>197</v>
      </c>
      <c r="H145" s="207">
        <v>1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0.00028</v>
      </c>
      <c r="R145" s="213">
        <f>Q145*H145</f>
        <v>0.00028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130</v>
      </c>
      <c r="BM145" s="215" t="s">
        <v>2129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86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86</v>
      </c>
      <c r="AY146" s="228" t="s">
        <v>181</v>
      </c>
    </row>
    <row r="147" spans="1:65" s="2" customFormat="1" ht="22.8">
      <c r="A147" s="33"/>
      <c r="B147" s="34"/>
      <c r="C147" s="229" t="s">
        <v>125</v>
      </c>
      <c r="D147" s="229" t="s">
        <v>237</v>
      </c>
      <c r="E147" s="230" t="s">
        <v>2130</v>
      </c>
      <c r="F147" s="231" t="s">
        <v>2131</v>
      </c>
      <c r="G147" s="232" t="s">
        <v>197</v>
      </c>
      <c r="H147" s="233">
        <v>1</v>
      </c>
      <c r="I147" s="234"/>
      <c r="J147" s="235">
        <f>ROUND(I147*H147,2)</f>
        <v>0</v>
      </c>
      <c r="K147" s="236"/>
      <c r="L147" s="237"/>
      <c r="M147" s="238" t="s">
        <v>1</v>
      </c>
      <c r="N147" s="239" t="s">
        <v>43</v>
      </c>
      <c r="O147" s="70"/>
      <c r="P147" s="213">
        <f>O147*H147</f>
        <v>0</v>
      </c>
      <c r="Q147" s="213">
        <v>0.00134</v>
      </c>
      <c r="R147" s="213">
        <f>Q147*H147</f>
        <v>0.00134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130</v>
      </c>
      <c r="BM147" s="215" t="s">
        <v>2132</v>
      </c>
    </row>
    <row r="148" spans="1:65" s="2" customFormat="1" ht="11.4">
      <c r="A148" s="33"/>
      <c r="B148" s="34"/>
      <c r="C148" s="203" t="s">
        <v>8</v>
      </c>
      <c r="D148" s="203" t="s">
        <v>183</v>
      </c>
      <c r="E148" s="204" t="s">
        <v>2133</v>
      </c>
      <c r="F148" s="205" t="s">
        <v>2134</v>
      </c>
      <c r="G148" s="206" t="s">
        <v>197</v>
      </c>
      <c r="H148" s="207">
        <v>2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0.00016</v>
      </c>
      <c r="R148" s="213">
        <f>Q148*H148</f>
        <v>0.00032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2135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2136</v>
      </c>
      <c r="G149" s="218"/>
      <c r="H149" s="222">
        <v>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22.8">
      <c r="A150" s="33"/>
      <c r="B150" s="34"/>
      <c r="C150" s="203" t="s">
        <v>130</v>
      </c>
      <c r="D150" s="203" t="s">
        <v>183</v>
      </c>
      <c r="E150" s="204" t="s">
        <v>2137</v>
      </c>
      <c r="F150" s="205" t="s">
        <v>2138</v>
      </c>
      <c r="G150" s="206" t="s">
        <v>357</v>
      </c>
      <c r="H150" s="207">
        <v>83.5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2139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2140</v>
      </c>
      <c r="G151" s="218"/>
      <c r="H151" s="222">
        <v>83.5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22.8">
      <c r="A152" s="33"/>
      <c r="B152" s="34"/>
      <c r="C152" s="203" t="s">
        <v>133</v>
      </c>
      <c r="D152" s="203" t="s">
        <v>183</v>
      </c>
      <c r="E152" s="204" t="s">
        <v>2141</v>
      </c>
      <c r="F152" s="205" t="s">
        <v>2142</v>
      </c>
      <c r="G152" s="206" t="s">
        <v>339</v>
      </c>
      <c r="H152" s="251"/>
      <c r="I152" s="208"/>
      <c r="J152" s="209">
        <f>ROUND(I152*H152,2)</f>
        <v>0</v>
      </c>
      <c r="K152" s="210"/>
      <c r="L152" s="38"/>
      <c r="M152" s="252" t="s">
        <v>1</v>
      </c>
      <c r="N152" s="253" t="s">
        <v>43</v>
      </c>
      <c r="O152" s="254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130</v>
      </c>
      <c r="AT152" s="215" t="s">
        <v>183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2143</v>
      </c>
    </row>
    <row r="153" spans="1:31" s="2" customFormat="1" ht="12">
      <c r="A153" s="33"/>
      <c r="B153" s="53"/>
      <c r="C153" s="54"/>
      <c r="D153" s="54"/>
      <c r="E153" s="54"/>
      <c r="F153" s="54"/>
      <c r="G153" s="54"/>
      <c r="H153" s="54"/>
      <c r="I153" s="151"/>
      <c r="J153" s="54"/>
      <c r="K153" s="54"/>
      <c r="L153" s="38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sheetProtection algorithmName="SHA-512" hashValue="8+4l5APQE5Ob0glrY2mYABttlbRwIgzx6zXzk6Q7FpeyXWbeFnWdw2n5zzlIrw3+hK/iPLJTI9Z2600r20wGkQ==" saltValue="oGkotLWvq7qwusW8tGEb3dHr6aG6PimJPkdN2aQn/DX37wnLhcshKA7djcS9afh4H5kgznR8SVhsk/Apawl3PA==" spinCount="100000" sheet="1" objects="1" scenarios="1" formatColumns="0" formatRows="0" autoFilter="0"/>
  <autoFilter ref="C117:K1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>
      <selection activeCell="F13" sqref="F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106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1.6" customHeight="1">
      <c r="A9" s="33"/>
      <c r="B9" s="38"/>
      <c r="C9" s="33"/>
      <c r="D9" s="33"/>
      <c r="E9" s="302" t="s">
        <v>2144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ROUND((SUM(BE120:BE174)),2)</f>
        <v>0</v>
      </c>
      <c r="G33" s="33"/>
      <c r="H33" s="33"/>
      <c r="I33" s="130">
        <v>0.21</v>
      </c>
      <c r="J33" s="129">
        <f>ROUND(((SUM(BE120:BE174))*I33),2)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ROUND((SUM(BF120:BF174)),2)</f>
        <v>0</v>
      </c>
      <c r="G34" s="33"/>
      <c r="H34" s="33"/>
      <c r="I34" s="130">
        <v>0.15</v>
      </c>
      <c r="J34" s="129">
        <f>ROUND(((SUM(BF120:BF174))*I34),2)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ROUND((SUM(BG120:BG174)),2)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ROUND((SUM(BH120:BH174)),2)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ROUND((SUM(BI120:BI174)),2)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07 - Zařizovací předměty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J121</f>
        <v>0</v>
      </c>
      <c r="K97" s="161"/>
      <c r="L97" s="166"/>
    </row>
    <row r="98" spans="2:12" s="10" customFormat="1" ht="13.2">
      <c r="B98" s="167"/>
      <c r="C98" s="168"/>
      <c r="D98" s="169" t="s">
        <v>1952</v>
      </c>
      <c r="E98" s="170"/>
      <c r="F98" s="170"/>
      <c r="G98" s="170"/>
      <c r="H98" s="170"/>
      <c r="I98" s="171"/>
      <c r="J98" s="172">
        <f>J122</f>
        <v>0</v>
      </c>
      <c r="K98" s="168"/>
      <c r="L98" s="173"/>
    </row>
    <row r="99" spans="2:12" s="10" customFormat="1" ht="13.2">
      <c r="B99" s="167"/>
      <c r="C99" s="168"/>
      <c r="D99" s="169" t="s">
        <v>2145</v>
      </c>
      <c r="E99" s="170"/>
      <c r="F99" s="170"/>
      <c r="G99" s="170"/>
      <c r="H99" s="170"/>
      <c r="I99" s="171"/>
      <c r="J99" s="172">
        <f>J126</f>
        <v>0</v>
      </c>
      <c r="K99" s="168"/>
      <c r="L99" s="173"/>
    </row>
    <row r="100" spans="2:12" s="10" customFormat="1" ht="13.2">
      <c r="B100" s="167"/>
      <c r="C100" s="168"/>
      <c r="D100" s="169" t="s">
        <v>2146</v>
      </c>
      <c r="E100" s="170"/>
      <c r="F100" s="170"/>
      <c r="G100" s="170"/>
      <c r="H100" s="170"/>
      <c r="I100" s="171"/>
      <c r="J100" s="172">
        <f>J170</f>
        <v>0</v>
      </c>
      <c r="K100" s="168"/>
      <c r="L100" s="173"/>
    </row>
    <row r="101" spans="1:31" s="2" customFormat="1" ht="12">
      <c r="A101" s="33"/>
      <c r="B101" s="34"/>
      <c r="C101" s="35"/>
      <c r="D101" s="35"/>
      <c r="E101" s="35"/>
      <c r="F101" s="35"/>
      <c r="G101" s="35"/>
      <c r="H101" s="35"/>
      <c r="I101" s="114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12">
      <c r="A102" s="33"/>
      <c r="B102" s="53"/>
      <c r="C102" s="54"/>
      <c r="D102" s="54"/>
      <c r="E102" s="54"/>
      <c r="F102" s="54"/>
      <c r="G102" s="54"/>
      <c r="H102" s="54"/>
      <c r="I102" s="151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12">
      <c r="A106" s="33"/>
      <c r="B106" s="55"/>
      <c r="C106" s="56"/>
      <c r="D106" s="56"/>
      <c r="E106" s="56"/>
      <c r="F106" s="56"/>
      <c r="G106" s="56"/>
      <c r="H106" s="56"/>
      <c r="I106" s="154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7.4">
      <c r="A107" s="33"/>
      <c r="B107" s="34"/>
      <c r="C107" s="22" t="s">
        <v>166</v>
      </c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>
      <c r="A108" s="33"/>
      <c r="B108" s="34"/>
      <c r="C108" s="35"/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3.2">
      <c r="A109" s="33"/>
      <c r="B109" s="34"/>
      <c r="C109" s="28" t="s">
        <v>16</v>
      </c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35"/>
      <c r="D110" s="35"/>
      <c r="E110" s="307" t="str">
        <f>E7</f>
        <v>Přírodovědné centrum při DDM Sova v Chebu</v>
      </c>
      <c r="F110" s="308"/>
      <c r="G110" s="308"/>
      <c r="H110" s="308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28" t="s">
        <v>146</v>
      </c>
      <c r="D111" s="35"/>
      <c r="E111" s="35"/>
      <c r="F111" s="35"/>
      <c r="G111" s="35"/>
      <c r="H111" s="35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1" customHeight="1">
      <c r="A112" s="33"/>
      <c r="B112" s="34"/>
      <c r="C112" s="35"/>
      <c r="D112" s="35"/>
      <c r="E112" s="263" t="str">
        <f>E9</f>
        <v>07 - Zařizovací předměty</v>
      </c>
      <c r="F112" s="309"/>
      <c r="G112" s="309"/>
      <c r="H112" s="309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3.2">
      <c r="A114" s="33"/>
      <c r="B114" s="34"/>
      <c r="C114" s="28" t="s">
        <v>20</v>
      </c>
      <c r="D114" s="35"/>
      <c r="E114" s="35"/>
      <c r="F114" s="26" t="str">
        <f>F12</f>
        <v>Goethova 1108/26, 350 02 Cheb</v>
      </c>
      <c r="G114" s="35"/>
      <c r="H114" s="35"/>
      <c r="I114" s="116" t="s">
        <v>22</v>
      </c>
      <c r="J114" s="65" t="str">
        <f>IF(J12="","",J12)</f>
        <v>18. 2. 2021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6.4">
      <c r="A116" s="33"/>
      <c r="B116" s="34"/>
      <c r="C116" s="28" t="s">
        <v>24</v>
      </c>
      <c r="D116" s="35"/>
      <c r="E116" s="35"/>
      <c r="F116" s="26" t="str">
        <f>E15</f>
        <v>Město Cheb</v>
      </c>
      <c r="G116" s="35"/>
      <c r="H116" s="35"/>
      <c r="I116" s="116" t="s">
        <v>31</v>
      </c>
      <c r="J116" s="31" t="str">
        <f>E21</f>
        <v>MgA. Hana Fischerová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116" t="s">
        <v>36</v>
      </c>
      <c r="J117" s="31" t="str">
        <f>E24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>
      <c r="A118" s="33"/>
      <c r="B118" s="34"/>
      <c r="C118" s="35"/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2.8">
      <c r="A119" s="174"/>
      <c r="B119" s="175"/>
      <c r="C119" s="176" t="s">
        <v>167</v>
      </c>
      <c r="D119" s="177" t="s">
        <v>63</v>
      </c>
      <c r="E119" s="177" t="s">
        <v>59</v>
      </c>
      <c r="F119" s="177" t="s">
        <v>60</v>
      </c>
      <c r="G119" s="177" t="s">
        <v>168</v>
      </c>
      <c r="H119" s="177" t="s">
        <v>169</v>
      </c>
      <c r="I119" s="178" t="s">
        <v>170</v>
      </c>
      <c r="J119" s="179" t="s">
        <v>150</v>
      </c>
      <c r="K119" s="180" t="s">
        <v>171</v>
      </c>
      <c r="L119" s="181"/>
      <c r="M119" s="74" t="s">
        <v>1</v>
      </c>
      <c r="N119" s="75" t="s">
        <v>42</v>
      </c>
      <c r="O119" s="75" t="s">
        <v>172</v>
      </c>
      <c r="P119" s="75" t="s">
        <v>173</v>
      </c>
      <c r="Q119" s="75" t="s">
        <v>174</v>
      </c>
      <c r="R119" s="75" t="s">
        <v>175</v>
      </c>
      <c r="S119" s="75" t="s">
        <v>176</v>
      </c>
      <c r="T119" s="76" t="s">
        <v>177</v>
      </c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</row>
    <row r="120" spans="1:63" s="2" customFormat="1" ht="15.6">
      <c r="A120" s="33"/>
      <c r="B120" s="34"/>
      <c r="C120" s="81" t="s">
        <v>178</v>
      </c>
      <c r="D120" s="35"/>
      <c r="E120" s="35"/>
      <c r="F120" s="35"/>
      <c r="G120" s="35"/>
      <c r="H120" s="35"/>
      <c r="I120" s="114"/>
      <c r="J120" s="182">
        <f>BK120</f>
        <v>0</v>
      </c>
      <c r="K120" s="35"/>
      <c r="L120" s="38"/>
      <c r="M120" s="77"/>
      <c r="N120" s="183"/>
      <c r="O120" s="78"/>
      <c r="P120" s="184">
        <f>P121</f>
        <v>0</v>
      </c>
      <c r="Q120" s="78"/>
      <c r="R120" s="184">
        <f>R121</f>
        <v>0.51282</v>
      </c>
      <c r="S120" s="78"/>
      <c r="T120" s="185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77</v>
      </c>
      <c r="AU120" s="16" t="s">
        <v>152</v>
      </c>
      <c r="BK120" s="186">
        <f>BK121</f>
        <v>0</v>
      </c>
    </row>
    <row r="121" spans="2:63" s="12" customFormat="1" ht="15">
      <c r="B121" s="187"/>
      <c r="C121" s="188"/>
      <c r="D121" s="189" t="s">
        <v>77</v>
      </c>
      <c r="E121" s="190" t="s">
        <v>322</v>
      </c>
      <c r="F121" s="190" t="s">
        <v>323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P122+P126+P170</f>
        <v>0</v>
      </c>
      <c r="Q121" s="195"/>
      <c r="R121" s="196">
        <f>R122+R126+R170</f>
        <v>0.51282</v>
      </c>
      <c r="S121" s="195"/>
      <c r="T121" s="197">
        <f>T122+T126+T170</f>
        <v>0</v>
      </c>
      <c r="AR121" s="198" t="s">
        <v>88</v>
      </c>
      <c r="AT121" s="199" t="s">
        <v>77</v>
      </c>
      <c r="AU121" s="199" t="s">
        <v>78</v>
      </c>
      <c r="AY121" s="198" t="s">
        <v>181</v>
      </c>
      <c r="BK121" s="200">
        <f>BK122+BK126+BK170</f>
        <v>0</v>
      </c>
    </row>
    <row r="122" spans="2:63" s="12" customFormat="1" ht="13.2">
      <c r="B122" s="187"/>
      <c r="C122" s="188"/>
      <c r="D122" s="189" t="s">
        <v>77</v>
      </c>
      <c r="E122" s="201" t="s">
        <v>1954</v>
      </c>
      <c r="F122" s="201" t="s">
        <v>1955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SUM(P123:P125)</f>
        <v>0</v>
      </c>
      <c r="Q122" s="195"/>
      <c r="R122" s="196">
        <f>SUM(R123:R125)</f>
        <v>0.01044</v>
      </c>
      <c r="S122" s="195"/>
      <c r="T122" s="197">
        <f>SUM(T123:T125)</f>
        <v>0</v>
      </c>
      <c r="AR122" s="198" t="s">
        <v>88</v>
      </c>
      <c r="AT122" s="199" t="s">
        <v>77</v>
      </c>
      <c r="AU122" s="199" t="s">
        <v>86</v>
      </c>
      <c r="AY122" s="198" t="s">
        <v>181</v>
      </c>
      <c r="BK122" s="200">
        <f>SUM(BK123:BK125)</f>
        <v>0</v>
      </c>
    </row>
    <row r="123" spans="1:65" s="2" customFormat="1" ht="11.4">
      <c r="A123" s="33"/>
      <c r="B123" s="34"/>
      <c r="C123" s="203" t="s">
        <v>86</v>
      </c>
      <c r="D123" s="203" t="s">
        <v>183</v>
      </c>
      <c r="E123" s="204" t="s">
        <v>2147</v>
      </c>
      <c r="F123" s="205" t="s">
        <v>2148</v>
      </c>
      <c r="G123" s="206" t="s">
        <v>197</v>
      </c>
      <c r="H123" s="207">
        <v>36</v>
      </c>
      <c r="I123" s="208"/>
      <c r="J123" s="209">
        <f>ROUND(I123*H123,2)</f>
        <v>0</v>
      </c>
      <c r="K123" s="210"/>
      <c r="L123" s="38"/>
      <c r="M123" s="211" t="s">
        <v>1</v>
      </c>
      <c r="N123" s="212" t="s">
        <v>43</v>
      </c>
      <c r="O123" s="70"/>
      <c r="P123" s="213">
        <f>O123*H123</f>
        <v>0</v>
      </c>
      <c r="Q123" s="213">
        <v>0.00029</v>
      </c>
      <c r="R123" s="213">
        <f>Q123*H123</f>
        <v>0.01044</v>
      </c>
      <c r="S123" s="213">
        <v>0</v>
      </c>
      <c r="T123" s="21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5" t="s">
        <v>130</v>
      </c>
      <c r="AT123" s="215" t="s">
        <v>183</v>
      </c>
      <c r="AU123" s="215" t="s">
        <v>88</v>
      </c>
      <c r="AY123" s="16" t="s">
        <v>181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86</v>
      </c>
      <c r="BK123" s="216">
        <f>ROUND(I123*H123,2)</f>
        <v>0</v>
      </c>
      <c r="BL123" s="16" t="s">
        <v>130</v>
      </c>
      <c r="BM123" s="215" t="s">
        <v>2149</v>
      </c>
    </row>
    <row r="124" spans="2:51" s="13" customFormat="1" ht="12">
      <c r="B124" s="217"/>
      <c r="C124" s="218"/>
      <c r="D124" s="219" t="s">
        <v>189</v>
      </c>
      <c r="E124" s="220" t="s">
        <v>1</v>
      </c>
      <c r="F124" s="221" t="s">
        <v>381</v>
      </c>
      <c r="G124" s="218"/>
      <c r="H124" s="222">
        <v>36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189</v>
      </c>
      <c r="AU124" s="228" t="s">
        <v>88</v>
      </c>
      <c r="AV124" s="13" t="s">
        <v>88</v>
      </c>
      <c r="AW124" s="13" t="s">
        <v>35</v>
      </c>
      <c r="AX124" s="13" t="s">
        <v>86</v>
      </c>
      <c r="AY124" s="228" t="s">
        <v>181</v>
      </c>
    </row>
    <row r="125" spans="1:65" s="2" customFormat="1" ht="22.8">
      <c r="A125" s="33"/>
      <c r="B125" s="34"/>
      <c r="C125" s="203" t="s">
        <v>88</v>
      </c>
      <c r="D125" s="203" t="s">
        <v>183</v>
      </c>
      <c r="E125" s="204" t="s">
        <v>2150</v>
      </c>
      <c r="F125" s="205" t="s">
        <v>2151</v>
      </c>
      <c r="G125" s="206" t="s">
        <v>339</v>
      </c>
      <c r="H125" s="251"/>
      <c r="I125" s="208"/>
      <c r="J125" s="209">
        <f>ROUND(I125*H125,2)</f>
        <v>0</v>
      </c>
      <c r="K125" s="210"/>
      <c r="L125" s="38"/>
      <c r="M125" s="211" t="s">
        <v>1</v>
      </c>
      <c r="N125" s="212" t="s">
        <v>43</v>
      </c>
      <c r="O125" s="70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130</v>
      </c>
      <c r="AT125" s="215" t="s">
        <v>183</v>
      </c>
      <c r="AU125" s="215" t="s">
        <v>88</v>
      </c>
      <c r="AY125" s="16" t="s">
        <v>181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86</v>
      </c>
      <c r="BK125" s="216">
        <f>ROUND(I125*H125,2)</f>
        <v>0</v>
      </c>
      <c r="BL125" s="16" t="s">
        <v>130</v>
      </c>
      <c r="BM125" s="215" t="s">
        <v>2152</v>
      </c>
    </row>
    <row r="126" spans="2:63" s="12" customFormat="1" ht="13.2">
      <c r="B126" s="187"/>
      <c r="C126" s="188"/>
      <c r="D126" s="189" t="s">
        <v>77</v>
      </c>
      <c r="E126" s="201" t="s">
        <v>2153</v>
      </c>
      <c r="F126" s="201" t="s">
        <v>2154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SUM(P127:P169)</f>
        <v>0</v>
      </c>
      <c r="Q126" s="195"/>
      <c r="R126" s="196">
        <f>SUM(R127:R169)</f>
        <v>0.39018</v>
      </c>
      <c r="S126" s="195"/>
      <c r="T126" s="197">
        <f>SUM(T127:T169)</f>
        <v>0</v>
      </c>
      <c r="AR126" s="198" t="s">
        <v>88</v>
      </c>
      <c r="AT126" s="199" t="s">
        <v>77</v>
      </c>
      <c r="AU126" s="199" t="s">
        <v>86</v>
      </c>
      <c r="AY126" s="198" t="s">
        <v>181</v>
      </c>
      <c r="BK126" s="200">
        <f>SUM(BK127:BK169)</f>
        <v>0</v>
      </c>
    </row>
    <row r="127" spans="1:65" s="2" customFormat="1" ht="11.4">
      <c r="A127" s="33"/>
      <c r="B127" s="34"/>
      <c r="C127" s="203" t="s">
        <v>194</v>
      </c>
      <c r="D127" s="203" t="s">
        <v>183</v>
      </c>
      <c r="E127" s="204" t="s">
        <v>2155</v>
      </c>
      <c r="F127" s="205" t="s">
        <v>2156</v>
      </c>
      <c r="G127" s="206" t="s">
        <v>197</v>
      </c>
      <c r="H127" s="207">
        <v>7</v>
      </c>
      <c r="I127" s="208"/>
      <c r="J127" s="209">
        <f>ROUND(I127*H127,2)</f>
        <v>0</v>
      </c>
      <c r="K127" s="210"/>
      <c r="L127" s="38"/>
      <c r="M127" s="211" t="s">
        <v>1</v>
      </c>
      <c r="N127" s="212" t="s">
        <v>43</v>
      </c>
      <c r="O127" s="70"/>
      <c r="P127" s="213">
        <f>O127*H127</f>
        <v>0</v>
      </c>
      <c r="Q127" s="213">
        <v>0.00247</v>
      </c>
      <c r="R127" s="213">
        <f>Q127*H127</f>
        <v>0.01729</v>
      </c>
      <c r="S127" s="213">
        <v>0</v>
      </c>
      <c r="T127" s="21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86</v>
      </c>
      <c r="BK127" s="216">
        <f>ROUND(I127*H127,2)</f>
        <v>0</v>
      </c>
      <c r="BL127" s="16" t="s">
        <v>130</v>
      </c>
      <c r="BM127" s="215" t="s">
        <v>2157</v>
      </c>
    </row>
    <row r="128" spans="2:51" s="13" customFormat="1" ht="12">
      <c r="B128" s="217"/>
      <c r="C128" s="218"/>
      <c r="D128" s="219" t="s">
        <v>189</v>
      </c>
      <c r="E128" s="220" t="s">
        <v>1</v>
      </c>
      <c r="F128" s="221" t="s">
        <v>2108</v>
      </c>
      <c r="G128" s="218"/>
      <c r="H128" s="222">
        <v>7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189</v>
      </c>
      <c r="AU128" s="228" t="s">
        <v>88</v>
      </c>
      <c r="AV128" s="13" t="s">
        <v>88</v>
      </c>
      <c r="AW128" s="13" t="s">
        <v>35</v>
      </c>
      <c r="AX128" s="13" t="s">
        <v>86</v>
      </c>
      <c r="AY128" s="228" t="s">
        <v>181</v>
      </c>
    </row>
    <row r="129" spans="1:65" s="2" customFormat="1" ht="22.8">
      <c r="A129" s="33"/>
      <c r="B129" s="34"/>
      <c r="C129" s="229" t="s">
        <v>187</v>
      </c>
      <c r="D129" s="229" t="s">
        <v>237</v>
      </c>
      <c r="E129" s="230" t="s">
        <v>2158</v>
      </c>
      <c r="F129" s="231" t="s">
        <v>2159</v>
      </c>
      <c r="G129" s="232" t="s">
        <v>197</v>
      </c>
      <c r="H129" s="233">
        <v>6</v>
      </c>
      <c r="I129" s="234"/>
      <c r="J129" s="235">
        <f>ROUND(I129*H129,2)</f>
        <v>0</v>
      </c>
      <c r="K129" s="236"/>
      <c r="L129" s="237"/>
      <c r="M129" s="238" t="s">
        <v>1</v>
      </c>
      <c r="N129" s="239" t="s">
        <v>43</v>
      </c>
      <c r="O129" s="70"/>
      <c r="P129" s="213">
        <f>O129*H129</f>
        <v>0</v>
      </c>
      <c r="Q129" s="213">
        <v>0.0145</v>
      </c>
      <c r="R129" s="213">
        <f>Q129*H129</f>
        <v>0.08700000000000001</v>
      </c>
      <c r="S129" s="213">
        <v>0</v>
      </c>
      <c r="T129" s="21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333</v>
      </c>
      <c r="AT129" s="215" t="s">
        <v>237</v>
      </c>
      <c r="AU129" s="215" t="s">
        <v>88</v>
      </c>
      <c r="AY129" s="16" t="s">
        <v>181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86</v>
      </c>
      <c r="BK129" s="216">
        <f>ROUND(I129*H129,2)</f>
        <v>0</v>
      </c>
      <c r="BL129" s="16" t="s">
        <v>130</v>
      </c>
      <c r="BM129" s="215" t="s">
        <v>2160</v>
      </c>
    </row>
    <row r="130" spans="1:65" s="2" customFormat="1" ht="22.8">
      <c r="A130" s="33"/>
      <c r="B130" s="34"/>
      <c r="C130" s="229" t="s">
        <v>203</v>
      </c>
      <c r="D130" s="229" t="s">
        <v>237</v>
      </c>
      <c r="E130" s="230" t="s">
        <v>2161</v>
      </c>
      <c r="F130" s="231" t="s">
        <v>2162</v>
      </c>
      <c r="G130" s="232" t="s">
        <v>197</v>
      </c>
      <c r="H130" s="233">
        <v>1</v>
      </c>
      <c r="I130" s="234"/>
      <c r="J130" s="235">
        <f>ROUND(I130*H130,2)</f>
        <v>0</v>
      </c>
      <c r="K130" s="236"/>
      <c r="L130" s="237"/>
      <c r="M130" s="238" t="s">
        <v>1</v>
      </c>
      <c r="N130" s="239" t="s">
        <v>43</v>
      </c>
      <c r="O130" s="70"/>
      <c r="P130" s="213">
        <f>O130*H130</f>
        <v>0</v>
      </c>
      <c r="Q130" s="213">
        <v>0.0219</v>
      </c>
      <c r="R130" s="213">
        <f>Q130*H130</f>
        <v>0.0219</v>
      </c>
      <c r="S130" s="213">
        <v>0</v>
      </c>
      <c r="T130" s="21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333</v>
      </c>
      <c r="AT130" s="215" t="s">
        <v>237</v>
      </c>
      <c r="AU130" s="215" t="s">
        <v>88</v>
      </c>
      <c r="AY130" s="16" t="s">
        <v>181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86</v>
      </c>
      <c r="BK130" s="216">
        <f>ROUND(I130*H130,2)</f>
        <v>0</v>
      </c>
      <c r="BL130" s="16" t="s">
        <v>130</v>
      </c>
      <c r="BM130" s="215" t="s">
        <v>2163</v>
      </c>
    </row>
    <row r="131" spans="1:65" s="2" customFormat="1" ht="22.8">
      <c r="A131" s="33"/>
      <c r="B131" s="34"/>
      <c r="C131" s="203" t="s">
        <v>209</v>
      </c>
      <c r="D131" s="203" t="s">
        <v>183</v>
      </c>
      <c r="E131" s="204" t="s">
        <v>2164</v>
      </c>
      <c r="F131" s="205" t="s">
        <v>2165</v>
      </c>
      <c r="G131" s="206" t="s">
        <v>2166</v>
      </c>
      <c r="H131" s="207">
        <v>2</v>
      </c>
      <c r="I131" s="208"/>
      <c r="J131" s="209">
        <f>ROUND(I131*H131,2)</f>
        <v>0</v>
      </c>
      <c r="K131" s="210"/>
      <c r="L131" s="38"/>
      <c r="M131" s="211" t="s">
        <v>1</v>
      </c>
      <c r="N131" s="212" t="s">
        <v>43</v>
      </c>
      <c r="O131" s="70"/>
      <c r="P131" s="213">
        <f>O131*H131</f>
        <v>0</v>
      </c>
      <c r="Q131" s="213">
        <v>0.0005</v>
      </c>
      <c r="R131" s="213">
        <f>Q131*H131</f>
        <v>0.001</v>
      </c>
      <c r="S131" s="213">
        <v>0</v>
      </c>
      <c r="T131" s="21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5" t="s">
        <v>130</v>
      </c>
      <c r="AT131" s="215" t="s">
        <v>183</v>
      </c>
      <c r="AU131" s="215" t="s">
        <v>88</v>
      </c>
      <c r="AY131" s="16" t="s">
        <v>181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86</v>
      </c>
      <c r="BK131" s="216">
        <f>ROUND(I131*H131,2)</f>
        <v>0</v>
      </c>
      <c r="BL131" s="16" t="s">
        <v>130</v>
      </c>
      <c r="BM131" s="215" t="s">
        <v>2167</v>
      </c>
    </row>
    <row r="132" spans="2:51" s="13" customFormat="1" ht="12">
      <c r="B132" s="217"/>
      <c r="C132" s="218"/>
      <c r="D132" s="219" t="s">
        <v>189</v>
      </c>
      <c r="E132" s="220" t="s">
        <v>1</v>
      </c>
      <c r="F132" s="221" t="s">
        <v>88</v>
      </c>
      <c r="G132" s="218"/>
      <c r="H132" s="222">
        <v>2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189</v>
      </c>
      <c r="AU132" s="228" t="s">
        <v>88</v>
      </c>
      <c r="AV132" s="13" t="s">
        <v>88</v>
      </c>
      <c r="AW132" s="13" t="s">
        <v>35</v>
      </c>
      <c r="AX132" s="13" t="s">
        <v>86</v>
      </c>
      <c r="AY132" s="228" t="s">
        <v>181</v>
      </c>
    </row>
    <row r="133" spans="1:65" s="2" customFormat="1" ht="22.8">
      <c r="A133" s="33"/>
      <c r="B133" s="34"/>
      <c r="C133" s="203" t="s">
        <v>213</v>
      </c>
      <c r="D133" s="203" t="s">
        <v>183</v>
      </c>
      <c r="E133" s="204" t="s">
        <v>2168</v>
      </c>
      <c r="F133" s="205" t="s">
        <v>2169</v>
      </c>
      <c r="G133" s="206" t="s">
        <v>2166</v>
      </c>
      <c r="H133" s="207">
        <v>1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0.0008</v>
      </c>
      <c r="R133" s="213">
        <f>Q133*H133</f>
        <v>0.0008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130</v>
      </c>
      <c r="BM133" s="215" t="s">
        <v>2170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86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22.8">
      <c r="A135" s="33"/>
      <c r="B135" s="34"/>
      <c r="C135" s="203" t="s">
        <v>218</v>
      </c>
      <c r="D135" s="203" t="s">
        <v>183</v>
      </c>
      <c r="E135" s="204" t="s">
        <v>2171</v>
      </c>
      <c r="F135" s="205" t="s">
        <v>2172</v>
      </c>
      <c r="G135" s="206" t="s">
        <v>2166</v>
      </c>
      <c r="H135" s="207">
        <v>1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43</v>
      </c>
      <c r="O135" s="70"/>
      <c r="P135" s="213">
        <f>O135*H135</f>
        <v>0</v>
      </c>
      <c r="Q135" s="213">
        <v>0.0013</v>
      </c>
      <c r="R135" s="213">
        <f>Q135*H135</f>
        <v>0.0013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130</v>
      </c>
      <c r="AT135" s="215" t="s">
        <v>183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130</v>
      </c>
      <c r="BM135" s="215" t="s">
        <v>2173</v>
      </c>
    </row>
    <row r="136" spans="2:51" s="13" customFormat="1" ht="12">
      <c r="B136" s="217"/>
      <c r="C136" s="218"/>
      <c r="D136" s="219" t="s">
        <v>189</v>
      </c>
      <c r="E136" s="220" t="s">
        <v>1</v>
      </c>
      <c r="F136" s="221" t="s">
        <v>86</v>
      </c>
      <c r="G136" s="218"/>
      <c r="H136" s="222">
        <v>1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189</v>
      </c>
      <c r="AU136" s="228" t="s">
        <v>88</v>
      </c>
      <c r="AV136" s="13" t="s">
        <v>88</v>
      </c>
      <c r="AW136" s="13" t="s">
        <v>35</v>
      </c>
      <c r="AX136" s="13" t="s">
        <v>86</v>
      </c>
      <c r="AY136" s="228" t="s">
        <v>181</v>
      </c>
    </row>
    <row r="137" spans="1:65" s="2" customFormat="1" ht="22.8">
      <c r="A137" s="33"/>
      <c r="B137" s="34"/>
      <c r="C137" s="203" t="s">
        <v>223</v>
      </c>
      <c r="D137" s="203" t="s">
        <v>183</v>
      </c>
      <c r="E137" s="204" t="s">
        <v>2174</v>
      </c>
      <c r="F137" s="205" t="s">
        <v>2175</v>
      </c>
      <c r="G137" s="206" t="s">
        <v>2166</v>
      </c>
      <c r="H137" s="207">
        <v>11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43</v>
      </c>
      <c r="O137" s="70"/>
      <c r="P137" s="213">
        <f>O137*H137</f>
        <v>0</v>
      </c>
      <c r="Q137" s="213">
        <v>0.00173</v>
      </c>
      <c r="R137" s="213">
        <f>Q137*H137</f>
        <v>0.01903</v>
      </c>
      <c r="S137" s="213">
        <v>0</v>
      </c>
      <c r="T137" s="214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5" t="s">
        <v>130</v>
      </c>
      <c r="AT137" s="215" t="s">
        <v>183</v>
      </c>
      <c r="AU137" s="215" t="s">
        <v>88</v>
      </c>
      <c r="AY137" s="16" t="s">
        <v>181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86</v>
      </c>
      <c r="BK137" s="216">
        <f>ROUND(I137*H137,2)</f>
        <v>0</v>
      </c>
      <c r="BL137" s="16" t="s">
        <v>130</v>
      </c>
      <c r="BM137" s="215" t="s">
        <v>2176</v>
      </c>
    </row>
    <row r="138" spans="2:51" s="13" customFormat="1" ht="12">
      <c r="B138" s="217"/>
      <c r="C138" s="218"/>
      <c r="D138" s="219" t="s">
        <v>189</v>
      </c>
      <c r="E138" s="220" t="s">
        <v>1</v>
      </c>
      <c r="F138" s="221" t="s">
        <v>2177</v>
      </c>
      <c r="G138" s="218"/>
      <c r="H138" s="222">
        <v>11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189</v>
      </c>
      <c r="AU138" s="228" t="s">
        <v>88</v>
      </c>
      <c r="AV138" s="13" t="s">
        <v>88</v>
      </c>
      <c r="AW138" s="13" t="s">
        <v>35</v>
      </c>
      <c r="AX138" s="13" t="s">
        <v>86</v>
      </c>
      <c r="AY138" s="228" t="s">
        <v>181</v>
      </c>
    </row>
    <row r="139" spans="1:65" s="2" customFormat="1" ht="11.4">
      <c r="A139" s="33"/>
      <c r="B139" s="34"/>
      <c r="C139" s="229" t="s">
        <v>113</v>
      </c>
      <c r="D139" s="229" t="s">
        <v>237</v>
      </c>
      <c r="E139" s="230" t="s">
        <v>2178</v>
      </c>
      <c r="F139" s="231" t="s">
        <v>2179</v>
      </c>
      <c r="G139" s="232" t="s">
        <v>197</v>
      </c>
      <c r="H139" s="233">
        <v>10</v>
      </c>
      <c r="I139" s="234"/>
      <c r="J139" s="235">
        <f>ROUND(I139*H139,2)</f>
        <v>0</v>
      </c>
      <c r="K139" s="236"/>
      <c r="L139" s="237"/>
      <c r="M139" s="238" t="s">
        <v>1</v>
      </c>
      <c r="N139" s="239" t="s">
        <v>43</v>
      </c>
      <c r="O139" s="70"/>
      <c r="P139" s="213">
        <f>O139*H139</f>
        <v>0</v>
      </c>
      <c r="Q139" s="213">
        <v>0.0135</v>
      </c>
      <c r="R139" s="213">
        <f>Q139*H139</f>
        <v>0.135</v>
      </c>
      <c r="S139" s="213">
        <v>0</v>
      </c>
      <c r="T139" s="21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5" t="s">
        <v>333</v>
      </c>
      <c r="AT139" s="215" t="s">
        <v>237</v>
      </c>
      <c r="AU139" s="215" t="s">
        <v>88</v>
      </c>
      <c r="AY139" s="16" t="s">
        <v>181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86</v>
      </c>
      <c r="BK139" s="216">
        <f>ROUND(I139*H139,2)</f>
        <v>0</v>
      </c>
      <c r="BL139" s="16" t="s">
        <v>130</v>
      </c>
      <c r="BM139" s="215" t="s">
        <v>2180</v>
      </c>
    </row>
    <row r="140" spans="1:65" s="2" customFormat="1" ht="11.4">
      <c r="A140" s="33"/>
      <c r="B140" s="34"/>
      <c r="C140" s="229" t="s">
        <v>116</v>
      </c>
      <c r="D140" s="229" t="s">
        <v>237</v>
      </c>
      <c r="E140" s="230" t="s">
        <v>2181</v>
      </c>
      <c r="F140" s="231" t="s">
        <v>2182</v>
      </c>
      <c r="G140" s="232" t="s">
        <v>197</v>
      </c>
      <c r="H140" s="233">
        <v>1</v>
      </c>
      <c r="I140" s="234"/>
      <c r="J140" s="235">
        <f>ROUND(I140*H140,2)</f>
        <v>0</v>
      </c>
      <c r="K140" s="236"/>
      <c r="L140" s="237"/>
      <c r="M140" s="238" t="s">
        <v>1</v>
      </c>
      <c r="N140" s="239" t="s">
        <v>43</v>
      </c>
      <c r="O140" s="70"/>
      <c r="P140" s="213">
        <f>O140*H140</f>
        <v>0</v>
      </c>
      <c r="Q140" s="213">
        <v>0.015</v>
      </c>
      <c r="R140" s="213">
        <f>Q140*H140</f>
        <v>0.015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333</v>
      </c>
      <c r="AT140" s="215" t="s">
        <v>237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130</v>
      </c>
      <c r="BM140" s="215" t="s">
        <v>2183</v>
      </c>
    </row>
    <row r="141" spans="1:65" s="2" customFormat="1" ht="22.8">
      <c r="A141" s="33"/>
      <c r="B141" s="34"/>
      <c r="C141" s="203" t="s">
        <v>119</v>
      </c>
      <c r="D141" s="203" t="s">
        <v>183</v>
      </c>
      <c r="E141" s="204" t="s">
        <v>2184</v>
      </c>
      <c r="F141" s="205" t="s">
        <v>2185</v>
      </c>
      <c r="G141" s="206" t="s">
        <v>2166</v>
      </c>
      <c r="H141" s="207">
        <v>4</v>
      </c>
      <c r="I141" s="208"/>
      <c r="J141" s="209">
        <f>ROUND(I141*H141,2)</f>
        <v>0</v>
      </c>
      <c r="K141" s="210"/>
      <c r="L141" s="38"/>
      <c r="M141" s="211" t="s">
        <v>1</v>
      </c>
      <c r="N141" s="212" t="s">
        <v>43</v>
      </c>
      <c r="O141" s="70"/>
      <c r="P141" s="213">
        <f>O141*H141</f>
        <v>0</v>
      </c>
      <c r="Q141" s="213">
        <v>0.00032</v>
      </c>
      <c r="R141" s="213">
        <f>Q141*H141</f>
        <v>0.00128</v>
      </c>
      <c r="S141" s="213">
        <v>0</v>
      </c>
      <c r="T141" s="21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5" t="s">
        <v>130</v>
      </c>
      <c r="AT141" s="215" t="s">
        <v>183</v>
      </c>
      <c r="AU141" s="215" t="s">
        <v>88</v>
      </c>
      <c r="AY141" s="16" t="s">
        <v>181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86</v>
      </c>
      <c r="BK141" s="216">
        <f>ROUND(I141*H141,2)</f>
        <v>0</v>
      </c>
      <c r="BL141" s="16" t="s">
        <v>130</v>
      </c>
      <c r="BM141" s="215" t="s">
        <v>2186</v>
      </c>
    </row>
    <row r="142" spans="2:51" s="13" customFormat="1" ht="12">
      <c r="B142" s="217"/>
      <c r="C142" s="218"/>
      <c r="D142" s="219" t="s">
        <v>189</v>
      </c>
      <c r="E142" s="220" t="s">
        <v>1</v>
      </c>
      <c r="F142" s="221" t="s">
        <v>187</v>
      </c>
      <c r="G142" s="218"/>
      <c r="H142" s="222">
        <v>4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189</v>
      </c>
      <c r="AU142" s="228" t="s">
        <v>88</v>
      </c>
      <c r="AV142" s="13" t="s">
        <v>88</v>
      </c>
      <c r="AW142" s="13" t="s">
        <v>35</v>
      </c>
      <c r="AX142" s="13" t="s">
        <v>86</v>
      </c>
      <c r="AY142" s="228" t="s">
        <v>181</v>
      </c>
    </row>
    <row r="143" spans="1:65" s="2" customFormat="1" ht="22.8">
      <c r="A143" s="33"/>
      <c r="B143" s="34"/>
      <c r="C143" s="203" t="s">
        <v>122</v>
      </c>
      <c r="D143" s="203" t="s">
        <v>183</v>
      </c>
      <c r="E143" s="204" t="s">
        <v>2187</v>
      </c>
      <c r="F143" s="205" t="s">
        <v>2188</v>
      </c>
      <c r="G143" s="206" t="s">
        <v>2166</v>
      </c>
      <c r="H143" s="207">
        <v>4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43</v>
      </c>
      <c r="O143" s="70"/>
      <c r="P143" s="213">
        <f>O143*H143</f>
        <v>0</v>
      </c>
      <c r="Q143" s="213">
        <v>0.00052</v>
      </c>
      <c r="R143" s="213">
        <f>Q143*H143</f>
        <v>0.00208</v>
      </c>
      <c r="S143" s="213">
        <v>0</v>
      </c>
      <c r="T143" s="21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5" t="s">
        <v>130</v>
      </c>
      <c r="AT143" s="215" t="s">
        <v>183</v>
      </c>
      <c r="AU143" s="215" t="s">
        <v>88</v>
      </c>
      <c r="AY143" s="16" t="s">
        <v>181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86</v>
      </c>
      <c r="BK143" s="216">
        <f>ROUND(I143*H143,2)</f>
        <v>0</v>
      </c>
      <c r="BL143" s="16" t="s">
        <v>130</v>
      </c>
      <c r="BM143" s="215" t="s">
        <v>2189</v>
      </c>
    </row>
    <row r="144" spans="2:51" s="13" customFormat="1" ht="12">
      <c r="B144" s="217"/>
      <c r="C144" s="218"/>
      <c r="D144" s="219" t="s">
        <v>189</v>
      </c>
      <c r="E144" s="220" t="s">
        <v>1</v>
      </c>
      <c r="F144" s="221" t="s">
        <v>187</v>
      </c>
      <c r="G144" s="218"/>
      <c r="H144" s="222">
        <v>4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189</v>
      </c>
      <c r="AU144" s="228" t="s">
        <v>88</v>
      </c>
      <c r="AV144" s="13" t="s">
        <v>88</v>
      </c>
      <c r="AW144" s="13" t="s">
        <v>35</v>
      </c>
      <c r="AX144" s="13" t="s">
        <v>86</v>
      </c>
      <c r="AY144" s="228" t="s">
        <v>181</v>
      </c>
    </row>
    <row r="145" spans="1:65" s="2" customFormat="1" ht="22.8">
      <c r="A145" s="33"/>
      <c r="B145" s="34"/>
      <c r="C145" s="203" t="s">
        <v>125</v>
      </c>
      <c r="D145" s="203" t="s">
        <v>183</v>
      </c>
      <c r="E145" s="204" t="s">
        <v>2190</v>
      </c>
      <c r="F145" s="205" t="s">
        <v>2191</v>
      </c>
      <c r="G145" s="206" t="s">
        <v>2166</v>
      </c>
      <c r="H145" s="207">
        <v>1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43</v>
      </c>
      <c r="O145" s="70"/>
      <c r="P145" s="213">
        <f>O145*H145</f>
        <v>0</v>
      </c>
      <c r="Q145" s="213">
        <v>0.00583</v>
      </c>
      <c r="R145" s="213">
        <f>Q145*H145</f>
        <v>0.00583</v>
      </c>
      <c r="S145" s="213">
        <v>0</v>
      </c>
      <c r="T145" s="21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5" t="s">
        <v>130</v>
      </c>
      <c r="AT145" s="215" t="s">
        <v>183</v>
      </c>
      <c r="AU145" s="215" t="s">
        <v>88</v>
      </c>
      <c r="AY145" s="16" t="s">
        <v>181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86</v>
      </c>
      <c r="BK145" s="216">
        <f>ROUND(I145*H145,2)</f>
        <v>0</v>
      </c>
      <c r="BL145" s="16" t="s">
        <v>130</v>
      </c>
      <c r="BM145" s="215" t="s">
        <v>2192</v>
      </c>
    </row>
    <row r="146" spans="2:51" s="13" customFormat="1" ht="12">
      <c r="B146" s="217"/>
      <c r="C146" s="218"/>
      <c r="D146" s="219" t="s">
        <v>189</v>
      </c>
      <c r="E146" s="220" t="s">
        <v>1</v>
      </c>
      <c r="F146" s="221" t="s">
        <v>86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189</v>
      </c>
      <c r="AU146" s="228" t="s">
        <v>88</v>
      </c>
      <c r="AV146" s="13" t="s">
        <v>88</v>
      </c>
      <c r="AW146" s="13" t="s">
        <v>35</v>
      </c>
      <c r="AX146" s="13" t="s">
        <v>86</v>
      </c>
      <c r="AY146" s="228" t="s">
        <v>181</v>
      </c>
    </row>
    <row r="147" spans="1:65" s="2" customFormat="1" ht="22.8">
      <c r="A147" s="33"/>
      <c r="B147" s="34"/>
      <c r="C147" s="229" t="s">
        <v>8</v>
      </c>
      <c r="D147" s="229" t="s">
        <v>237</v>
      </c>
      <c r="E147" s="230" t="s">
        <v>2193</v>
      </c>
      <c r="F147" s="231" t="s">
        <v>2194</v>
      </c>
      <c r="G147" s="232" t="s">
        <v>197</v>
      </c>
      <c r="H147" s="233">
        <v>1</v>
      </c>
      <c r="I147" s="234"/>
      <c r="J147" s="235">
        <f>ROUND(I147*H147,2)</f>
        <v>0</v>
      </c>
      <c r="K147" s="236"/>
      <c r="L147" s="237"/>
      <c r="M147" s="238" t="s">
        <v>1</v>
      </c>
      <c r="N147" s="239" t="s">
        <v>43</v>
      </c>
      <c r="O147" s="70"/>
      <c r="P147" s="213">
        <f>O147*H147</f>
        <v>0</v>
      </c>
      <c r="Q147" s="213">
        <v>0.013</v>
      </c>
      <c r="R147" s="213">
        <f>Q147*H147</f>
        <v>0.013</v>
      </c>
      <c r="S147" s="213">
        <v>0</v>
      </c>
      <c r="T147" s="21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5" t="s">
        <v>333</v>
      </c>
      <c r="AT147" s="215" t="s">
        <v>237</v>
      </c>
      <c r="AU147" s="215" t="s">
        <v>88</v>
      </c>
      <c r="AY147" s="16" t="s">
        <v>181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86</v>
      </c>
      <c r="BK147" s="216">
        <f>ROUND(I147*H147,2)</f>
        <v>0</v>
      </c>
      <c r="BL147" s="16" t="s">
        <v>130</v>
      </c>
      <c r="BM147" s="215" t="s">
        <v>2195</v>
      </c>
    </row>
    <row r="148" spans="1:65" s="2" customFormat="1" ht="34.2">
      <c r="A148" s="33"/>
      <c r="B148" s="34"/>
      <c r="C148" s="203" t="s">
        <v>130</v>
      </c>
      <c r="D148" s="203" t="s">
        <v>183</v>
      </c>
      <c r="E148" s="204" t="s">
        <v>2196</v>
      </c>
      <c r="F148" s="205" t="s">
        <v>2197</v>
      </c>
      <c r="G148" s="206" t="s">
        <v>2166</v>
      </c>
      <c r="H148" s="207">
        <v>1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0.01937</v>
      </c>
      <c r="R148" s="213">
        <f>Q148*H148</f>
        <v>0.01937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2198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86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22.8">
      <c r="A150" s="33"/>
      <c r="B150" s="34"/>
      <c r="C150" s="203" t="s">
        <v>133</v>
      </c>
      <c r="D150" s="203" t="s">
        <v>183</v>
      </c>
      <c r="E150" s="204" t="s">
        <v>2199</v>
      </c>
      <c r="F150" s="205" t="s">
        <v>2200</v>
      </c>
      <c r="G150" s="206" t="s">
        <v>2166</v>
      </c>
      <c r="H150" s="207">
        <v>7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0.00043</v>
      </c>
      <c r="R150" s="213">
        <f>Q150*H150</f>
        <v>0.00301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2201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213</v>
      </c>
      <c r="G151" s="218"/>
      <c r="H151" s="222">
        <v>7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11.4">
      <c r="A152" s="33"/>
      <c r="B152" s="34"/>
      <c r="C152" s="229" t="s">
        <v>136</v>
      </c>
      <c r="D152" s="229" t="s">
        <v>237</v>
      </c>
      <c r="E152" s="230" t="s">
        <v>2202</v>
      </c>
      <c r="F152" s="231" t="s">
        <v>2203</v>
      </c>
      <c r="G152" s="232" t="s">
        <v>197</v>
      </c>
      <c r="H152" s="233">
        <v>4</v>
      </c>
      <c r="I152" s="234"/>
      <c r="J152" s="235">
        <f>ROUND(I152*H152,2)</f>
        <v>0</v>
      </c>
      <c r="K152" s="236"/>
      <c r="L152" s="237"/>
      <c r="M152" s="238" t="s">
        <v>1</v>
      </c>
      <c r="N152" s="239" t="s">
        <v>43</v>
      </c>
      <c r="O152" s="70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333</v>
      </c>
      <c r="AT152" s="215" t="s">
        <v>237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2204</v>
      </c>
    </row>
    <row r="153" spans="1:65" s="2" customFormat="1" ht="11.4">
      <c r="A153" s="33"/>
      <c r="B153" s="34"/>
      <c r="C153" s="229" t="s">
        <v>139</v>
      </c>
      <c r="D153" s="229" t="s">
        <v>237</v>
      </c>
      <c r="E153" s="230" t="s">
        <v>2205</v>
      </c>
      <c r="F153" s="231" t="s">
        <v>2206</v>
      </c>
      <c r="G153" s="232" t="s">
        <v>197</v>
      </c>
      <c r="H153" s="233">
        <v>3</v>
      </c>
      <c r="I153" s="234"/>
      <c r="J153" s="235">
        <f>ROUND(I153*H153,2)</f>
        <v>0</v>
      </c>
      <c r="K153" s="236"/>
      <c r="L153" s="237"/>
      <c r="M153" s="238" t="s">
        <v>1</v>
      </c>
      <c r="N153" s="239" t="s">
        <v>43</v>
      </c>
      <c r="O153" s="70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15" t="s">
        <v>333</v>
      </c>
      <c r="AT153" s="215" t="s">
        <v>237</v>
      </c>
      <c r="AU153" s="215" t="s">
        <v>88</v>
      </c>
      <c r="AY153" s="16" t="s">
        <v>181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86</v>
      </c>
      <c r="BK153" s="216">
        <f>ROUND(I153*H153,2)</f>
        <v>0</v>
      </c>
      <c r="BL153" s="16" t="s">
        <v>130</v>
      </c>
      <c r="BM153" s="215" t="s">
        <v>2207</v>
      </c>
    </row>
    <row r="154" spans="1:65" s="2" customFormat="1" ht="22.8">
      <c r="A154" s="33"/>
      <c r="B154" s="34"/>
      <c r="C154" s="203" t="s">
        <v>142</v>
      </c>
      <c r="D154" s="203" t="s">
        <v>183</v>
      </c>
      <c r="E154" s="204" t="s">
        <v>2208</v>
      </c>
      <c r="F154" s="205" t="s">
        <v>2209</v>
      </c>
      <c r="G154" s="206" t="s">
        <v>2166</v>
      </c>
      <c r="H154" s="207">
        <v>1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0.00064</v>
      </c>
      <c r="R154" s="213">
        <f>Q154*H154</f>
        <v>0.00064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130</v>
      </c>
      <c r="BM154" s="215" t="s">
        <v>2210</v>
      </c>
    </row>
    <row r="155" spans="2:51" s="13" customFormat="1" ht="12">
      <c r="B155" s="217"/>
      <c r="C155" s="218"/>
      <c r="D155" s="219" t="s">
        <v>189</v>
      </c>
      <c r="E155" s="220" t="s">
        <v>1</v>
      </c>
      <c r="F155" s="221" t="s">
        <v>86</v>
      </c>
      <c r="G155" s="218"/>
      <c r="H155" s="222">
        <v>1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189</v>
      </c>
      <c r="AU155" s="228" t="s">
        <v>88</v>
      </c>
      <c r="AV155" s="13" t="s">
        <v>88</v>
      </c>
      <c r="AW155" s="13" t="s">
        <v>35</v>
      </c>
      <c r="AX155" s="13" t="s">
        <v>86</v>
      </c>
      <c r="AY155" s="228" t="s">
        <v>181</v>
      </c>
    </row>
    <row r="156" spans="1:65" s="2" customFormat="1" ht="11.4">
      <c r="A156" s="33"/>
      <c r="B156" s="34"/>
      <c r="C156" s="229" t="s">
        <v>7</v>
      </c>
      <c r="D156" s="229" t="s">
        <v>237</v>
      </c>
      <c r="E156" s="230" t="s">
        <v>2211</v>
      </c>
      <c r="F156" s="231" t="s">
        <v>2212</v>
      </c>
      <c r="G156" s="232" t="s">
        <v>197</v>
      </c>
      <c r="H156" s="233">
        <v>1</v>
      </c>
      <c r="I156" s="234"/>
      <c r="J156" s="235">
        <f>ROUND(I156*H156,2)</f>
        <v>0</v>
      </c>
      <c r="K156" s="236"/>
      <c r="L156" s="237"/>
      <c r="M156" s="238" t="s">
        <v>1</v>
      </c>
      <c r="N156" s="239" t="s">
        <v>43</v>
      </c>
      <c r="O156" s="70"/>
      <c r="P156" s="213">
        <f>O156*H156</f>
        <v>0</v>
      </c>
      <c r="Q156" s="213">
        <v>0.014</v>
      </c>
      <c r="R156" s="213">
        <f>Q156*H156</f>
        <v>0.014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333</v>
      </c>
      <c r="AT156" s="215" t="s">
        <v>237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130</v>
      </c>
      <c r="BM156" s="215" t="s">
        <v>2213</v>
      </c>
    </row>
    <row r="157" spans="1:65" s="2" customFormat="1" ht="22.8">
      <c r="A157" s="33"/>
      <c r="B157" s="34"/>
      <c r="C157" s="203" t="s">
        <v>301</v>
      </c>
      <c r="D157" s="203" t="s">
        <v>183</v>
      </c>
      <c r="E157" s="204" t="s">
        <v>2214</v>
      </c>
      <c r="F157" s="205" t="s">
        <v>2215</v>
      </c>
      <c r="G157" s="206" t="s">
        <v>197</v>
      </c>
      <c r="H157" s="207">
        <v>18</v>
      </c>
      <c r="I157" s="208"/>
      <c r="J157" s="209">
        <f>ROUND(I157*H157,2)</f>
        <v>0</v>
      </c>
      <c r="K157" s="210"/>
      <c r="L157" s="38"/>
      <c r="M157" s="211" t="s">
        <v>1</v>
      </c>
      <c r="N157" s="212" t="s">
        <v>43</v>
      </c>
      <c r="O157" s="70"/>
      <c r="P157" s="213">
        <f>O157*H157</f>
        <v>0</v>
      </c>
      <c r="Q157" s="213">
        <v>4E-05</v>
      </c>
      <c r="R157" s="213">
        <f>Q157*H157</f>
        <v>0.00072</v>
      </c>
      <c r="S157" s="213">
        <v>0</v>
      </c>
      <c r="T157" s="21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5" t="s">
        <v>130</v>
      </c>
      <c r="AT157" s="215" t="s">
        <v>183</v>
      </c>
      <c r="AU157" s="215" t="s">
        <v>88</v>
      </c>
      <c r="AY157" s="16" t="s">
        <v>181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86</v>
      </c>
      <c r="BK157" s="216">
        <f>ROUND(I157*H157,2)</f>
        <v>0</v>
      </c>
      <c r="BL157" s="16" t="s">
        <v>130</v>
      </c>
      <c r="BM157" s="215" t="s">
        <v>2216</v>
      </c>
    </row>
    <row r="158" spans="2:51" s="13" customFormat="1" ht="12">
      <c r="B158" s="217"/>
      <c r="C158" s="218"/>
      <c r="D158" s="219" t="s">
        <v>189</v>
      </c>
      <c r="E158" s="220" t="s">
        <v>1</v>
      </c>
      <c r="F158" s="221" t="s">
        <v>2217</v>
      </c>
      <c r="G158" s="218"/>
      <c r="H158" s="222">
        <v>18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189</v>
      </c>
      <c r="AU158" s="228" t="s">
        <v>88</v>
      </c>
      <c r="AV158" s="13" t="s">
        <v>88</v>
      </c>
      <c r="AW158" s="13" t="s">
        <v>35</v>
      </c>
      <c r="AX158" s="13" t="s">
        <v>86</v>
      </c>
      <c r="AY158" s="228" t="s">
        <v>181</v>
      </c>
    </row>
    <row r="159" spans="1:65" s="2" customFormat="1" ht="22.8">
      <c r="A159" s="33"/>
      <c r="B159" s="34"/>
      <c r="C159" s="229" t="s">
        <v>306</v>
      </c>
      <c r="D159" s="229" t="s">
        <v>237</v>
      </c>
      <c r="E159" s="230" t="s">
        <v>2218</v>
      </c>
      <c r="F159" s="231" t="s">
        <v>2219</v>
      </c>
      <c r="G159" s="232" t="s">
        <v>197</v>
      </c>
      <c r="H159" s="233">
        <v>11</v>
      </c>
      <c r="I159" s="234"/>
      <c r="J159" s="235">
        <f>ROUND(I159*H159,2)</f>
        <v>0</v>
      </c>
      <c r="K159" s="236"/>
      <c r="L159" s="237"/>
      <c r="M159" s="238" t="s">
        <v>1</v>
      </c>
      <c r="N159" s="239" t="s">
        <v>43</v>
      </c>
      <c r="O159" s="70"/>
      <c r="P159" s="213">
        <f>O159*H159</f>
        <v>0</v>
      </c>
      <c r="Q159" s="213">
        <v>0.0018</v>
      </c>
      <c r="R159" s="213">
        <f>Q159*H159</f>
        <v>0.019799999999999998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333</v>
      </c>
      <c r="AT159" s="215" t="s">
        <v>237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130</v>
      </c>
      <c r="BM159" s="215" t="s">
        <v>2220</v>
      </c>
    </row>
    <row r="160" spans="1:65" s="2" customFormat="1" ht="22.8">
      <c r="A160" s="33"/>
      <c r="B160" s="34"/>
      <c r="C160" s="229" t="s">
        <v>310</v>
      </c>
      <c r="D160" s="229" t="s">
        <v>237</v>
      </c>
      <c r="E160" s="230" t="s">
        <v>2221</v>
      </c>
      <c r="F160" s="231" t="s">
        <v>2222</v>
      </c>
      <c r="G160" s="232" t="s">
        <v>197</v>
      </c>
      <c r="H160" s="233">
        <v>7</v>
      </c>
      <c r="I160" s="234"/>
      <c r="J160" s="235">
        <f>ROUND(I160*H160,2)</f>
        <v>0</v>
      </c>
      <c r="K160" s="236"/>
      <c r="L160" s="237"/>
      <c r="M160" s="238" t="s">
        <v>1</v>
      </c>
      <c r="N160" s="239" t="s">
        <v>43</v>
      </c>
      <c r="O160" s="70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5" t="s">
        <v>333</v>
      </c>
      <c r="AT160" s="215" t="s">
        <v>237</v>
      </c>
      <c r="AU160" s="215" t="s">
        <v>88</v>
      </c>
      <c r="AY160" s="16" t="s">
        <v>181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86</v>
      </c>
      <c r="BK160" s="216">
        <f>ROUND(I160*H160,2)</f>
        <v>0</v>
      </c>
      <c r="BL160" s="16" t="s">
        <v>130</v>
      </c>
      <c r="BM160" s="215" t="s">
        <v>2223</v>
      </c>
    </row>
    <row r="161" spans="1:65" s="2" customFormat="1" ht="22.8">
      <c r="A161" s="33"/>
      <c r="B161" s="34"/>
      <c r="C161" s="203" t="s">
        <v>314</v>
      </c>
      <c r="D161" s="203" t="s">
        <v>183</v>
      </c>
      <c r="E161" s="204" t="s">
        <v>2224</v>
      </c>
      <c r="F161" s="205" t="s">
        <v>2225</v>
      </c>
      <c r="G161" s="206" t="s">
        <v>197</v>
      </c>
      <c r="H161" s="207">
        <v>1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43</v>
      </c>
      <c r="O161" s="70"/>
      <c r="P161" s="213">
        <f>O161*H161</f>
        <v>0</v>
      </c>
      <c r="Q161" s="213">
        <v>0.00013</v>
      </c>
      <c r="R161" s="213">
        <f>Q161*H161</f>
        <v>0.00013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130</v>
      </c>
      <c r="AT161" s="215" t="s">
        <v>183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130</v>
      </c>
      <c r="BM161" s="215" t="s">
        <v>2226</v>
      </c>
    </row>
    <row r="162" spans="2:51" s="13" customFormat="1" ht="12">
      <c r="B162" s="217"/>
      <c r="C162" s="218"/>
      <c r="D162" s="219" t="s">
        <v>189</v>
      </c>
      <c r="E162" s="220" t="s">
        <v>1</v>
      </c>
      <c r="F162" s="221" t="s">
        <v>86</v>
      </c>
      <c r="G162" s="218"/>
      <c r="H162" s="222">
        <v>1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189</v>
      </c>
      <c r="AU162" s="228" t="s">
        <v>88</v>
      </c>
      <c r="AV162" s="13" t="s">
        <v>88</v>
      </c>
      <c r="AW162" s="13" t="s">
        <v>35</v>
      </c>
      <c r="AX162" s="13" t="s">
        <v>86</v>
      </c>
      <c r="AY162" s="228" t="s">
        <v>181</v>
      </c>
    </row>
    <row r="163" spans="1:65" s="2" customFormat="1" ht="22.8">
      <c r="A163" s="33"/>
      <c r="B163" s="34"/>
      <c r="C163" s="229" t="s">
        <v>318</v>
      </c>
      <c r="D163" s="229" t="s">
        <v>237</v>
      </c>
      <c r="E163" s="230" t="s">
        <v>2227</v>
      </c>
      <c r="F163" s="231" t="s">
        <v>2228</v>
      </c>
      <c r="G163" s="232" t="s">
        <v>197</v>
      </c>
      <c r="H163" s="233">
        <v>1</v>
      </c>
      <c r="I163" s="234"/>
      <c r="J163" s="235">
        <f>ROUND(I163*H163,2)</f>
        <v>0</v>
      </c>
      <c r="K163" s="236"/>
      <c r="L163" s="237"/>
      <c r="M163" s="238" t="s">
        <v>1</v>
      </c>
      <c r="N163" s="239" t="s">
        <v>43</v>
      </c>
      <c r="O163" s="70"/>
      <c r="P163" s="213">
        <f>O163*H163</f>
        <v>0</v>
      </c>
      <c r="Q163" s="213">
        <v>0.00305</v>
      </c>
      <c r="R163" s="213">
        <f>Q163*H163</f>
        <v>0.00305</v>
      </c>
      <c r="S163" s="213">
        <v>0</v>
      </c>
      <c r="T163" s="21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15" t="s">
        <v>333</v>
      </c>
      <c r="AT163" s="215" t="s">
        <v>237</v>
      </c>
      <c r="AU163" s="215" t="s">
        <v>88</v>
      </c>
      <c r="AY163" s="16" t="s">
        <v>181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6" t="s">
        <v>86</v>
      </c>
      <c r="BK163" s="216">
        <f>ROUND(I163*H163,2)</f>
        <v>0</v>
      </c>
      <c r="BL163" s="16" t="s">
        <v>130</v>
      </c>
      <c r="BM163" s="215" t="s">
        <v>2229</v>
      </c>
    </row>
    <row r="164" spans="1:65" s="2" customFormat="1" ht="11.4">
      <c r="A164" s="33"/>
      <c r="B164" s="34"/>
      <c r="C164" s="203" t="s">
        <v>326</v>
      </c>
      <c r="D164" s="203" t="s">
        <v>183</v>
      </c>
      <c r="E164" s="204" t="s">
        <v>2230</v>
      </c>
      <c r="F164" s="205" t="s">
        <v>2231</v>
      </c>
      <c r="G164" s="206" t="s">
        <v>197</v>
      </c>
      <c r="H164" s="207">
        <v>19</v>
      </c>
      <c r="I164" s="208"/>
      <c r="J164" s="209">
        <f>ROUND(I164*H164,2)</f>
        <v>0</v>
      </c>
      <c r="K164" s="210"/>
      <c r="L164" s="38"/>
      <c r="M164" s="211" t="s">
        <v>1</v>
      </c>
      <c r="N164" s="212" t="s">
        <v>43</v>
      </c>
      <c r="O164" s="70"/>
      <c r="P164" s="213">
        <f>O164*H164</f>
        <v>0</v>
      </c>
      <c r="Q164" s="213">
        <v>0.00018</v>
      </c>
      <c r="R164" s="213">
        <f>Q164*H164</f>
        <v>0.0034200000000000003</v>
      </c>
      <c r="S164" s="213">
        <v>0</v>
      </c>
      <c r="T164" s="21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130</v>
      </c>
      <c r="AT164" s="215" t="s">
        <v>183</v>
      </c>
      <c r="AU164" s="215" t="s">
        <v>88</v>
      </c>
      <c r="AY164" s="16" t="s">
        <v>181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86</v>
      </c>
      <c r="BK164" s="216">
        <f>ROUND(I164*H164,2)</f>
        <v>0</v>
      </c>
      <c r="BL164" s="16" t="s">
        <v>130</v>
      </c>
      <c r="BM164" s="215" t="s">
        <v>2232</v>
      </c>
    </row>
    <row r="165" spans="2:51" s="13" customFormat="1" ht="12">
      <c r="B165" s="217"/>
      <c r="C165" s="218"/>
      <c r="D165" s="219" t="s">
        <v>189</v>
      </c>
      <c r="E165" s="220" t="s">
        <v>1</v>
      </c>
      <c r="F165" s="221" t="s">
        <v>2233</v>
      </c>
      <c r="G165" s="218"/>
      <c r="H165" s="222">
        <v>19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189</v>
      </c>
      <c r="AU165" s="228" t="s">
        <v>88</v>
      </c>
      <c r="AV165" s="13" t="s">
        <v>88</v>
      </c>
      <c r="AW165" s="13" t="s">
        <v>35</v>
      </c>
      <c r="AX165" s="13" t="s">
        <v>86</v>
      </c>
      <c r="AY165" s="228" t="s">
        <v>181</v>
      </c>
    </row>
    <row r="166" spans="1:65" s="2" customFormat="1" ht="11.4">
      <c r="A166" s="33"/>
      <c r="B166" s="34"/>
      <c r="C166" s="229" t="s">
        <v>330</v>
      </c>
      <c r="D166" s="229" t="s">
        <v>237</v>
      </c>
      <c r="E166" s="230" t="s">
        <v>2234</v>
      </c>
      <c r="F166" s="231" t="s">
        <v>2235</v>
      </c>
      <c r="G166" s="232" t="s">
        <v>197</v>
      </c>
      <c r="H166" s="233">
        <v>11</v>
      </c>
      <c r="I166" s="234"/>
      <c r="J166" s="235">
        <f>ROUND(I166*H166,2)</f>
        <v>0</v>
      </c>
      <c r="K166" s="236"/>
      <c r="L166" s="237"/>
      <c r="M166" s="238" t="s">
        <v>1</v>
      </c>
      <c r="N166" s="239" t="s">
        <v>43</v>
      </c>
      <c r="O166" s="70"/>
      <c r="P166" s="213">
        <f>O166*H166</f>
        <v>0</v>
      </c>
      <c r="Q166" s="213">
        <v>0.00025</v>
      </c>
      <c r="R166" s="213">
        <f>Q166*H166</f>
        <v>0.00275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15" t="s">
        <v>333</v>
      </c>
      <c r="AT166" s="215" t="s">
        <v>237</v>
      </c>
      <c r="AU166" s="215" t="s">
        <v>88</v>
      </c>
      <c r="AY166" s="16" t="s">
        <v>181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86</v>
      </c>
      <c r="BK166" s="216">
        <f>ROUND(I166*H166,2)</f>
        <v>0</v>
      </c>
      <c r="BL166" s="16" t="s">
        <v>130</v>
      </c>
      <c r="BM166" s="215" t="s">
        <v>2236</v>
      </c>
    </row>
    <row r="167" spans="1:65" s="2" customFormat="1" ht="11.4">
      <c r="A167" s="33"/>
      <c r="B167" s="34"/>
      <c r="C167" s="229" t="s">
        <v>336</v>
      </c>
      <c r="D167" s="229" t="s">
        <v>237</v>
      </c>
      <c r="E167" s="230" t="s">
        <v>2237</v>
      </c>
      <c r="F167" s="231" t="s">
        <v>2238</v>
      </c>
      <c r="G167" s="232" t="s">
        <v>197</v>
      </c>
      <c r="H167" s="233">
        <v>7</v>
      </c>
      <c r="I167" s="234"/>
      <c r="J167" s="235">
        <f>ROUND(I167*H167,2)</f>
        <v>0</v>
      </c>
      <c r="K167" s="236"/>
      <c r="L167" s="237"/>
      <c r="M167" s="238" t="s">
        <v>1</v>
      </c>
      <c r="N167" s="239" t="s">
        <v>43</v>
      </c>
      <c r="O167" s="70"/>
      <c r="P167" s="213">
        <f>O167*H167</f>
        <v>0</v>
      </c>
      <c r="Q167" s="213">
        <v>0.00035</v>
      </c>
      <c r="R167" s="213">
        <f>Q167*H167</f>
        <v>0.00245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333</v>
      </c>
      <c r="AT167" s="215" t="s">
        <v>237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130</v>
      </c>
      <c r="BM167" s="215" t="s">
        <v>2239</v>
      </c>
    </row>
    <row r="168" spans="1:65" s="2" customFormat="1" ht="22.8">
      <c r="A168" s="33"/>
      <c r="B168" s="34"/>
      <c r="C168" s="229" t="s">
        <v>343</v>
      </c>
      <c r="D168" s="229" t="s">
        <v>237</v>
      </c>
      <c r="E168" s="230" t="s">
        <v>2240</v>
      </c>
      <c r="F168" s="231" t="s">
        <v>2241</v>
      </c>
      <c r="G168" s="232" t="s">
        <v>197</v>
      </c>
      <c r="H168" s="233">
        <v>1</v>
      </c>
      <c r="I168" s="234"/>
      <c r="J168" s="235">
        <f>ROUND(I168*H168,2)</f>
        <v>0</v>
      </c>
      <c r="K168" s="236"/>
      <c r="L168" s="237"/>
      <c r="M168" s="238" t="s">
        <v>1</v>
      </c>
      <c r="N168" s="239" t="s">
        <v>43</v>
      </c>
      <c r="O168" s="70"/>
      <c r="P168" s="213">
        <f>O168*H168</f>
        <v>0</v>
      </c>
      <c r="Q168" s="213">
        <v>0.00033</v>
      </c>
      <c r="R168" s="213">
        <f>Q168*H168</f>
        <v>0.00033</v>
      </c>
      <c r="S168" s="213">
        <v>0</v>
      </c>
      <c r="T168" s="21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5" t="s">
        <v>333</v>
      </c>
      <c r="AT168" s="215" t="s">
        <v>237</v>
      </c>
      <c r="AU168" s="215" t="s">
        <v>88</v>
      </c>
      <c r="AY168" s="16" t="s">
        <v>181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86</v>
      </c>
      <c r="BK168" s="216">
        <f>ROUND(I168*H168,2)</f>
        <v>0</v>
      </c>
      <c r="BL168" s="16" t="s">
        <v>130</v>
      </c>
      <c r="BM168" s="215" t="s">
        <v>2242</v>
      </c>
    </row>
    <row r="169" spans="1:65" s="2" customFormat="1" ht="22.8">
      <c r="A169" s="33"/>
      <c r="B169" s="34"/>
      <c r="C169" s="203" t="s">
        <v>349</v>
      </c>
      <c r="D169" s="203" t="s">
        <v>183</v>
      </c>
      <c r="E169" s="204" t="s">
        <v>2243</v>
      </c>
      <c r="F169" s="205" t="s">
        <v>2244</v>
      </c>
      <c r="G169" s="206" t="s">
        <v>339</v>
      </c>
      <c r="H169" s="251"/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130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130</v>
      </c>
      <c r="BM169" s="215" t="s">
        <v>2245</v>
      </c>
    </row>
    <row r="170" spans="2:63" s="12" customFormat="1" ht="13.2">
      <c r="B170" s="187"/>
      <c r="C170" s="188"/>
      <c r="D170" s="189" t="s">
        <v>77</v>
      </c>
      <c r="E170" s="201" t="s">
        <v>2246</v>
      </c>
      <c r="F170" s="201" t="s">
        <v>2247</v>
      </c>
      <c r="G170" s="188"/>
      <c r="H170" s="188"/>
      <c r="I170" s="191"/>
      <c r="J170" s="202">
        <f>BK170</f>
        <v>0</v>
      </c>
      <c r="K170" s="188"/>
      <c r="L170" s="193"/>
      <c r="M170" s="194"/>
      <c r="N170" s="195"/>
      <c r="O170" s="195"/>
      <c r="P170" s="196">
        <f>SUM(P171:P174)</f>
        <v>0</v>
      </c>
      <c r="Q170" s="195"/>
      <c r="R170" s="196">
        <f>SUM(R171:R174)</f>
        <v>0.11220000000000001</v>
      </c>
      <c r="S170" s="195"/>
      <c r="T170" s="197">
        <f>SUM(T171:T174)</f>
        <v>0</v>
      </c>
      <c r="AR170" s="198" t="s">
        <v>88</v>
      </c>
      <c r="AT170" s="199" t="s">
        <v>77</v>
      </c>
      <c r="AU170" s="199" t="s">
        <v>86</v>
      </c>
      <c r="AY170" s="198" t="s">
        <v>181</v>
      </c>
      <c r="BK170" s="200">
        <f>SUM(BK171:BK174)</f>
        <v>0</v>
      </c>
    </row>
    <row r="171" spans="1:65" s="2" customFormat="1" ht="22.8">
      <c r="A171" s="33"/>
      <c r="B171" s="34"/>
      <c r="C171" s="203" t="s">
        <v>333</v>
      </c>
      <c r="D171" s="203" t="s">
        <v>183</v>
      </c>
      <c r="E171" s="204" t="s">
        <v>2248</v>
      </c>
      <c r="F171" s="205" t="s">
        <v>2249</v>
      </c>
      <c r="G171" s="206" t="s">
        <v>2166</v>
      </c>
      <c r="H171" s="207">
        <v>6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43</v>
      </c>
      <c r="O171" s="70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130</v>
      </c>
      <c r="AT171" s="215" t="s">
        <v>183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130</v>
      </c>
      <c r="BM171" s="215" t="s">
        <v>2250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2126</v>
      </c>
      <c r="G172" s="218"/>
      <c r="H172" s="222">
        <v>6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86</v>
      </c>
      <c r="AY172" s="228" t="s">
        <v>181</v>
      </c>
    </row>
    <row r="173" spans="1:65" s="2" customFormat="1" ht="22.8">
      <c r="A173" s="33"/>
      <c r="B173" s="34"/>
      <c r="C173" s="229" t="s">
        <v>365</v>
      </c>
      <c r="D173" s="229" t="s">
        <v>237</v>
      </c>
      <c r="E173" s="230" t="s">
        <v>2251</v>
      </c>
      <c r="F173" s="231" t="s">
        <v>2252</v>
      </c>
      <c r="G173" s="232" t="s">
        <v>197</v>
      </c>
      <c r="H173" s="233">
        <v>6</v>
      </c>
      <c r="I173" s="234"/>
      <c r="J173" s="235">
        <f>ROUND(I173*H173,2)</f>
        <v>0</v>
      </c>
      <c r="K173" s="236"/>
      <c r="L173" s="237"/>
      <c r="M173" s="238" t="s">
        <v>1</v>
      </c>
      <c r="N173" s="239" t="s">
        <v>43</v>
      </c>
      <c r="O173" s="70"/>
      <c r="P173" s="213">
        <f>O173*H173</f>
        <v>0</v>
      </c>
      <c r="Q173" s="213">
        <v>0.0187</v>
      </c>
      <c r="R173" s="213">
        <f>Q173*H173</f>
        <v>0.11220000000000001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333</v>
      </c>
      <c r="AT173" s="215" t="s">
        <v>237</v>
      </c>
      <c r="AU173" s="215" t="s">
        <v>88</v>
      </c>
      <c r="AY173" s="16" t="s">
        <v>181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86</v>
      </c>
      <c r="BK173" s="216">
        <f>ROUND(I173*H173,2)</f>
        <v>0</v>
      </c>
      <c r="BL173" s="16" t="s">
        <v>130</v>
      </c>
      <c r="BM173" s="215" t="s">
        <v>2253</v>
      </c>
    </row>
    <row r="174" spans="1:65" s="2" customFormat="1" ht="22.8">
      <c r="A174" s="33"/>
      <c r="B174" s="34"/>
      <c r="C174" s="203" t="s">
        <v>373</v>
      </c>
      <c r="D174" s="203" t="s">
        <v>183</v>
      </c>
      <c r="E174" s="204" t="s">
        <v>2254</v>
      </c>
      <c r="F174" s="205" t="s">
        <v>2255</v>
      </c>
      <c r="G174" s="206" t="s">
        <v>339</v>
      </c>
      <c r="H174" s="251"/>
      <c r="I174" s="208"/>
      <c r="J174" s="209">
        <f>ROUND(I174*H174,2)</f>
        <v>0</v>
      </c>
      <c r="K174" s="210"/>
      <c r="L174" s="38"/>
      <c r="M174" s="252" t="s">
        <v>1</v>
      </c>
      <c r="N174" s="253" t="s">
        <v>43</v>
      </c>
      <c r="O174" s="254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15" t="s">
        <v>130</v>
      </c>
      <c r="AT174" s="215" t="s">
        <v>183</v>
      </c>
      <c r="AU174" s="215" t="s">
        <v>88</v>
      </c>
      <c r="AY174" s="16" t="s">
        <v>181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86</v>
      </c>
      <c r="BK174" s="216">
        <f>ROUND(I174*H174,2)</f>
        <v>0</v>
      </c>
      <c r="BL174" s="16" t="s">
        <v>130</v>
      </c>
      <c r="BM174" s="215" t="s">
        <v>2256</v>
      </c>
    </row>
    <row r="175" spans="1:31" s="2" customFormat="1" ht="12">
      <c r="A175" s="33"/>
      <c r="B175" s="53"/>
      <c r="C175" s="54"/>
      <c r="D175" s="54"/>
      <c r="E175" s="54"/>
      <c r="F175" s="54"/>
      <c r="G175" s="54"/>
      <c r="H175" s="54"/>
      <c r="I175" s="151"/>
      <c r="J175" s="54"/>
      <c r="K175" s="54"/>
      <c r="L175" s="38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k1r5DntWEDSxqmpV5iggJYKNI3Ru3lnNY49z2bOVqINQXb8TVLCmiCuxGC733/OqFUWossrUAv1vSAiTC29QTg==" saltValue="Q5wRLnL4rkk0fJyo+0LvyPUT0Mtu0AFO3WstTzzBG59ugMcwE/h+RPjX08m1R2mIEOQOz1jJguVjSdXeTc44bw==" spinCount="100000" sheet="1" objects="1" scenarios="1" formatColumns="0" formatRows="0" autoFilter="0"/>
  <autoFilter ref="C119:K17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>
      <selection activeCell="F16" sqref="F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12">
      <c r="I2" s="107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6" t="s">
        <v>109</v>
      </c>
    </row>
    <row r="3" spans="2:46" s="1" customFormat="1" ht="12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88</v>
      </c>
    </row>
    <row r="4" spans="2:46" s="1" customFormat="1" ht="17.4">
      <c r="B4" s="19"/>
      <c r="D4" s="111" t="s">
        <v>145</v>
      </c>
      <c r="I4" s="107"/>
      <c r="L4" s="19"/>
      <c r="M4" s="112" t="s">
        <v>10</v>
      </c>
      <c r="AT4" s="16" t="s">
        <v>4</v>
      </c>
    </row>
    <row r="5" spans="2:12" s="1" customFormat="1" ht="12">
      <c r="B5" s="19"/>
      <c r="I5" s="107"/>
      <c r="L5" s="19"/>
    </row>
    <row r="6" spans="2:12" s="1" customFormat="1" ht="13.2">
      <c r="B6" s="19"/>
      <c r="D6" s="113" t="s">
        <v>16</v>
      </c>
      <c r="I6" s="107"/>
      <c r="L6" s="19"/>
    </row>
    <row r="7" spans="2:12" s="1" customFormat="1" ht="13.2">
      <c r="B7" s="19"/>
      <c r="E7" s="300" t="str">
        <f>'Rekapitulace stavby'!K6</f>
        <v>Přírodovědné centrum při DDM Sova v Chebu</v>
      </c>
      <c r="F7" s="301"/>
      <c r="G7" s="301"/>
      <c r="H7" s="301"/>
      <c r="I7" s="107"/>
      <c r="L7" s="19"/>
    </row>
    <row r="8" spans="1:31" s="2" customFormat="1" ht="13.2">
      <c r="A8" s="33"/>
      <c r="B8" s="38"/>
      <c r="C8" s="33"/>
      <c r="D8" s="113" t="s">
        <v>146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22.2" customHeight="1">
      <c r="A9" s="33"/>
      <c r="B9" s="38"/>
      <c r="C9" s="33"/>
      <c r="D9" s="33"/>
      <c r="E9" s="302" t="s">
        <v>2257</v>
      </c>
      <c r="F9" s="303"/>
      <c r="G9" s="303"/>
      <c r="H9" s="303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3.2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19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3.2">
      <c r="A12" s="33"/>
      <c r="B12" s="38"/>
      <c r="C12" s="33"/>
      <c r="D12" s="113" t="s">
        <v>20</v>
      </c>
      <c r="E12" s="33"/>
      <c r="F12" s="115" t="s">
        <v>21</v>
      </c>
      <c r="G12" s="33"/>
      <c r="H12" s="33"/>
      <c r="I12" s="116" t="s">
        <v>22</v>
      </c>
      <c r="J12" s="117" t="str">
        <f>'Rekapitulace stavby'!AN8</f>
        <v>18. 2. 2021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3.2">
      <c r="A14" s="33"/>
      <c r="B14" s="38"/>
      <c r="C14" s="33"/>
      <c r="D14" s="113" t="s">
        <v>24</v>
      </c>
      <c r="E14" s="33"/>
      <c r="F14" s="33"/>
      <c r="G14" s="33"/>
      <c r="H14" s="33"/>
      <c r="I14" s="116" t="s">
        <v>25</v>
      </c>
      <c r="J14" s="115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3.2">
      <c r="A15" s="33"/>
      <c r="B15" s="38"/>
      <c r="C15" s="33"/>
      <c r="D15" s="33"/>
      <c r="E15" s="115" t="s">
        <v>27</v>
      </c>
      <c r="F15" s="33"/>
      <c r="G15" s="33"/>
      <c r="H15" s="33"/>
      <c r="I15" s="116" t="s">
        <v>28</v>
      </c>
      <c r="J15" s="115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3.2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3.2">
      <c r="A18" s="33"/>
      <c r="B18" s="38"/>
      <c r="C18" s="33"/>
      <c r="D18" s="33"/>
      <c r="E18" s="304" t="str">
        <f>'Rekapitulace stavby'!E14</f>
        <v>Vyplň údaj</v>
      </c>
      <c r="F18" s="305"/>
      <c r="G18" s="305"/>
      <c r="H18" s="305"/>
      <c r="I18" s="116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3.2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25</v>
      </c>
      <c r="J20" s="115" t="s">
        <v>32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3.2">
      <c r="A21" s="33"/>
      <c r="B21" s="38"/>
      <c r="C21" s="33"/>
      <c r="D21" s="33"/>
      <c r="E21" s="115" t="s">
        <v>33</v>
      </c>
      <c r="F21" s="33"/>
      <c r="G21" s="33"/>
      <c r="H21" s="33"/>
      <c r="I21" s="116" t="s">
        <v>28</v>
      </c>
      <c r="J21" s="115" t="s">
        <v>34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3.2">
      <c r="A23" s="33"/>
      <c r="B23" s="38"/>
      <c r="C23" s="33"/>
      <c r="D23" s="113" t="s">
        <v>36</v>
      </c>
      <c r="E23" s="33"/>
      <c r="F23" s="33"/>
      <c r="G23" s="33"/>
      <c r="H23" s="33"/>
      <c r="I23" s="116" t="s">
        <v>25</v>
      </c>
      <c r="J23" s="115" t="s">
        <v>32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3.2">
      <c r="A24" s="33"/>
      <c r="B24" s="38"/>
      <c r="C24" s="33"/>
      <c r="D24" s="33"/>
      <c r="E24" s="115" t="s">
        <v>33</v>
      </c>
      <c r="F24" s="33"/>
      <c r="G24" s="33"/>
      <c r="H24" s="33"/>
      <c r="I24" s="116" t="s">
        <v>28</v>
      </c>
      <c r="J24" s="115" t="s">
        <v>34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3.2">
      <c r="A26" s="33"/>
      <c r="B26" s="38"/>
      <c r="C26" s="33"/>
      <c r="D26" s="113" t="s">
        <v>37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3.2">
      <c r="A27" s="118"/>
      <c r="B27" s="119"/>
      <c r="C27" s="118"/>
      <c r="D27" s="118"/>
      <c r="E27" s="306" t="s">
        <v>1</v>
      </c>
      <c r="F27" s="306"/>
      <c r="G27" s="306"/>
      <c r="H27" s="306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12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5.6">
      <c r="A30" s="33"/>
      <c r="B30" s="38"/>
      <c r="C30" s="33"/>
      <c r="D30" s="124" t="s">
        <v>38</v>
      </c>
      <c r="E30" s="33"/>
      <c r="F30" s="33"/>
      <c r="G30" s="33"/>
      <c r="H30" s="33"/>
      <c r="I30" s="114"/>
      <c r="J30" s="125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2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3.2">
      <c r="A32" s="33"/>
      <c r="B32" s="38"/>
      <c r="C32" s="33"/>
      <c r="D32" s="33"/>
      <c r="E32" s="33"/>
      <c r="F32" s="126" t="s">
        <v>40</v>
      </c>
      <c r="G32" s="33"/>
      <c r="H32" s="33"/>
      <c r="I32" s="127" t="s">
        <v>39</v>
      </c>
      <c r="J32" s="126" t="s">
        <v>41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3.2">
      <c r="A33" s="33"/>
      <c r="B33" s="38"/>
      <c r="C33" s="33"/>
      <c r="D33" s="128" t="s">
        <v>42</v>
      </c>
      <c r="E33" s="113" t="s">
        <v>43</v>
      </c>
      <c r="F33" s="129">
        <f>ROUND((SUM(BE121:BE212)),2)</f>
        <v>0</v>
      </c>
      <c r="G33" s="33"/>
      <c r="H33" s="33"/>
      <c r="I33" s="130">
        <v>0.21</v>
      </c>
      <c r="J33" s="129">
        <f>ROUND(((SUM(BE121:BE212))*I33),2)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3.2">
      <c r="A34" s="33"/>
      <c r="B34" s="38"/>
      <c r="C34" s="33"/>
      <c r="D34" s="33"/>
      <c r="E34" s="113" t="s">
        <v>44</v>
      </c>
      <c r="F34" s="129">
        <f>ROUND((SUM(BF121:BF212)),2)</f>
        <v>0</v>
      </c>
      <c r="G34" s="33"/>
      <c r="H34" s="33"/>
      <c r="I34" s="130">
        <v>0.15</v>
      </c>
      <c r="J34" s="129">
        <f>ROUND(((SUM(BF121:BF212))*I34),2)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3.2">
      <c r="A35" s="33"/>
      <c r="B35" s="38"/>
      <c r="C35" s="33"/>
      <c r="D35" s="33"/>
      <c r="E35" s="113" t="s">
        <v>45</v>
      </c>
      <c r="F35" s="129">
        <f>ROUND((SUM(BG121:BG212)),2)</f>
        <v>0</v>
      </c>
      <c r="G35" s="33"/>
      <c r="H35" s="33"/>
      <c r="I35" s="130">
        <v>0.21</v>
      </c>
      <c r="J35" s="12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3.2">
      <c r="A36" s="33"/>
      <c r="B36" s="38"/>
      <c r="C36" s="33"/>
      <c r="D36" s="33"/>
      <c r="E36" s="113" t="s">
        <v>46</v>
      </c>
      <c r="F36" s="129">
        <f>ROUND((SUM(BH121:BH212)),2)</f>
        <v>0</v>
      </c>
      <c r="G36" s="33"/>
      <c r="H36" s="33"/>
      <c r="I36" s="130">
        <v>0.15</v>
      </c>
      <c r="J36" s="12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3.2">
      <c r="A37" s="33"/>
      <c r="B37" s="38"/>
      <c r="C37" s="33"/>
      <c r="D37" s="33"/>
      <c r="E37" s="113" t="s">
        <v>47</v>
      </c>
      <c r="F37" s="129">
        <f>ROUND((SUM(BI121:BI212)),2)</f>
        <v>0</v>
      </c>
      <c r="G37" s="33"/>
      <c r="H37" s="33"/>
      <c r="I37" s="130">
        <v>0</v>
      </c>
      <c r="J37" s="12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2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5.6">
      <c r="A39" s="33"/>
      <c r="B39" s="38"/>
      <c r="C39" s="131"/>
      <c r="D39" s="132" t="s">
        <v>48</v>
      </c>
      <c r="E39" s="133"/>
      <c r="F39" s="133"/>
      <c r="G39" s="134" t="s">
        <v>49</v>
      </c>
      <c r="H39" s="135" t="s">
        <v>50</v>
      </c>
      <c r="I39" s="136"/>
      <c r="J39" s="137">
        <f>SUM(J30:J37)</f>
        <v>0</v>
      </c>
      <c r="K39" s="138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2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2">
      <c r="B41" s="19"/>
      <c r="I41" s="107"/>
      <c r="L41" s="19"/>
    </row>
    <row r="42" spans="2:12" s="1" customFormat="1" ht="12">
      <c r="B42" s="19"/>
      <c r="I42" s="107"/>
      <c r="L42" s="19"/>
    </row>
    <row r="43" spans="2:12" s="1" customFormat="1" ht="12">
      <c r="B43" s="19"/>
      <c r="I43" s="107"/>
      <c r="L43" s="19"/>
    </row>
    <row r="44" spans="2:12" s="1" customFormat="1" ht="12">
      <c r="B44" s="19"/>
      <c r="I44" s="107"/>
      <c r="L44" s="19"/>
    </row>
    <row r="45" spans="2:12" s="1" customFormat="1" ht="12">
      <c r="B45" s="19"/>
      <c r="I45" s="107"/>
      <c r="L45" s="19"/>
    </row>
    <row r="46" spans="2:12" s="1" customFormat="1" ht="12">
      <c r="B46" s="19"/>
      <c r="I46" s="107"/>
      <c r="L46" s="19"/>
    </row>
    <row r="47" spans="2:12" s="1" customFormat="1" ht="12">
      <c r="B47" s="19"/>
      <c r="I47" s="107"/>
      <c r="L47" s="19"/>
    </row>
    <row r="48" spans="2:12" s="1" customFormat="1" ht="12">
      <c r="B48" s="19"/>
      <c r="I48" s="107"/>
      <c r="L48" s="19"/>
    </row>
    <row r="49" spans="2:12" s="1" customFormat="1" ht="12">
      <c r="B49" s="19"/>
      <c r="I49" s="107"/>
      <c r="L49" s="19"/>
    </row>
    <row r="50" spans="2:12" s="2" customFormat="1" ht="13.2">
      <c r="B50" s="50"/>
      <c r="D50" s="139" t="s">
        <v>51</v>
      </c>
      <c r="E50" s="140"/>
      <c r="F50" s="140"/>
      <c r="G50" s="139" t="s">
        <v>52</v>
      </c>
      <c r="H50" s="140"/>
      <c r="I50" s="141"/>
      <c r="J50" s="140"/>
      <c r="K50" s="140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8"/>
      <c r="C61" s="33"/>
      <c r="D61" s="142" t="s">
        <v>53</v>
      </c>
      <c r="E61" s="143"/>
      <c r="F61" s="144" t="s">
        <v>54</v>
      </c>
      <c r="G61" s="142" t="s">
        <v>53</v>
      </c>
      <c r="H61" s="143"/>
      <c r="I61" s="145"/>
      <c r="J61" s="146" t="s">
        <v>54</v>
      </c>
      <c r="K61" s="143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8"/>
      <c r="C65" s="33"/>
      <c r="D65" s="139" t="s">
        <v>55</v>
      </c>
      <c r="E65" s="147"/>
      <c r="F65" s="147"/>
      <c r="G65" s="139" t="s">
        <v>56</v>
      </c>
      <c r="H65" s="147"/>
      <c r="I65" s="148"/>
      <c r="J65" s="147"/>
      <c r="K65" s="14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8"/>
      <c r="C76" s="33"/>
      <c r="D76" s="142" t="s">
        <v>53</v>
      </c>
      <c r="E76" s="143"/>
      <c r="F76" s="144" t="s">
        <v>54</v>
      </c>
      <c r="G76" s="142" t="s">
        <v>53</v>
      </c>
      <c r="H76" s="143"/>
      <c r="I76" s="145"/>
      <c r="J76" s="146" t="s">
        <v>54</v>
      </c>
      <c r="K76" s="143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>
      <c r="A77" s="33"/>
      <c r="B77" s="149"/>
      <c r="C77" s="150"/>
      <c r="D77" s="150"/>
      <c r="E77" s="150"/>
      <c r="F77" s="150"/>
      <c r="G77" s="150"/>
      <c r="H77" s="150"/>
      <c r="I77" s="151"/>
      <c r="J77" s="150"/>
      <c r="K77" s="15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12">
      <c r="A81" s="33"/>
      <c r="B81" s="152"/>
      <c r="C81" s="153"/>
      <c r="D81" s="153"/>
      <c r="E81" s="153"/>
      <c r="F81" s="153"/>
      <c r="G81" s="153"/>
      <c r="H81" s="153"/>
      <c r="I81" s="154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7.4">
      <c r="A82" s="33"/>
      <c r="B82" s="34"/>
      <c r="C82" s="22" t="s">
        <v>148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3.2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3.2">
      <c r="A85" s="33"/>
      <c r="B85" s="34"/>
      <c r="C85" s="35"/>
      <c r="D85" s="35"/>
      <c r="E85" s="307" t="str">
        <f>E7</f>
        <v>Přírodovědné centrum při DDM Sova v Chebu</v>
      </c>
      <c r="F85" s="308"/>
      <c r="G85" s="308"/>
      <c r="H85" s="308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3.2">
      <c r="A86" s="33"/>
      <c r="B86" s="34"/>
      <c r="C86" s="28" t="s">
        <v>146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1.6" customHeight="1">
      <c r="A87" s="33"/>
      <c r="B87" s="34"/>
      <c r="C87" s="35"/>
      <c r="D87" s="35"/>
      <c r="E87" s="263" t="str">
        <f>E9</f>
        <v>08 - Vytápění</v>
      </c>
      <c r="F87" s="309"/>
      <c r="G87" s="309"/>
      <c r="H87" s="309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3.2">
      <c r="A89" s="33"/>
      <c r="B89" s="34"/>
      <c r="C89" s="28" t="s">
        <v>20</v>
      </c>
      <c r="D89" s="35"/>
      <c r="E89" s="35"/>
      <c r="F89" s="26" t="str">
        <f>F12</f>
        <v>Goethova 1108/26, 350 02 Cheb</v>
      </c>
      <c r="G89" s="35"/>
      <c r="H89" s="35"/>
      <c r="I89" s="116" t="s">
        <v>22</v>
      </c>
      <c r="J89" s="65" t="str">
        <f>IF(J12="","",J12)</f>
        <v>18. 2. 2021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6.4">
      <c r="A91" s="33"/>
      <c r="B91" s="34"/>
      <c r="C91" s="28" t="s">
        <v>24</v>
      </c>
      <c r="D91" s="35"/>
      <c r="E91" s="35"/>
      <c r="F91" s="26" t="str">
        <f>E15</f>
        <v>Město Cheb</v>
      </c>
      <c r="G91" s="35"/>
      <c r="H91" s="35"/>
      <c r="I91" s="116" t="s">
        <v>31</v>
      </c>
      <c r="J91" s="31" t="str">
        <f>E21</f>
        <v>MgA. Hana Fischerová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6.4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116" t="s">
        <v>36</v>
      </c>
      <c r="J92" s="31" t="str">
        <f>E24</f>
        <v>MgA. Hana Fischerová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1.4">
      <c r="A94" s="33"/>
      <c r="B94" s="34"/>
      <c r="C94" s="155" t="s">
        <v>149</v>
      </c>
      <c r="D94" s="156"/>
      <c r="E94" s="156"/>
      <c r="F94" s="156"/>
      <c r="G94" s="156"/>
      <c r="H94" s="156"/>
      <c r="I94" s="157"/>
      <c r="J94" s="158" t="s">
        <v>150</v>
      </c>
      <c r="K94" s="15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15.6">
      <c r="A96" s="33"/>
      <c r="B96" s="34"/>
      <c r="C96" s="159" t="s">
        <v>151</v>
      </c>
      <c r="D96" s="35"/>
      <c r="E96" s="35"/>
      <c r="F96" s="35"/>
      <c r="G96" s="35"/>
      <c r="H96" s="35"/>
      <c r="I96" s="114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152</v>
      </c>
    </row>
    <row r="97" spans="2:12" s="9" customFormat="1" ht="15">
      <c r="B97" s="160"/>
      <c r="C97" s="161"/>
      <c r="D97" s="162" t="s">
        <v>159</v>
      </c>
      <c r="E97" s="163"/>
      <c r="F97" s="163"/>
      <c r="G97" s="163"/>
      <c r="H97" s="163"/>
      <c r="I97" s="164"/>
      <c r="J97" s="165">
        <f>J122</f>
        <v>0</v>
      </c>
      <c r="K97" s="161"/>
      <c r="L97" s="166"/>
    </row>
    <row r="98" spans="2:12" s="10" customFormat="1" ht="13.2">
      <c r="B98" s="167"/>
      <c r="C98" s="168"/>
      <c r="D98" s="169" t="s">
        <v>2258</v>
      </c>
      <c r="E98" s="170"/>
      <c r="F98" s="170"/>
      <c r="G98" s="170"/>
      <c r="H98" s="170"/>
      <c r="I98" s="171"/>
      <c r="J98" s="172">
        <f>J123</f>
        <v>0</v>
      </c>
      <c r="K98" s="168"/>
      <c r="L98" s="173"/>
    </row>
    <row r="99" spans="2:12" s="10" customFormat="1" ht="13.2">
      <c r="B99" s="167"/>
      <c r="C99" s="168"/>
      <c r="D99" s="169" t="s">
        <v>161</v>
      </c>
      <c r="E99" s="170"/>
      <c r="F99" s="170"/>
      <c r="G99" s="170"/>
      <c r="H99" s="170"/>
      <c r="I99" s="171"/>
      <c r="J99" s="172">
        <f>J137</f>
        <v>0</v>
      </c>
      <c r="K99" s="168"/>
      <c r="L99" s="173"/>
    </row>
    <row r="100" spans="2:12" s="10" customFormat="1" ht="13.2">
      <c r="B100" s="167"/>
      <c r="C100" s="168"/>
      <c r="D100" s="169" t="s">
        <v>2259</v>
      </c>
      <c r="E100" s="170"/>
      <c r="F100" s="170"/>
      <c r="G100" s="170"/>
      <c r="H100" s="170"/>
      <c r="I100" s="171"/>
      <c r="J100" s="172">
        <f>J155</f>
        <v>0</v>
      </c>
      <c r="K100" s="168"/>
      <c r="L100" s="173"/>
    </row>
    <row r="101" spans="2:12" s="10" customFormat="1" ht="13.2">
      <c r="B101" s="167"/>
      <c r="C101" s="168"/>
      <c r="D101" s="169" t="s">
        <v>2260</v>
      </c>
      <c r="E101" s="170"/>
      <c r="F101" s="170"/>
      <c r="G101" s="170"/>
      <c r="H101" s="170"/>
      <c r="I101" s="171"/>
      <c r="J101" s="172">
        <f>J189</f>
        <v>0</v>
      </c>
      <c r="K101" s="168"/>
      <c r="L101" s="173"/>
    </row>
    <row r="102" spans="1:31" s="2" customFormat="1" ht="12">
      <c r="A102" s="33"/>
      <c r="B102" s="34"/>
      <c r="C102" s="35"/>
      <c r="D102" s="35"/>
      <c r="E102" s="35"/>
      <c r="F102" s="35"/>
      <c r="G102" s="35"/>
      <c r="H102" s="35"/>
      <c r="I102" s="114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12">
      <c r="A103" s="33"/>
      <c r="B103" s="53"/>
      <c r="C103" s="54"/>
      <c r="D103" s="54"/>
      <c r="E103" s="54"/>
      <c r="F103" s="54"/>
      <c r="G103" s="54"/>
      <c r="H103" s="54"/>
      <c r="I103" s="151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12">
      <c r="A107" s="33"/>
      <c r="B107" s="55"/>
      <c r="C107" s="56"/>
      <c r="D107" s="56"/>
      <c r="E107" s="56"/>
      <c r="F107" s="56"/>
      <c r="G107" s="56"/>
      <c r="H107" s="56"/>
      <c r="I107" s="154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7.4">
      <c r="A108" s="33"/>
      <c r="B108" s="34"/>
      <c r="C108" s="22" t="s">
        <v>166</v>
      </c>
      <c r="D108" s="35"/>
      <c r="E108" s="35"/>
      <c r="F108" s="35"/>
      <c r="G108" s="35"/>
      <c r="H108" s="35"/>
      <c r="I108" s="114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>
      <c r="A109" s="33"/>
      <c r="B109" s="34"/>
      <c r="C109" s="35"/>
      <c r="D109" s="35"/>
      <c r="E109" s="35"/>
      <c r="F109" s="35"/>
      <c r="G109" s="35"/>
      <c r="H109" s="35"/>
      <c r="I109" s="114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3.2">
      <c r="A110" s="33"/>
      <c r="B110" s="34"/>
      <c r="C110" s="28" t="s">
        <v>16</v>
      </c>
      <c r="D110" s="35"/>
      <c r="E110" s="35"/>
      <c r="F110" s="35"/>
      <c r="G110" s="35"/>
      <c r="H110" s="35"/>
      <c r="I110" s="114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3.2">
      <c r="A111" s="33"/>
      <c r="B111" s="34"/>
      <c r="C111" s="35"/>
      <c r="D111" s="35"/>
      <c r="E111" s="307" t="str">
        <f>E7</f>
        <v>Přírodovědné centrum při DDM Sova v Chebu</v>
      </c>
      <c r="F111" s="308"/>
      <c r="G111" s="308"/>
      <c r="H111" s="308"/>
      <c r="I111" s="114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3.2">
      <c r="A112" s="33"/>
      <c r="B112" s="34"/>
      <c r="C112" s="28" t="s">
        <v>146</v>
      </c>
      <c r="D112" s="35"/>
      <c r="E112" s="35"/>
      <c r="F112" s="35"/>
      <c r="G112" s="35"/>
      <c r="H112" s="35"/>
      <c r="I112" s="114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1.6" customHeight="1">
      <c r="A113" s="33"/>
      <c r="B113" s="34"/>
      <c r="C113" s="35"/>
      <c r="D113" s="35"/>
      <c r="E113" s="263" t="str">
        <f>E9</f>
        <v>08 - Vytápění</v>
      </c>
      <c r="F113" s="309"/>
      <c r="G113" s="309"/>
      <c r="H113" s="309"/>
      <c r="I113" s="114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3.2">
      <c r="A115" s="33"/>
      <c r="B115" s="34"/>
      <c r="C115" s="28" t="s">
        <v>20</v>
      </c>
      <c r="D115" s="35"/>
      <c r="E115" s="35"/>
      <c r="F115" s="26" t="str">
        <f>F12</f>
        <v>Goethova 1108/26, 350 02 Cheb</v>
      </c>
      <c r="G115" s="35"/>
      <c r="H115" s="35"/>
      <c r="I115" s="116" t="s">
        <v>22</v>
      </c>
      <c r="J115" s="65" t="str">
        <f>IF(J12="","",J12)</f>
        <v>18. 2. 2021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4">
      <c r="A117" s="33"/>
      <c r="B117" s="34"/>
      <c r="C117" s="28" t="s">
        <v>24</v>
      </c>
      <c r="D117" s="35"/>
      <c r="E117" s="35"/>
      <c r="F117" s="26" t="str">
        <f>E15</f>
        <v>Město Cheb</v>
      </c>
      <c r="G117" s="35"/>
      <c r="H117" s="35"/>
      <c r="I117" s="116" t="s">
        <v>31</v>
      </c>
      <c r="J117" s="31" t="str">
        <f>E21</f>
        <v>MgA. Hana Fischerová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6.4">
      <c r="A118" s="33"/>
      <c r="B118" s="34"/>
      <c r="C118" s="28" t="s">
        <v>29</v>
      </c>
      <c r="D118" s="35"/>
      <c r="E118" s="35"/>
      <c r="F118" s="26" t="str">
        <f>IF(E18="","",E18)</f>
        <v>Vyplň údaj</v>
      </c>
      <c r="G118" s="35"/>
      <c r="H118" s="35"/>
      <c r="I118" s="116" t="s">
        <v>36</v>
      </c>
      <c r="J118" s="31" t="str">
        <f>E24</f>
        <v>MgA. Hana Fischerová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>
      <c r="A119" s="33"/>
      <c r="B119" s="34"/>
      <c r="C119" s="35"/>
      <c r="D119" s="35"/>
      <c r="E119" s="35"/>
      <c r="F119" s="35"/>
      <c r="G119" s="35"/>
      <c r="H119" s="35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2.8">
      <c r="A120" s="174"/>
      <c r="B120" s="175"/>
      <c r="C120" s="176" t="s">
        <v>167</v>
      </c>
      <c r="D120" s="177" t="s">
        <v>63</v>
      </c>
      <c r="E120" s="177" t="s">
        <v>59</v>
      </c>
      <c r="F120" s="177" t="s">
        <v>60</v>
      </c>
      <c r="G120" s="177" t="s">
        <v>168</v>
      </c>
      <c r="H120" s="177" t="s">
        <v>169</v>
      </c>
      <c r="I120" s="178" t="s">
        <v>170</v>
      </c>
      <c r="J120" s="179" t="s">
        <v>150</v>
      </c>
      <c r="K120" s="180" t="s">
        <v>171</v>
      </c>
      <c r="L120" s="181"/>
      <c r="M120" s="74" t="s">
        <v>1</v>
      </c>
      <c r="N120" s="75" t="s">
        <v>42</v>
      </c>
      <c r="O120" s="75" t="s">
        <v>172</v>
      </c>
      <c r="P120" s="75" t="s">
        <v>173</v>
      </c>
      <c r="Q120" s="75" t="s">
        <v>174</v>
      </c>
      <c r="R120" s="75" t="s">
        <v>175</v>
      </c>
      <c r="S120" s="75" t="s">
        <v>176</v>
      </c>
      <c r="T120" s="76" t="s">
        <v>177</v>
      </c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</row>
    <row r="121" spans="1:63" s="2" customFormat="1" ht="15.6">
      <c r="A121" s="33"/>
      <c r="B121" s="34"/>
      <c r="C121" s="81" t="s">
        <v>178</v>
      </c>
      <c r="D121" s="35"/>
      <c r="E121" s="35"/>
      <c r="F121" s="35"/>
      <c r="G121" s="35"/>
      <c r="H121" s="35"/>
      <c r="I121" s="114"/>
      <c r="J121" s="182">
        <f>BK121</f>
        <v>0</v>
      </c>
      <c r="K121" s="35"/>
      <c r="L121" s="38"/>
      <c r="M121" s="77"/>
      <c r="N121" s="183"/>
      <c r="O121" s="78"/>
      <c r="P121" s="184">
        <f>P122</f>
        <v>0</v>
      </c>
      <c r="Q121" s="78"/>
      <c r="R121" s="184">
        <f>R122</f>
        <v>0.324624</v>
      </c>
      <c r="S121" s="78"/>
      <c r="T121" s="185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77</v>
      </c>
      <c r="AU121" s="16" t="s">
        <v>152</v>
      </c>
      <c r="BK121" s="186">
        <f>BK122</f>
        <v>0</v>
      </c>
    </row>
    <row r="122" spans="2:63" s="12" customFormat="1" ht="15">
      <c r="B122" s="187"/>
      <c r="C122" s="188"/>
      <c r="D122" s="189" t="s">
        <v>77</v>
      </c>
      <c r="E122" s="190" t="s">
        <v>322</v>
      </c>
      <c r="F122" s="190" t="s">
        <v>323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P123+P137+P155+P189</f>
        <v>0</v>
      </c>
      <c r="Q122" s="195"/>
      <c r="R122" s="196">
        <f>R123+R137+R155+R189</f>
        <v>0.324624</v>
      </c>
      <c r="S122" s="195"/>
      <c r="T122" s="197">
        <f>T123+T137+T155+T189</f>
        <v>0</v>
      </c>
      <c r="AR122" s="198" t="s">
        <v>88</v>
      </c>
      <c r="AT122" s="199" t="s">
        <v>77</v>
      </c>
      <c r="AU122" s="199" t="s">
        <v>78</v>
      </c>
      <c r="AY122" s="198" t="s">
        <v>181</v>
      </c>
      <c r="BK122" s="200">
        <f>BK123+BK137+BK155+BK189</f>
        <v>0</v>
      </c>
    </row>
    <row r="123" spans="2:63" s="12" customFormat="1" ht="13.2">
      <c r="B123" s="187"/>
      <c r="C123" s="188"/>
      <c r="D123" s="189" t="s">
        <v>77</v>
      </c>
      <c r="E123" s="201" t="s">
        <v>2261</v>
      </c>
      <c r="F123" s="201" t="s">
        <v>2262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SUM(P124:P136)</f>
        <v>0</v>
      </c>
      <c r="Q123" s="195"/>
      <c r="R123" s="196">
        <f>SUM(R124:R136)</f>
        <v>0.02649</v>
      </c>
      <c r="S123" s="195"/>
      <c r="T123" s="197">
        <f>SUM(T124:T136)</f>
        <v>0</v>
      </c>
      <c r="AR123" s="198" t="s">
        <v>88</v>
      </c>
      <c r="AT123" s="199" t="s">
        <v>77</v>
      </c>
      <c r="AU123" s="199" t="s">
        <v>86</v>
      </c>
      <c r="AY123" s="198" t="s">
        <v>181</v>
      </c>
      <c r="BK123" s="200">
        <f>SUM(BK124:BK136)</f>
        <v>0</v>
      </c>
    </row>
    <row r="124" spans="1:65" s="2" customFormat="1" ht="11.4">
      <c r="A124" s="33"/>
      <c r="B124" s="34"/>
      <c r="C124" s="203" t="s">
        <v>86</v>
      </c>
      <c r="D124" s="203" t="s">
        <v>183</v>
      </c>
      <c r="E124" s="204" t="s">
        <v>2263</v>
      </c>
      <c r="F124" s="205" t="s">
        <v>2264</v>
      </c>
      <c r="G124" s="206" t="s">
        <v>245</v>
      </c>
      <c r="H124" s="207">
        <v>2</v>
      </c>
      <c r="I124" s="208"/>
      <c r="J124" s="209">
        <f aca="true" t="shared" si="0" ref="J124:J130">ROUND(I124*H124,2)</f>
        <v>0</v>
      </c>
      <c r="K124" s="210"/>
      <c r="L124" s="38"/>
      <c r="M124" s="211" t="s">
        <v>1</v>
      </c>
      <c r="N124" s="212" t="s">
        <v>43</v>
      </c>
      <c r="O124" s="70"/>
      <c r="P124" s="213">
        <f aca="true" t="shared" si="1" ref="P124:P130">O124*H124</f>
        <v>0</v>
      </c>
      <c r="Q124" s="213">
        <v>0</v>
      </c>
      <c r="R124" s="213">
        <f aca="true" t="shared" si="2" ref="R124:R130">Q124*H124</f>
        <v>0</v>
      </c>
      <c r="S124" s="213">
        <v>0</v>
      </c>
      <c r="T124" s="214">
        <f aca="true" t="shared" si="3" ref="T124:T130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5" t="s">
        <v>130</v>
      </c>
      <c r="AT124" s="215" t="s">
        <v>183</v>
      </c>
      <c r="AU124" s="215" t="s">
        <v>88</v>
      </c>
      <c r="AY124" s="16" t="s">
        <v>181</v>
      </c>
      <c r="BE124" s="216">
        <f aca="true" t="shared" si="4" ref="BE124:BE130">IF(N124="základní",J124,0)</f>
        <v>0</v>
      </c>
      <c r="BF124" s="216">
        <f aca="true" t="shared" si="5" ref="BF124:BF130">IF(N124="snížená",J124,0)</f>
        <v>0</v>
      </c>
      <c r="BG124" s="216">
        <f aca="true" t="shared" si="6" ref="BG124:BG130">IF(N124="zákl. přenesená",J124,0)</f>
        <v>0</v>
      </c>
      <c r="BH124" s="216">
        <f aca="true" t="shared" si="7" ref="BH124:BH130">IF(N124="sníž. přenesená",J124,0)</f>
        <v>0</v>
      </c>
      <c r="BI124" s="216">
        <f aca="true" t="shared" si="8" ref="BI124:BI130">IF(N124="nulová",J124,0)</f>
        <v>0</v>
      </c>
      <c r="BJ124" s="16" t="s">
        <v>86</v>
      </c>
      <c r="BK124" s="216">
        <f aca="true" t="shared" si="9" ref="BK124:BK130">ROUND(I124*H124,2)</f>
        <v>0</v>
      </c>
      <c r="BL124" s="16" t="s">
        <v>130</v>
      </c>
      <c r="BM124" s="215" t="s">
        <v>2265</v>
      </c>
    </row>
    <row r="125" spans="1:65" s="2" customFormat="1" ht="34.2">
      <c r="A125" s="33"/>
      <c r="B125" s="34"/>
      <c r="C125" s="229" t="s">
        <v>88</v>
      </c>
      <c r="D125" s="229" t="s">
        <v>237</v>
      </c>
      <c r="E125" s="230" t="s">
        <v>2266</v>
      </c>
      <c r="F125" s="231" t="s">
        <v>2267</v>
      </c>
      <c r="G125" s="232" t="s">
        <v>245</v>
      </c>
      <c r="H125" s="233">
        <v>2</v>
      </c>
      <c r="I125" s="234"/>
      <c r="J125" s="235">
        <f t="shared" si="0"/>
        <v>0</v>
      </c>
      <c r="K125" s="236"/>
      <c r="L125" s="237"/>
      <c r="M125" s="238" t="s">
        <v>1</v>
      </c>
      <c r="N125" s="239" t="s">
        <v>43</v>
      </c>
      <c r="O125" s="70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5" t="s">
        <v>333</v>
      </c>
      <c r="AT125" s="215" t="s">
        <v>237</v>
      </c>
      <c r="AU125" s="215" t="s">
        <v>88</v>
      </c>
      <c r="AY125" s="16" t="s">
        <v>181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6" t="s">
        <v>86</v>
      </c>
      <c r="BK125" s="216">
        <f t="shared" si="9"/>
        <v>0</v>
      </c>
      <c r="BL125" s="16" t="s">
        <v>130</v>
      </c>
      <c r="BM125" s="215" t="s">
        <v>2268</v>
      </c>
    </row>
    <row r="126" spans="1:65" s="2" customFormat="1" ht="11.4">
      <c r="A126" s="33"/>
      <c r="B126" s="34"/>
      <c r="C126" s="203" t="s">
        <v>194</v>
      </c>
      <c r="D126" s="203" t="s">
        <v>183</v>
      </c>
      <c r="E126" s="204" t="s">
        <v>2269</v>
      </c>
      <c r="F126" s="205" t="s">
        <v>2270</v>
      </c>
      <c r="G126" s="206" t="s">
        <v>245</v>
      </c>
      <c r="H126" s="207">
        <v>2</v>
      </c>
      <c r="I126" s="208"/>
      <c r="J126" s="209">
        <f t="shared" si="0"/>
        <v>0</v>
      </c>
      <c r="K126" s="210"/>
      <c r="L126" s="38"/>
      <c r="M126" s="211" t="s">
        <v>1</v>
      </c>
      <c r="N126" s="212" t="s">
        <v>43</v>
      </c>
      <c r="O126" s="70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5" t="s">
        <v>130</v>
      </c>
      <c r="AT126" s="215" t="s">
        <v>183</v>
      </c>
      <c r="AU126" s="215" t="s">
        <v>88</v>
      </c>
      <c r="AY126" s="16" t="s">
        <v>181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6" t="s">
        <v>86</v>
      </c>
      <c r="BK126" s="216">
        <f t="shared" si="9"/>
        <v>0</v>
      </c>
      <c r="BL126" s="16" t="s">
        <v>130</v>
      </c>
      <c r="BM126" s="215" t="s">
        <v>2271</v>
      </c>
    </row>
    <row r="127" spans="1:65" s="2" customFormat="1" ht="11.4">
      <c r="A127" s="33"/>
      <c r="B127" s="34"/>
      <c r="C127" s="203" t="s">
        <v>187</v>
      </c>
      <c r="D127" s="203" t="s">
        <v>183</v>
      </c>
      <c r="E127" s="204" t="s">
        <v>2272</v>
      </c>
      <c r="F127" s="205" t="s">
        <v>2273</v>
      </c>
      <c r="G127" s="206" t="s">
        <v>245</v>
      </c>
      <c r="H127" s="207">
        <v>1</v>
      </c>
      <c r="I127" s="208"/>
      <c r="J127" s="209">
        <f t="shared" si="0"/>
        <v>0</v>
      </c>
      <c r="K127" s="210"/>
      <c r="L127" s="38"/>
      <c r="M127" s="211" t="s">
        <v>1</v>
      </c>
      <c r="N127" s="212" t="s">
        <v>43</v>
      </c>
      <c r="O127" s="70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15" t="s">
        <v>130</v>
      </c>
      <c r="AT127" s="215" t="s">
        <v>183</v>
      </c>
      <c r="AU127" s="215" t="s">
        <v>88</v>
      </c>
      <c r="AY127" s="16" t="s">
        <v>181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6" t="s">
        <v>86</v>
      </c>
      <c r="BK127" s="216">
        <f t="shared" si="9"/>
        <v>0</v>
      </c>
      <c r="BL127" s="16" t="s">
        <v>130</v>
      </c>
      <c r="BM127" s="215" t="s">
        <v>2274</v>
      </c>
    </row>
    <row r="128" spans="1:65" s="2" customFormat="1" ht="22.8">
      <c r="A128" s="33"/>
      <c r="B128" s="34"/>
      <c r="C128" s="203" t="s">
        <v>203</v>
      </c>
      <c r="D128" s="203" t="s">
        <v>183</v>
      </c>
      <c r="E128" s="204" t="s">
        <v>2275</v>
      </c>
      <c r="F128" s="205" t="s">
        <v>2276</v>
      </c>
      <c r="G128" s="206" t="s">
        <v>245</v>
      </c>
      <c r="H128" s="207">
        <v>1</v>
      </c>
      <c r="I128" s="208"/>
      <c r="J128" s="209">
        <f t="shared" si="0"/>
        <v>0</v>
      </c>
      <c r="K128" s="210"/>
      <c r="L128" s="38"/>
      <c r="M128" s="211" t="s">
        <v>1</v>
      </c>
      <c r="N128" s="212" t="s">
        <v>43</v>
      </c>
      <c r="O128" s="70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5" t="s">
        <v>130</v>
      </c>
      <c r="AT128" s="215" t="s">
        <v>183</v>
      </c>
      <c r="AU128" s="215" t="s">
        <v>88</v>
      </c>
      <c r="AY128" s="16" t="s">
        <v>181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6" t="s">
        <v>86</v>
      </c>
      <c r="BK128" s="216">
        <f t="shared" si="9"/>
        <v>0</v>
      </c>
      <c r="BL128" s="16" t="s">
        <v>130</v>
      </c>
      <c r="BM128" s="215" t="s">
        <v>2277</v>
      </c>
    </row>
    <row r="129" spans="1:65" s="2" customFormat="1" ht="11.4">
      <c r="A129" s="33"/>
      <c r="B129" s="34"/>
      <c r="C129" s="203" t="s">
        <v>209</v>
      </c>
      <c r="D129" s="203" t="s">
        <v>183</v>
      </c>
      <c r="E129" s="204" t="s">
        <v>2278</v>
      </c>
      <c r="F129" s="205" t="s">
        <v>2279</v>
      </c>
      <c r="G129" s="206" t="s">
        <v>245</v>
      </c>
      <c r="H129" s="207">
        <v>1</v>
      </c>
      <c r="I129" s="208"/>
      <c r="J129" s="209">
        <f t="shared" si="0"/>
        <v>0</v>
      </c>
      <c r="K129" s="210"/>
      <c r="L129" s="38"/>
      <c r="M129" s="211" t="s">
        <v>1</v>
      </c>
      <c r="N129" s="212" t="s">
        <v>43</v>
      </c>
      <c r="O129" s="70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5" t="s">
        <v>130</v>
      </c>
      <c r="AT129" s="215" t="s">
        <v>183</v>
      </c>
      <c r="AU129" s="215" t="s">
        <v>88</v>
      </c>
      <c r="AY129" s="16" t="s">
        <v>181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6" t="s">
        <v>86</v>
      </c>
      <c r="BK129" s="216">
        <f t="shared" si="9"/>
        <v>0</v>
      </c>
      <c r="BL129" s="16" t="s">
        <v>130</v>
      </c>
      <c r="BM129" s="215" t="s">
        <v>2280</v>
      </c>
    </row>
    <row r="130" spans="1:65" s="2" customFormat="1" ht="22.8">
      <c r="A130" s="33"/>
      <c r="B130" s="34"/>
      <c r="C130" s="203" t="s">
        <v>213</v>
      </c>
      <c r="D130" s="203" t="s">
        <v>183</v>
      </c>
      <c r="E130" s="204" t="s">
        <v>2281</v>
      </c>
      <c r="F130" s="205" t="s">
        <v>2282</v>
      </c>
      <c r="G130" s="206" t="s">
        <v>2166</v>
      </c>
      <c r="H130" s="207">
        <v>1</v>
      </c>
      <c r="I130" s="208"/>
      <c r="J130" s="209">
        <f t="shared" si="0"/>
        <v>0</v>
      </c>
      <c r="K130" s="210"/>
      <c r="L130" s="38"/>
      <c r="M130" s="211" t="s">
        <v>1</v>
      </c>
      <c r="N130" s="212" t="s">
        <v>43</v>
      </c>
      <c r="O130" s="70"/>
      <c r="P130" s="213">
        <f t="shared" si="1"/>
        <v>0</v>
      </c>
      <c r="Q130" s="213">
        <v>0.00949</v>
      </c>
      <c r="R130" s="213">
        <f t="shared" si="2"/>
        <v>0.00949</v>
      </c>
      <c r="S130" s="213">
        <v>0</v>
      </c>
      <c r="T130" s="21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5" t="s">
        <v>130</v>
      </c>
      <c r="AT130" s="215" t="s">
        <v>183</v>
      </c>
      <c r="AU130" s="215" t="s">
        <v>88</v>
      </c>
      <c r="AY130" s="16" t="s">
        <v>181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6" t="s">
        <v>86</v>
      </c>
      <c r="BK130" s="216">
        <f t="shared" si="9"/>
        <v>0</v>
      </c>
      <c r="BL130" s="16" t="s">
        <v>130</v>
      </c>
      <c r="BM130" s="215" t="s">
        <v>2283</v>
      </c>
    </row>
    <row r="131" spans="2:51" s="13" customFormat="1" ht="12">
      <c r="B131" s="217"/>
      <c r="C131" s="218"/>
      <c r="D131" s="219" t="s">
        <v>189</v>
      </c>
      <c r="E131" s="220" t="s">
        <v>1</v>
      </c>
      <c r="F131" s="221" t="s">
        <v>86</v>
      </c>
      <c r="G131" s="218"/>
      <c r="H131" s="222">
        <v>1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189</v>
      </c>
      <c r="AU131" s="228" t="s">
        <v>88</v>
      </c>
      <c r="AV131" s="13" t="s">
        <v>88</v>
      </c>
      <c r="AW131" s="13" t="s">
        <v>35</v>
      </c>
      <c r="AX131" s="13" t="s">
        <v>86</v>
      </c>
      <c r="AY131" s="228" t="s">
        <v>181</v>
      </c>
    </row>
    <row r="132" spans="1:65" s="2" customFormat="1" ht="34.2">
      <c r="A132" s="33"/>
      <c r="B132" s="34"/>
      <c r="C132" s="229" t="s">
        <v>218</v>
      </c>
      <c r="D132" s="229" t="s">
        <v>237</v>
      </c>
      <c r="E132" s="230" t="s">
        <v>2284</v>
      </c>
      <c r="F132" s="231" t="s">
        <v>2285</v>
      </c>
      <c r="G132" s="232" t="s">
        <v>197</v>
      </c>
      <c r="H132" s="233">
        <v>1</v>
      </c>
      <c r="I132" s="234"/>
      <c r="J132" s="235">
        <f>ROUND(I132*H132,2)</f>
        <v>0</v>
      </c>
      <c r="K132" s="236"/>
      <c r="L132" s="237"/>
      <c r="M132" s="238" t="s">
        <v>1</v>
      </c>
      <c r="N132" s="239" t="s">
        <v>43</v>
      </c>
      <c r="O132" s="70"/>
      <c r="P132" s="213">
        <f>O132*H132</f>
        <v>0</v>
      </c>
      <c r="Q132" s="213">
        <v>0.017</v>
      </c>
      <c r="R132" s="213">
        <f>Q132*H132</f>
        <v>0.017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15" t="s">
        <v>333</v>
      </c>
      <c r="AT132" s="215" t="s">
        <v>237</v>
      </c>
      <c r="AU132" s="215" t="s">
        <v>88</v>
      </c>
      <c r="AY132" s="16" t="s">
        <v>181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86</v>
      </c>
      <c r="BK132" s="216">
        <f>ROUND(I132*H132,2)</f>
        <v>0</v>
      </c>
      <c r="BL132" s="16" t="s">
        <v>130</v>
      </c>
      <c r="BM132" s="215" t="s">
        <v>2286</v>
      </c>
    </row>
    <row r="133" spans="1:65" s="2" customFormat="1" ht="11.4">
      <c r="A133" s="33"/>
      <c r="B133" s="34"/>
      <c r="C133" s="203" t="s">
        <v>223</v>
      </c>
      <c r="D133" s="203" t="s">
        <v>183</v>
      </c>
      <c r="E133" s="204" t="s">
        <v>2287</v>
      </c>
      <c r="F133" s="205" t="s">
        <v>2288</v>
      </c>
      <c r="G133" s="206" t="s">
        <v>245</v>
      </c>
      <c r="H133" s="207">
        <v>1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43</v>
      </c>
      <c r="O133" s="70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5" t="s">
        <v>130</v>
      </c>
      <c r="AT133" s="215" t="s">
        <v>183</v>
      </c>
      <c r="AU133" s="215" t="s">
        <v>88</v>
      </c>
      <c r="AY133" s="16" t="s">
        <v>181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86</v>
      </c>
      <c r="BK133" s="216">
        <f>ROUND(I133*H133,2)</f>
        <v>0</v>
      </c>
      <c r="BL133" s="16" t="s">
        <v>130</v>
      </c>
      <c r="BM133" s="215" t="s">
        <v>2289</v>
      </c>
    </row>
    <row r="134" spans="2:51" s="13" customFormat="1" ht="12">
      <c r="B134" s="217"/>
      <c r="C134" s="218"/>
      <c r="D134" s="219" t="s">
        <v>189</v>
      </c>
      <c r="E134" s="220" t="s">
        <v>1</v>
      </c>
      <c r="F134" s="221" t="s">
        <v>86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189</v>
      </c>
      <c r="AU134" s="228" t="s">
        <v>88</v>
      </c>
      <c r="AV134" s="13" t="s">
        <v>88</v>
      </c>
      <c r="AW134" s="13" t="s">
        <v>35</v>
      </c>
      <c r="AX134" s="13" t="s">
        <v>86</v>
      </c>
      <c r="AY134" s="228" t="s">
        <v>181</v>
      </c>
    </row>
    <row r="135" spans="1:65" s="2" customFormat="1" ht="34.2">
      <c r="A135" s="33"/>
      <c r="B135" s="34"/>
      <c r="C135" s="229" t="s">
        <v>113</v>
      </c>
      <c r="D135" s="229" t="s">
        <v>237</v>
      </c>
      <c r="E135" s="230" t="s">
        <v>2290</v>
      </c>
      <c r="F135" s="231" t="s">
        <v>2291</v>
      </c>
      <c r="G135" s="232" t="s">
        <v>245</v>
      </c>
      <c r="H135" s="233">
        <v>1</v>
      </c>
      <c r="I135" s="234"/>
      <c r="J135" s="235">
        <f>ROUND(I135*H135,2)</f>
        <v>0</v>
      </c>
      <c r="K135" s="236"/>
      <c r="L135" s="237"/>
      <c r="M135" s="238" t="s">
        <v>1</v>
      </c>
      <c r="N135" s="239" t="s">
        <v>43</v>
      </c>
      <c r="O135" s="70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5" t="s">
        <v>333</v>
      </c>
      <c r="AT135" s="215" t="s">
        <v>237</v>
      </c>
      <c r="AU135" s="215" t="s">
        <v>88</v>
      </c>
      <c r="AY135" s="16" t="s">
        <v>181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86</v>
      </c>
      <c r="BK135" s="216">
        <f>ROUND(I135*H135,2)</f>
        <v>0</v>
      </c>
      <c r="BL135" s="16" t="s">
        <v>130</v>
      </c>
      <c r="BM135" s="215" t="s">
        <v>2292</v>
      </c>
    </row>
    <row r="136" spans="1:65" s="2" customFormat="1" ht="22.8">
      <c r="A136" s="33"/>
      <c r="B136" s="34"/>
      <c r="C136" s="203" t="s">
        <v>116</v>
      </c>
      <c r="D136" s="203" t="s">
        <v>183</v>
      </c>
      <c r="E136" s="204" t="s">
        <v>2293</v>
      </c>
      <c r="F136" s="205" t="s">
        <v>2294</v>
      </c>
      <c r="G136" s="206" t="s">
        <v>339</v>
      </c>
      <c r="H136" s="251"/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43</v>
      </c>
      <c r="O136" s="70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5" t="s">
        <v>130</v>
      </c>
      <c r="AT136" s="215" t="s">
        <v>183</v>
      </c>
      <c r="AU136" s="215" t="s">
        <v>88</v>
      </c>
      <c r="AY136" s="16" t="s">
        <v>181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86</v>
      </c>
      <c r="BK136" s="216">
        <f>ROUND(I136*H136,2)</f>
        <v>0</v>
      </c>
      <c r="BL136" s="16" t="s">
        <v>130</v>
      </c>
      <c r="BM136" s="215" t="s">
        <v>2295</v>
      </c>
    </row>
    <row r="137" spans="2:63" s="12" customFormat="1" ht="13.2">
      <c r="B137" s="187"/>
      <c r="C137" s="188"/>
      <c r="D137" s="189" t="s">
        <v>77</v>
      </c>
      <c r="E137" s="201" t="s">
        <v>341</v>
      </c>
      <c r="F137" s="201" t="s">
        <v>342</v>
      </c>
      <c r="G137" s="188"/>
      <c r="H137" s="188"/>
      <c r="I137" s="191"/>
      <c r="J137" s="202">
        <f>BK137</f>
        <v>0</v>
      </c>
      <c r="K137" s="188"/>
      <c r="L137" s="193"/>
      <c r="M137" s="194"/>
      <c r="N137" s="195"/>
      <c r="O137" s="195"/>
      <c r="P137" s="196">
        <f>SUM(P138:P154)</f>
        <v>0</v>
      </c>
      <c r="Q137" s="195"/>
      <c r="R137" s="196">
        <f>SUM(R138:R154)</f>
        <v>0.19782400000000003</v>
      </c>
      <c r="S137" s="195"/>
      <c r="T137" s="197">
        <f>SUM(T138:T154)</f>
        <v>0</v>
      </c>
      <c r="AR137" s="198" t="s">
        <v>88</v>
      </c>
      <c r="AT137" s="199" t="s">
        <v>77</v>
      </c>
      <c r="AU137" s="199" t="s">
        <v>86</v>
      </c>
      <c r="AY137" s="198" t="s">
        <v>181</v>
      </c>
      <c r="BK137" s="200">
        <f>SUM(BK138:BK154)</f>
        <v>0</v>
      </c>
    </row>
    <row r="138" spans="1:65" s="2" customFormat="1" ht="22.8">
      <c r="A138" s="33"/>
      <c r="B138" s="34"/>
      <c r="C138" s="203" t="s">
        <v>119</v>
      </c>
      <c r="D138" s="203" t="s">
        <v>183</v>
      </c>
      <c r="E138" s="204" t="s">
        <v>2296</v>
      </c>
      <c r="F138" s="205" t="s">
        <v>2297</v>
      </c>
      <c r="G138" s="206" t="s">
        <v>357</v>
      </c>
      <c r="H138" s="207">
        <v>50.1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43</v>
      </c>
      <c r="O138" s="70"/>
      <c r="P138" s="213">
        <f>O138*H138</f>
        <v>0</v>
      </c>
      <c r="Q138" s="213">
        <v>0.00127</v>
      </c>
      <c r="R138" s="213">
        <f>Q138*H138</f>
        <v>0.063627</v>
      </c>
      <c r="S138" s="213">
        <v>0</v>
      </c>
      <c r="T138" s="21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5" t="s">
        <v>130</v>
      </c>
      <c r="AT138" s="215" t="s">
        <v>183</v>
      </c>
      <c r="AU138" s="215" t="s">
        <v>88</v>
      </c>
      <c r="AY138" s="16" t="s">
        <v>181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86</v>
      </c>
      <c r="BK138" s="216">
        <f>ROUND(I138*H138,2)</f>
        <v>0</v>
      </c>
      <c r="BL138" s="16" t="s">
        <v>130</v>
      </c>
      <c r="BM138" s="215" t="s">
        <v>2298</v>
      </c>
    </row>
    <row r="139" spans="2:51" s="13" customFormat="1" ht="12">
      <c r="B139" s="217"/>
      <c r="C139" s="218"/>
      <c r="D139" s="219" t="s">
        <v>189</v>
      </c>
      <c r="E139" s="220" t="s">
        <v>1</v>
      </c>
      <c r="F139" s="221" t="s">
        <v>2299</v>
      </c>
      <c r="G139" s="218"/>
      <c r="H139" s="222">
        <v>50.1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189</v>
      </c>
      <c r="AU139" s="228" t="s">
        <v>88</v>
      </c>
      <c r="AV139" s="13" t="s">
        <v>88</v>
      </c>
      <c r="AW139" s="13" t="s">
        <v>35</v>
      </c>
      <c r="AX139" s="13" t="s">
        <v>86</v>
      </c>
      <c r="AY139" s="228" t="s">
        <v>181</v>
      </c>
    </row>
    <row r="140" spans="1:65" s="2" customFormat="1" ht="22.8">
      <c r="A140" s="33"/>
      <c r="B140" s="34"/>
      <c r="C140" s="203" t="s">
        <v>122</v>
      </c>
      <c r="D140" s="203" t="s">
        <v>183</v>
      </c>
      <c r="E140" s="204" t="s">
        <v>2300</v>
      </c>
      <c r="F140" s="205" t="s">
        <v>2301</v>
      </c>
      <c r="G140" s="206" t="s">
        <v>357</v>
      </c>
      <c r="H140" s="207">
        <v>2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43</v>
      </c>
      <c r="O140" s="70"/>
      <c r="P140" s="213">
        <f>O140*H140</f>
        <v>0</v>
      </c>
      <c r="Q140" s="213">
        <v>0.00159</v>
      </c>
      <c r="R140" s="213">
        <f>Q140*H140</f>
        <v>0.00318</v>
      </c>
      <c r="S140" s="213">
        <v>0</v>
      </c>
      <c r="T140" s="21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5" t="s">
        <v>130</v>
      </c>
      <c r="AT140" s="215" t="s">
        <v>183</v>
      </c>
      <c r="AU140" s="215" t="s">
        <v>88</v>
      </c>
      <c r="AY140" s="16" t="s">
        <v>181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86</v>
      </c>
      <c r="BK140" s="216">
        <f>ROUND(I140*H140,2)</f>
        <v>0</v>
      </c>
      <c r="BL140" s="16" t="s">
        <v>130</v>
      </c>
      <c r="BM140" s="215" t="s">
        <v>2302</v>
      </c>
    </row>
    <row r="141" spans="2:51" s="13" customFormat="1" ht="12">
      <c r="B141" s="217"/>
      <c r="C141" s="218"/>
      <c r="D141" s="219" t="s">
        <v>189</v>
      </c>
      <c r="E141" s="220" t="s">
        <v>1</v>
      </c>
      <c r="F141" s="221" t="s">
        <v>2303</v>
      </c>
      <c r="G141" s="218"/>
      <c r="H141" s="222">
        <v>2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189</v>
      </c>
      <c r="AU141" s="228" t="s">
        <v>88</v>
      </c>
      <c r="AV141" s="13" t="s">
        <v>88</v>
      </c>
      <c r="AW141" s="13" t="s">
        <v>35</v>
      </c>
      <c r="AX141" s="13" t="s">
        <v>86</v>
      </c>
      <c r="AY141" s="228" t="s">
        <v>181</v>
      </c>
    </row>
    <row r="142" spans="1:65" s="2" customFormat="1" ht="22.8">
      <c r="A142" s="33"/>
      <c r="B142" s="34"/>
      <c r="C142" s="203" t="s">
        <v>125</v>
      </c>
      <c r="D142" s="203" t="s">
        <v>183</v>
      </c>
      <c r="E142" s="204" t="s">
        <v>2304</v>
      </c>
      <c r="F142" s="205" t="s">
        <v>2305</v>
      </c>
      <c r="G142" s="206" t="s">
        <v>357</v>
      </c>
      <c r="H142" s="207">
        <v>37.4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43</v>
      </c>
      <c r="O142" s="70"/>
      <c r="P142" s="213">
        <f>O142*H142</f>
        <v>0</v>
      </c>
      <c r="Q142" s="213">
        <v>0.002</v>
      </c>
      <c r="R142" s="213">
        <f>Q142*H142</f>
        <v>0.0748</v>
      </c>
      <c r="S142" s="213">
        <v>0</v>
      </c>
      <c r="T142" s="21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5" t="s">
        <v>130</v>
      </c>
      <c r="AT142" s="215" t="s">
        <v>183</v>
      </c>
      <c r="AU142" s="215" t="s">
        <v>88</v>
      </c>
      <c r="AY142" s="16" t="s">
        <v>181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86</v>
      </c>
      <c r="BK142" s="216">
        <f>ROUND(I142*H142,2)</f>
        <v>0</v>
      </c>
      <c r="BL142" s="16" t="s">
        <v>130</v>
      </c>
      <c r="BM142" s="215" t="s">
        <v>2306</v>
      </c>
    </row>
    <row r="143" spans="2:51" s="13" customFormat="1" ht="12">
      <c r="B143" s="217"/>
      <c r="C143" s="218"/>
      <c r="D143" s="219" t="s">
        <v>189</v>
      </c>
      <c r="E143" s="220" t="s">
        <v>1</v>
      </c>
      <c r="F143" s="221" t="s">
        <v>2307</v>
      </c>
      <c r="G143" s="218"/>
      <c r="H143" s="222">
        <v>37.4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189</v>
      </c>
      <c r="AU143" s="228" t="s">
        <v>88</v>
      </c>
      <c r="AV143" s="13" t="s">
        <v>88</v>
      </c>
      <c r="AW143" s="13" t="s">
        <v>35</v>
      </c>
      <c r="AX143" s="13" t="s">
        <v>86</v>
      </c>
      <c r="AY143" s="228" t="s">
        <v>181</v>
      </c>
    </row>
    <row r="144" spans="1:65" s="2" customFormat="1" ht="22.8">
      <c r="A144" s="33"/>
      <c r="B144" s="34"/>
      <c r="C144" s="203" t="s">
        <v>8</v>
      </c>
      <c r="D144" s="203" t="s">
        <v>183</v>
      </c>
      <c r="E144" s="204" t="s">
        <v>2308</v>
      </c>
      <c r="F144" s="205" t="s">
        <v>2309</v>
      </c>
      <c r="G144" s="206" t="s">
        <v>357</v>
      </c>
      <c r="H144" s="207">
        <v>13.8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43</v>
      </c>
      <c r="O144" s="70"/>
      <c r="P144" s="213">
        <f>O144*H144</f>
        <v>0</v>
      </c>
      <c r="Q144" s="213">
        <v>0.00337</v>
      </c>
      <c r="R144" s="213">
        <f>Q144*H144</f>
        <v>0.046506000000000006</v>
      </c>
      <c r="S144" s="213">
        <v>0</v>
      </c>
      <c r="T144" s="21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5" t="s">
        <v>130</v>
      </c>
      <c r="AT144" s="215" t="s">
        <v>183</v>
      </c>
      <c r="AU144" s="215" t="s">
        <v>88</v>
      </c>
      <c r="AY144" s="16" t="s">
        <v>181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86</v>
      </c>
      <c r="BK144" s="216">
        <f>ROUND(I144*H144,2)</f>
        <v>0</v>
      </c>
      <c r="BL144" s="16" t="s">
        <v>130</v>
      </c>
      <c r="BM144" s="215" t="s">
        <v>2310</v>
      </c>
    </row>
    <row r="145" spans="2:51" s="13" customFormat="1" ht="12">
      <c r="B145" s="217"/>
      <c r="C145" s="218"/>
      <c r="D145" s="219" t="s">
        <v>189</v>
      </c>
      <c r="E145" s="220" t="s">
        <v>1</v>
      </c>
      <c r="F145" s="221" t="s">
        <v>2311</v>
      </c>
      <c r="G145" s="218"/>
      <c r="H145" s="222">
        <v>13.8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189</v>
      </c>
      <c r="AU145" s="228" t="s">
        <v>88</v>
      </c>
      <c r="AV145" s="13" t="s">
        <v>88</v>
      </c>
      <c r="AW145" s="13" t="s">
        <v>35</v>
      </c>
      <c r="AX145" s="13" t="s">
        <v>86</v>
      </c>
      <c r="AY145" s="228" t="s">
        <v>181</v>
      </c>
    </row>
    <row r="146" spans="1:65" s="2" customFormat="1" ht="11.4">
      <c r="A146" s="33"/>
      <c r="B146" s="34"/>
      <c r="C146" s="203" t="s">
        <v>130</v>
      </c>
      <c r="D146" s="203" t="s">
        <v>183</v>
      </c>
      <c r="E146" s="204" t="s">
        <v>2312</v>
      </c>
      <c r="F146" s="205" t="s">
        <v>2313</v>
      </c>
      <c r="G146" s="206" t="s">
        <v>357</v>
      </c>
      <c r="H146" s="207">
        <v>52.1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43</v>
      </c>
      <c r="O146" s="70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15" t="s">
        <v>130</v>
      </c>
      <c r="AT146" s="215" t="s">
        <v>183</v>
      </c>
      <c r="AU146" s="215" t="s">
        <v>88</v>
      </c>
      <c r="AY146" s="16" t="s">
        <v>181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86</v>
      </c>
      <c r="BK146" s="216">
        <f>ROUND(I146*H146,2)</f>
        <v>0</v>
      </c>
      <c r="BL146" s="16" t="s">
        <v>130</v>
      </c>
      <c r="BM146" s="215" t="s">
        <v>2314</v>
      </c>
    </row>
    <row r="147" spans="2:51" s="13" customFormat="1" ht="12">
      <c r="B147" s="217"/>
      <c r="C147" s="218"/>
      <c r="D147" s="219" t="s">
        <v>189</v>
      </c>
      <c r="E147" s="220" t="s">
        <v>1</v>
      </c>
      <c r="F147" s="221" t="s">
        <v>2315</v>
      </c>
      <c r="G147" s="218"/>
      <c r="H147" s="222">
        <v>52.1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189</v>
      </c>
      <c r="AU147" s="228" t="s">
        <v>88</v>
      </c>
      <c r="AV147" s="13" t="s">
        <v>88</v>
      </c>
      <c r="AW147" s="13" t="s">
        <v>35</v>
      </c>
      <c r="AX147" s="13" t="s">
        <v>86</v>
      </c>
      <c r="AY147" s="228" t="s">
        <v>181</v>
      </c>
    </row>
    <row r="148" spans="1:65" s="2" customFormat="1" ht="11.4">
      <c r="A148" s="33"/>
      <c r="B148" s="34"/>
      <c r="C148" s="203" t="s">
        <v>133</v>
      </c>
      <c r="D148" s="203" t="s">
        <v>183</v>
      </c>
      <c r="E148" s="204" t="s">
        <v>2316</v>
      </c>
      <c r="F148" s="205" t="s">
        <v>2317</v>
      </c>
      <c r="G148" s="206" t="s">
        <v>357</v>
      </c>
      <c r="H148" s="207">
        <v>51.2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43</v>
      </c>
      <c r="O148" s="70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5" t="s">
        <v>130</v>
      </c>
      <c r="AT148" s="215" t="s">
        <v>183</v>
      </c>
      <c r="AU148" s="215" t="s">
        <v>88</v>
      </c>
      <c r="AY148" s="16" t="s">
        <v>181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86</v>
      </c>
      <c r="BK148" s="216">
        <f>ROUND(I148*H148,2)</f>
        <v>0</v>
      </c>
      <c r="BL148" s="16" t="s">
        <v>130</v>
      </c>
      <c r="BM148" s="215" t="s">
        <v>2318</v>
      </c>
    </row>
    <row r="149" spans="2:51" s="13" customFormat="1" ht="12">
      <c r="B149" s="217"/>
      <c r="C149" s="218"/>
      <c r="D149" s="219" t="s">
        <v>189</v>
      </c>
      <c r="E149" s="220" t="s">
        <v>1</v>
      </c>
      <c r="F149" s="221" t="s">
        <v>2319</v>
      </c>
      <c r="G149" s="218"/>
      <c r="H149" s="222">
        <v>51.2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189</v>
      </c>
      <c r="AU149" s="228" t="s">
        <v>88</v>
      </c>
      <c r="AV149" s="13" t="s">
        <v>88</v>
      </c>
      <c r="AW149" s="13" t="s">
        <v>35</v>
      </c>
      <c r="AX149" s="13" t="s">
        <v>86</v>
      </c>
      <c r="AY149" s="228" t="s">
        <v>181</v>
      </c>
    </row>
    <row r="150" spans="1:65" s="2" customFormat="1" ht="34.2">
      <c r="A150" s="33"/>
      <c r="B150" s="34"/>
      <c r="C150" s="203" t="s">
        <v>136</v>
      </c>
      <c r="D150" s="203" t="s">
        <v>183</v>
      </c>
      <c r="E150" s="204" t="s">
        <v>2320</v>
      </c>
      <c r="F150" s="205" t="s">
        <v>2321</v>
      </c>
      <c r="G150" s="206" t="s">
        <v>357</v>
      </c>
      <c r="H150" s="207">
        <v>89.5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43</v>
      </c>
      <c r="O150" s="70"/>
      <c r="P150" s="213">
        <f>O150*H150</f>
        <v>0</v>
      </c>
      <c r="Q150" s="213">
        <v>9E-05</v>
      </c>
      <c r="R150" s="213">
        <f>Q150*H150</f>
        <v>0.008055</v>
      </c>
      <c r="S150" s="213">
        <v>0</v>
      </c>
      <c r="T150" s="21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5" t="s">
        <v>130</v>
      </c>
      <c r="AT150" s="215" t="s">
        <v>183</v>
      </c>
      <c r="AU150" s="215" t="s">
        <v>88</v>
      </c>
      <c r="AY150" s="16" t="s">
        <v>181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86</v>
      </c>
      <c r="BK150" s="216">
        <f>ROUND(I150*H150,2)</f>
        <v>0</v>
      </c>
      <c r="BL150" s="16" t="s">
        <v>130</v>
      </c>
      <c r="BM150" s="215" t="s">
        <v>2322</v>
      </c>
    </row>
    <row r="151" spans="2:51" s="13" customFormat="1" ht="12">
      <c r="B151" s="217"/>
      <c r="C151" s="218"/>
      <c r="D151" s="219" t="s">
        <v>189</v>
      </c>
      <c r="E151" s="220" t="s">
        <v>1</v>
      </c>
      <c r="F151" s="221" t="s">
        <v>2323</v>
      </c>
      <c r="G151" s="218"/>
      <c r="H151" s="222">
        <v>89.5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189</v>
      </c>
      <c r="AU151" s="228" t="s">
        <v>88</v>
      </c>
      <c r="AV151" s="13" t="s">
        <v>88</v>
      </c>
      <c r="AW151" s="13" t="s">
        <v>35</v>
      </c>
      <c r="AX151" s="13" t="s">
        <v>86</v>
      </c>
      <c r="AY151" s="228" t="s">
        <v>181</v>
      </c>
    </row>
    <row r="152" spans="1:65" s="2" customFormat="1" ht="34.2">
      <c r="A152" s="33"/>
      <c r="B152" s="34"/>
      <c r="C152" s="203" t="s">
        <v>139</v>
      </c>
      <c r="D152" s="203" t="s">
        <v>183</v>
      </c>
      <c r="E152" s="204" t="s">
        <v>2324</v>
      </c>
      <c r="F152" s="205" t="s">
        <v>2325</v>
      </c>
      <c r="G152" s="206" t="s">
        <v>357</v>
      </c>
      <c r="H152" s="207">
        <v>13.8</v>
      </c>
      <c r="I152" s="208"/>
      <c r="J152" s="209">
        <f>ROUND(I152*H152,2)</f>
        <v>0</v>
      </c>
      <c r="K152" s="210"/>
      <c r="L152" s="38"/>
      <c r="M152" s="211" t="s">
        <v>1</v>
      </c>
      <c r="N152" s="212" t="s">
        <v>43</v>
      </c>
      <c r="O152" s="70"/>
      <c r="P152" s="213">
        <f>O152*H152</f>
        <v>0</v>
      </c>
      <c r="Q152" s="213">
        <v>0.00012</v>
      </c>
      <c r="R152" s="213">
        <f>Q152*H152</f>
        <v>0.0016560000000000001</v>
      </c>
      <c r="S152" s="213">
        <v>0</v>
      </c>
      <c r="T152" s="21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15" t="s">
        <v>130</v>
      </c>
      <c r="AT152" s="215" t="s">
        <v>183</v>
      </c>
      <c r="AU152" s="215" t="s">
        <v>88</v>
      </c>
      <c r="AY152" s="16" t="s">
        <v>181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86</v>
      </c>
      <c r="BK152" s="216">
        <f>ROUND(I152*H152,2)</f>
        <v>0</v>
      </c>
      <c r="BL152" s="16" t="s">
        <v>130</v>
      </c>
      <c r="BM152" s="215" t="s">
        <v>2326</v>
      </c>
    </row>
    <row r="153" spans="2:51" s="13" customFormat="1" ht="12">
      <c r="B153" s="217"/>
      <c r="C153" s="218"/>
      <c r="D153" s="219" t="s">
        <v>189</v>
      </c>
      <c r="E153" s="220" t="s">
        <v>1</v>
      </c>
      <c r="F153" s="221" t="s">
        <v>2327</v>
      </c>
      <c r="G153" s="218"/>
      <c r="H153" s="222">
        <v>13.8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189</v>
      </c>
      <c r="AU153" s="228" t="s">
        <v>88</v>
      </c>
      <c r="AV153" s="13" t="s">
        <v>88</v>
      </c>
      <c r="AW153" s="13" t="s">
        <v>35</v>
      </c>
      <c r="AX153" s="13" t="s">
        <v>86</v>
      </c>
      <c r="AY153" s="228" t="s">
        <v>181</v>
      </c>
    </row>
    <row r="154" spans="1:65" s="2" customFormat="1" ht="22.8">
      <c r="A154" s="33"/>
      <c r="B154" s="34"/>
      <c r="C154" s="203" t="s">
        <v>142</v>
      </c>
      <c r="D154" s="203" t="s">
        <v>183</v>
      </c>
      <c r="E154" s="204" t="s">
        <v>2328</v>
      </c>
      <c r="F154" s="205" t="s">
        <v>2329</v>
      </c>
      <c r="G154" s="206" t="s">
        <v>339</v>
      </c>
      <c r="H154" s="251"/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43</v>
      </c>
      <c r="O154" s="70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5" t="s">
        <v>130</v>
      </c>
      <c r="AT154" s="215" t="s">
        <v>183</v>
      </c>
      <c r="AU154" s="215" t="s">
        <v>88</v>
      </c>
      <c r="AY154" s="16" t="s">
        <v>181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86</v>
      </c>
      <c r="BK154" s="216">
        <f>ROUND(I154*H154,2)</f>
        <v>0</v>
      </c>
      <c r="BL154" s="16" t="s">
        <v>130</v>
      </c>
      <c r="BM154" s="215" t="s">
        <v>2330</v>
      </c>
    </row>
    <row r="155" spans="2:63" s="12" customFormat="1" ht="13.2">
      <c r="B155" s="187"/>
      <c r="C155" s="188"/>
      <c r="D155" s="189" t="s">
        <v>77</v>
      </c>
      <c r="E155" s="201" t="s">
        <v>2331</v>
      </c>
      <c r="F155" s="201" t="s">
        <v>2332</v>
      </c>
      <c r="G155" s="188"/>
      <c r="H155" s="188"/>
      <c r="I155" s="191"/>
      <c r="J155" s="202">
        <f>BK155</f>
        <v>0</v>
      </c>
      <c r="K155" s="188"/>
      <c r="L155" s="193"/>
      <c r="M155" s="194"/>
      <c r="N155" s="195"/>
      <c r="O155" s="195"/>
      <c r="P155" s="196">
        <f>SUM(P156:P188)</f>
        <v>0</v>
      </c>
      <c r="Q155" s="195"/>
      <c r="R155" s="196">
        <f>SUM(R156:R188)</f>
        <v>0.10031000000000001</v>
      </c>
      <c r="S155" s="195"/>
      <c r="T155" s="197">
        <f>SUM(T156:T188)</f>
        <v>0</v>
      </c>
      <c r="AR155" s="198" t="s">
        <v>88</v>
      </c>
      <c r="AT155" s="199" t="s">
        <v>77</v>
      </c>
      <c r="AU155" s="199" t="s">
        <v>86</v>
      </c>
      <c r="AY155" s="198" t="s">
        <v>181</v>
      </c>
      <c r="BK155" s="200">
        <f>SUM(BK156:BK188)</f>
        <v>0</v>
      </c>
    </row>
    <row r="156" spans="1:65" s="2" customFormat="1" ht="11.4">
      <c r="A156" s="33"/>
      <c r="B156" s="34"/>
      <c r="C156" s="203" t="s">
        <v>7</v>
      </c>
      <c r="D156" s="203" t="s">
        <v>183</v>
      </c>
      <c r="E156" s="204" t="s">
        <v>2333</v>
      </c>
      <c r="F156" s="205" t="s">
        <v>2334</v>
      </c>
      <c r="G156" s="206" t="s">
        <v>197</v>
      </c>
      <c r="H156" s="207">
        <v>5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43</v>
      </c>
      <c r="O156" s="70"/>
      <c r="P156" s="213">
        <f>O156*H156</f>
        <v>0</v>
      </c>
      <c r="Q156" s="213">
        <v>0.0001</v>
      </c>
      <c r="R156" s="213">
        <f>Q156*H156</f>
        <v>0.0005</v>
      </c>
      <c r="S156" s="213">
        <v>0</v>
      </c>
      <c r="T156" s="21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15" t="s">
        <v>130</v>
      </c>
      <c r="AT156" s="215" t="s">
        <v>183</v>
      </c>
      <c r="AU156" s="215" t="s">
        <v>88</v>
      </c>
      <c r="AY156" s="16" t="s">
        <v>181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86</v>
      </c>
      <c r="BK156" s="216">
        <f>ROUND(I156*H156,2)</f>
        <v>0</v>
      </c>
      <c r="BL156" s="16" t="s">
        <v>130</v>
      </c>
      <c r="BM156" s="215" t="s">
        <v>2335</v>
      </c>
    </row>
    <row r="157" spans="2:51" s="13" customFormat="1" ht="12">
      <c r="B157" s="217"/>
      <c r="C157" s="218"/>
      <c r="D157" s="219" t="s">
        <v>189</v>
      </c>
      <c r="E157" s="220" t="s">
        <v>1</v>
      </c>
      <c r="F157" s="221" t="s">
        <v>203</v>
      </c>
      <c r="G157" s="218"/>
      <c r="H157" s="222">
        <v>5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189</v>
      </c>
      <c r="AU157" s="228" t="s">
        <v>88</v>
      </c>
      <c r="AV157" s="13" t="s">
        <v>88</v>
      </c>
      <c r="AW157" s="13" t="s">
        <v>35</v>
      </c>
      <c r="AX157" s="13" t="s">
        <v>86</v>
      </c>
      <c r="AY157" s="228" t="s">
        <v>181</v>
      </c>
    </row>
    <row r="158" spans="1:65" s="2" customFormat="1" ht="11.4">
      <c r="A158" s="33"/>
      <c r="B158" s="34"/>
      <c r="C158" s="229" t="s">
        <v>301</v>
      </c>
      <c r="D158" s="229" t="s">
        <v>237</v>
      </c>
      <c r="E158" s="230" t="s">
        <v>2336</v>
      </c>
      <c r="F158" s="231" t="s">
        <v>2337</v>
      </c>
      <c r="G158" s="232" t="s">
        <v>197</v>
      </c>
      <c r="H158" s="233">
        <v>5</v>
      </c>
      <c r="I158" s="234"/>
      <c r="J158" s="235">
        <f>ROUND(I158*H158,2)</f>
        <v>0</v>
      </c>
      <c r="K158" s="236"/>
      <c r="L158" s="237"/>
      <c r="M158" s="238" t="s">
        <v>1</v>
      </c>
      <c r="N158" s="239" t="s">
        <v>43</v>
      </c>
      <c r="O158" s="70"/>
      <c r="P158" s="213">
        <f>O158*H158</f>
        <v>0</v>
      </c>
      <c r="Q158" s="213">
        <v>0.0001</v>
      </c>
      <c r="R158" s="213">
        <f>Q158*H158</f>
        <v>0.0005</v>
      </c>
      <c r="S158" s="213">
        <v>0</v>
      </c>
      <c r="T158" s="21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5" t="s">
        <v>333</v>
      </c>
      <c r="AT158" s="215" t="s">
        <v>237</v>
      </c>
      <c r="AU158" s="215" t="s">
        <v>88</v>
      </c>
      <c r="AY158" s="16" t="s">
        <v>181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86</v>
      </c>
      <c r="BK158" s="216">
        <f>ROUND(I158*H158,2)</f>
        <v>0</v>
      </c>
      <c r="BL158" s="16" t="s">
        <v>130</v>
      </c>
      <c r="BM158" s="215" t="s">
        <v>2338</v>
      </c>
    </row>
    <row r="159" spans="1:65" s="2" customFormat="1" ht="11.4">
      <c r="A159" s="33"/>
      <c r="B159" s="34"/>
      <c r="C159" s="203" t="s">
        <v>306</v>
      </c>
      <c r="D159" s="203" t="s">
        <v>183</v>
      </c>
      <c r="E159" s="204" t="s">
        <v>2339</v>
      </c>
      <c r="F159" s="205" t="s">
        <v>2340</v>
      </c>
      <c r="G159" s="206" t="s">
        <v>197</v>
      </c>
      <c r="H159" s="207">
        <v>8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43</v>
      </c>
      <c r="O159" s="70"/>
      <c r="P159" s="213">
        <f>O159*H159</f>
        <v>0</v>
      </c>
      <c r="Q159" s="213">
        <v>0.00014</v>
      </c>
      <c r="R159" s="213">
        <f>Q159*H159</f>
        <v>0.00112</v>
      </c>
      <c r="S159" s="213">
        <v>0</v>
      </c>
      <c r="T159" s="21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15" t="s">
        <v>130</v>
      </c>
      <c r="AT159" s="215" t="s">
        <v>183</v>
      </c>
      <c r="AU159" s="215" t="s">
        <v>88</v>
      </c>
      <c r="AY159" s="16" t="s">
        <v>181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86</v>
      </c>
      <c r="BK159" s="216">
        <f>ROUND(I159*H159,2)</f>
        <v>0</v>
      </c>
      <c r="BL159" s="16" t="s">
        <v>130</v>
      </c>
      <c r="BM159" s="215" t="s">
        <v>2341</v>
      </c>
    </row>
    <row r="160" spans="2:51" s="13" customFormat="1" ht="12">
      <c r="B160" s="217"/>
      <c r="C160" s="218"/>
      <c r="D160" s="219" t="s">
        <v>189</v>
      </c>
      <c r="E160" s="220" t="s">
        <v>1</v>
      </c>
      <c r="F160" s="221" t="s">
        <v>2342</v>
      </c>
      <c r="G160" s="218"/>
      <c r="H160" s="222">
        <v>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189</v>
      </c>
      <c r="AU160" s="228" t="s">
        <v>88</v>
      </c>
      <c r="AV160" s="13" t="s">
        <v>88</v>
      </c>
      <c r="AW160" s="13" t="s">
        <v>35</v>
      </c>
      <c r="AX160" s="13" t="s">
        <v>86</v>
      </c>
      <c r="AY160" s="228" t="s">
        <v>181</v>
      </c>
    </row>
    <row r="161" spans="1:65" s="2" customFormat="1" ht="11.4">
      <c r="A161" s="33"/>
      <c r="B161" s="34"/>
      <c r="C161" s="229" t="s">
        <v>310</v>
      </c>
      <c r="D161" s="229" t="s">
        <v>237</v>
      </c>
      <c r="E161" s="230" t="s">
        <v>2343</v>
      </c>
      <c r="F161" s="231" t="s">
        <v>2344</v>
      </c>
      <c r="G161" s="232" t="s">
        <v>197</v>
      </c>
      <c r="H161" s="233">
        <v>8</v>
      </c>
      <c r="I161" s="234"/>
      <c r="J161" s="235">
        <f>ROUND(I161*H161,2)</f>
        <v>0</v>
      </c>
      <c r="K161" s="236"/>
      <c r="L161" s="237"/>
      <c r="M161" s="238" t="s">
        <v>1</v>
      </c>
      <c r="N161" s="239" t="s">
        <v>43</v>
      </c>
      <c r="O161" s="70"/>
      <c r="P161" s="213">
        <f>O161*H161</f>
        <v>0</v>
      </c>
      <c r="Q161" s="213">
        <v>0.00074</v>
      </c>
      <c r="R161" s="213">
        <f>Q161*H161</f>
        <v>0.00592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5" t="s">
        <v>333</v>
      </c>
      <c r="AT161" s="215" t="s">
        <v>237</v>
      </c>
      <c r="AU161" s="215" t="s">
        <v>88</v>
      </c>
      <c r="AY161" s="16" t="s">
        <v>181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86</v>
      </c>
      <c r="BK161" s="216">
        <f>ROUND(I161*H161,2)</f>
        <v>0</v>
      </c>
      <c r="BL161" s="16" t="s">
        <v>130</v>
      </c>
      <c r="BM161" s="215" t="s">
        <v>2345</v>
      </c>
    </row>
    <row r="162" spans="1:65" s="2" customFormat="1" ht="11.4">
      <c r="A162" s="33"/>
      <c r="B162" s="34"/>
      <c r="C162" s="203" t="s">
        <v>314</v>
      </c>
      <c r="D162" s="203" t="s">
        <v>183</v>
      </c>
      <c r="E162" s="204" t="s">
        <v>2346</v>
      </c>
      <c r="F162" s="205" t="s">
        <v>2347</v>
      </c>
      <c r="G162" s="206" t="s">
        <v>197</v>
      </c>
      <c r="H162" s="207">
        <v>7</v>
      </c>
      <c r="I162" s="208"/>
      <c r="J162" s="209">
        <f>ROUND(I162*H162,2)</f>
        <v>0</v>
      </c>
      <c r="K162" s="210"/>
      <c r="L162" s="38"/>
      <c r="M162" s="211" t="s">
        <v>1</v>
      </c>
      <c r="N162" s="212" t="s">
        <v>43</v>
      </c>
      <c r="O162" s="70"/>
      <c r="P162" s="213">
        <f>O162*H162</f>
        <v>0</v>
      </c>
      <c r="Q162" s="213">
        <v>0.00033</v>
      </c>
      <c r="R162" s="213">
        <f>Q162*H162</f>
        <v>0.00231</v>
      </c>
      <c r="S162" s="213">
        <v>0</v>
      </c>
      <c r="T162" s="21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5" t="s">
        <v>130</v>
      </c>
      <c r="AT162" s="215" t="s">
        <v>183</v>
      </c>
      <c r="AU162" s="215" t="s">
        <v>88</v>
      </c>
      <c r="AY162" s="16" t="s">
        <v>181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86</v>
      </c>
      <c r="BK162" s="216">
        <f>ROUND(I162*H162,2)</f>
        <v>0</v>
      </c>
      <c r="BL162" s="16" t="s">
        <v>130</v>
      </c>
      <c r="BM162" s="215" t="s">
        <v>2348</v>
      </c>
    </row>
    <row r="163" spans="2:51" s="13" customFormat="1" ht="12">
      <c r="B163" s="217"/>
      <c r="C163" s="218"/>
      <c r="D163" s="219" t="s">
        <v>189</v>
      </c>
      <c r="E163" s="220" t="s">
        <v>1</v>
      </c>
      <c r="F163" s="221" t="s">
        <v>2349</v>
      </c>
      <c r="G163" s="218"/>
      <c r="H163" s="222">
        <v>7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189</v>
      </c>
      <c r="AU163" s="228" t="s">
        <v>88</v>
      </c>
      <c r="AV163" s="13" t="s">
        <v>88</v>
      </c>
      <c r="AW163" s="13" t="s">
        <v>35</v>
      </c>
      <c r="AX163" s="13" t="s">
        <v>86</v>
      </c>
      <c r="AY163" s="228" t="s">
        <v>181</v>
      </c>
    </row>
    <row r="164" spans="1:65" s="2" customFormat="1" ht="11.4">
      <c r="A164" s="33"/>
      <c r="B164" s="34"/>
      <c r="C164" s="229" t="s">
        <v>318</v>
      </c>
      <c r="D164" s="229" t="s">
        <v>237</v>
      </c>
      <c r="E164" s="230" t="s">
        <v>2350</v>
      </c>
      <c r="F164" s="231" t="s">
        <v>2351</v>
      </c>
      <c r="G164" s="232" t="s">
        <v>197</v>
      </c>
      <c r="H164" s="233">
        <v>7</v>
      </c>
      <c r="I164" s="234"/>
      <c r="J164" s="235">
        <f>ROUND(I164*H164,2)</f>
        <v>0</v>
      </c>
      <c r="K164" s="236"/>
      <c r="L164" s="237"/>
      <c r="M164" s="238" t="s">
        <v>1</v>
      </c>
      <c r="N164" s="239" t="s">
        <v>43</v>
      </c>
      <c r="O164" s="70"/>
      <c r="P164" s="213">
        <f>O164*H164</f>
        <v>0</v>
      </c>
      <c r="Q164" s="213">
        <v>0.00186</v>
      </c>
      <c r="R164" s="213">
        <f>Q164*H164</f>
        <v>0.01302</v>
      </c>
      <c r="S164" s="213">
        <v>0</v>
      </c>
      <c r="T164" s="21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5" t="s">
        <v>333</v>
      </c>
      <c r="AT164" s="215" t="s">
        <v>237</v>
      </c>
      <c r="AU164" s="215" t="s">
        <v>88</v>
      </c>
      <c r="AY164" s="16" t="s">
        <v>181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86</v>
      </c>
      <c r="BK164" s="216">
        <f>ROUND(I164*H164,2)</f>
        <v>0</v>
      </c>
      <c r="BL164" s="16" t="s">
        <v>130</v>
      </c>
      <c r="BM164" s="215" t="s">
        <v>2352</v>
      </c>
    </row>
    <row r="165" spans="1:65" s="2" customFormat="1" ht="22.8">
      <c r="A165" s="33"/>
      <c r="B165" s="34"/>
      <c r="C165" s="203" t="s">
        <v>326</v>
      </c>
      <c r="D165" s="203" t="s">
        <v>183</v>
      </c>
      <c r="E165" s="204" t="s">
        <v>2353</v>
      </c>
      <c r="F165" s="205" t="s">
        <v>2354</v>
      </c>
      <c r="G165" s="206" t="s">
        <v>197</v>
      </c>
      <c r="H165" s="207">
        <v>5</v>
      </c>
      <c r="I165" s="208"/>
      <c r="J165" s="209">
        <f>ROUND(I165*H165,2)</f>
        <v>0</v>
      </c>
      <c r="K165" s="210"/>
      <c r="L165" s="38"/>
      <c r="M165" s="211" t="s">
        <v>1</v>
      </c>
      <c r="N165" s="212" t="s">
        <v>43</v>
      </c>
      <c r="O165" s="70"/>
      <c r="P165" s="213">
        <f>O165*H165</f>
        <v>0</v>
      </c>
      <c r="Q165" s="213">
        <v>0.00025</v>
      </c>
      <c r="R165" s="213">
        <f>Q165*H165</f>
        <v>0.00125</v>
      </c>
      <c r="S165" s="213">
        <v>0</v>
      </c>
      <c r="T165" s="21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15" t="s">
        <v>130</v>
      </c>
      <c r="AT165" s="215" t="s">
        <v>183</v>
      </c>
      <c r="AU165" s="215" t="s">
        <v>88</v>
      </c>
      <c r="AY165" s="16" t="s">
        <v>181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6" t="s">
        <v>86</v>
      </c>
      <c r="BK165" s="216">
        <f>ROUND(I165*H165,2)</f>
        <v>0</v>
      </c>
      <c r="BL165" s="16" t="s">
        <v>130</v>
      </c>
      <c r="BM165" s="215" t="s">
        <v>2355</v>
      </c>
    </row>
    <row r="166" spans="2:51" s="13" customFormat="1" ht="12">
      <c r="B166" s="217"/>
      <c r="C166" s="218"/>
      <c r="D166" s="219" t="s">
        <v>189</v>
      </c>
      <c r="E166" s="220" t="s">
        <v>1</v>
      </c>
      <c r="F166" s="221" t="s">
        <v>203</v>
      </c>
      <c r="G166" s="218"/>
      <c r="H166" s="222">
        <v>5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189</v>
      </c>
      <c r="AU166" s="228" t="s">
        <v>88</v>
      </c>
      <c r="AV166" s="13" t="s">
        <v>88</v>
      </c>
      <c r="AW166" s="13" t="s">
        <v>35</v>
      </c>
      <c r="AX166" s="13" t="s">
        <v>86</v>
      </c>
      <c r="AY166" s="228" t="s">
        <v>181</v>
      </c>
    </row>
    <row r="167" spans="1:65" s="2" customFormat="1" ht="22.8">
      <c r="A167" s="33"/>
      <c r="B167" s="34"/>
      <c r="C167" s="203" t="s">
        <v>330</v>
      </c>
      <c r="D167" s="203" t="s">
        <v>183</v>
      </c>
      <c r="E167" s="204" t="s">
        <v>2356</v>
      </c>
      <c r="F167" s="205" t="s">
        <v>2357</v>
      </c>
      <c r="G167" s="206" t="s">
        <v>197</v>
      </c>
      <c r="H167" s="207">
        <v>2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43</v>
      </c>
      <c r="O167" s="70"/>
      <c r="P167" s="213">
        <f>O167*H167</f>
        <v>0</v>
      </c>
      <c r="Q167" s="213">
        <v>0.00114</v>
      </c>
      <c r="R167" s="213">
        <f>Q167*H167</f>
        <v>0.00228</v>
      </c>
      <c r="S167" s="213">
        <v>0</v>
      </c>
      <c r="T167" s="21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5" t="s">
        <v>130</v>
      </c>
      <c r="AT167" s="215" t="s">
        <v>183</v>
      </c>
      <c r="AU167" s="215" t="s">
        <v>88</v>
      </c>
      <c r="AY167" s="16" t="s">
        <v>181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6" t="s">
        <v>86</v>
      </c>
      <c r="BK167" s="216">
        <f>ROUND(I167*H167,2)</f>
        <v>0</v>
      </c>
      <c r="BL167" s="16" t="s">
        <v>130</v>
      </c>
      <c r="BM167" s="215" t="s">
        <v>2358</v>
      </c>
    </row>
    <row r="168" spans="2:51" s="13" customFormat="1" ht="12">
      <c r="B168" s="217"/>
      <c r="C168" s="218"/>
      <c r="D168" s="219" t="s">
        <v>189</v>
      </c>
      <c r="E168" s="220" t="s">
        <v>1</v>
      </c>
      <c r="F168" s="221" t="s">
        <v>88</v>
      </c>
      <c r="G168" s="218"/>
      <c r="H168" s="222">
        <v>2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189</v>
      </c>
      <c r="AU168" s="228" t="s">
        <v>88</v>
      </c>
      <c r="AV168" s="13" t="s">
        <v>88</v>
      </c>
      <c r="AW168" s="13" t="s">
        <v>35</v>
      </c>
      <c r="AX168" s="13" t="s">
        <v>86</v>
      </c>
      <c r="AY168" s="228" t="s">
        <v>181</v>
      </c>
    </row>
    <row r="169" spans="1:65" s="2" customFormat="1" ht="22.8">
      <c r="A169" s="33"/>
      <c r="B169" s="34"/>
      <c r="C169" s="203" t="s">
        <v>336</v>
      </c>
      <c r="D169" s="203" t="s">
        <v>183</v>
      </c>
      <c r="E169" s="204" t="s">
        <v>2359</v>
      </c>
      <c r="F169" s="205" t="s">
        <v>2360</v>
      </c>
      <c r="G169" s="206" t="s">
        <v>197</v>
      </c>
      <c r="H169" s="207">
        <v>1</v>
      </c>
      <c r="I169" s="208"/>
      <c r="J169" s="209">
        <f>ROUND(I169*H169,2)</f>
        <v>0</v>
      </c>
      <c r="K169" s="210"/>
      <c r="L169" s="38"/>
      <c r="M169" s="211" t="s">
        <v>1</v>
      </c>
      <c r="N169" s="212" t="s">
        <v>43</v>
      </c>
      <c r="O169" s="70"/>
      <c r="P169" s="213">
        <f>O169*H169</f>
        <v>0</v>
      </c>
      <c r="Q169" s="213">
        <v>0.00173</v>
      </c>
      <c r="R169" s="213">
        <f>Q169*H169</f>
        <v>0.00173</v>
      </c>
      <c r="S169" s="213">
        <v>0</v>
      </c>
      <c r="T169" s="21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5" t="s">
        <v>130</v>
      </c>
      <c r="AT169" s="215" t="s">
        <v>183</v>
      </c>
      <c r="AU169" s="215" t="s">
        <v>88</v>
      </c>
      <c r="AY169" s="16" t="s">
        <v>181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6" t="s">
        <v>86</v>
      </c>
      <c r="BK169" s="216">
        <f>ROUND(I169*H169,2)</f>
        <v>0</v>
      </c>
      <c r="BL169" s="16" t="s">
        <v>130</v>
      </c>
      <c r="BM169" s="215" t="s">
        <v>2361</v>
      </c>
    </row>
    <row r="170" spans="2:51" s="13" customFormat="1" ht="12">
      <c r="B170" s="217"/>
      <c r="C170" s="218"/>
      <c r="D170" s="219" t="s">
        <v>189</v>
      </c>
      <c r="E170" s="220" t="s">
        <v>1</v>
      </c>
      <c r="F170" s="221" t="s">
        <v>86</v>
      </c>
      <c r="G170" s="218"/>
      <c r="H170" s="222">
        <v>1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189</v>
      </c>
      <c r="AU170" s="228" t="s">
        <v>88</v>
      </c>
      <c r="AV170" s="13" t="s">
        <v>88</v>
      </c>
      <c r="AW170" s="13" t="s">
        <v>35</v>
      </c>
      <c r="AX170" s="13" t="s">
        <v>86</v>
      </c>
      <c r="AY170" s="228" t="s">
        <v>181</v>
      </c>
    </row>
    <row r="171" spans="1:65" s="2" customFormat="1" ht="34.2">
      <c r="A171" s="33"/>
      <c r="B171" s="34"/>
      <c r="C171" s="203" t="s">
        <v>343</v>
      </c>
      <c r="D171" s="203" t="s">
        <v>183</v>
      </c>
      <c r="E171" s="204" t="s">
        <v>2362</v>
      </c>
      <c r="F171" s="205" t="s">
        <v>2363</v>
      </c>
      <c r="G171" s="206" t="s">
        <v>197</v>
      </c>
      <c r="H171" s="207">
        <v>2</v>
      </c>
      <c r="I171" s="208"/>
      <c r="J171" s="209">
        <f>ROUND(I171*H171,2)</f>
        <v>0</v>
      </c>
      <c r="K171" s="210"/>
      <c r="L171" s="38"/>
      <c r="M171" s="211" t="s">
        <v>1</v>
      </c>
      <c r="N171" s="212" t="s">
        <v>43</v>
      </c>
      <c r="O171" s="70"/>
      <c r="P171" s="213">
        <f>O171*H171</f>
        <v>0</v>
      </c>
      <c r="Q171" s="213">
        <v>0.00025</v>
      </c>
      <c r="R171" s="213">
        <f>Q171*H171</f>
        <v>0.0005</v>
      </c>
      <c r="S171" s="213">
        <v>0</v>
      </c>
      <c r="T171" s="21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15" t="s">
        <v>130</v>
      </c>
      <c r="AT171" s="215" t="s">
        <v>183</v>
      </c>
      <c r="AU171" s="215" t="s">
        <v>88</v>
      </c>
      <c r="AY171" s="16" t="s">
        <v>181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86</v>
      </c>
      <c r="BK171" s="216">
        <f>ROUND(I171*H171,2)</f>
        <v>0</v>
      </c>
      <c r="BL171" s="16" t="s">
        <v>130</v>
      </c>
      <c r="BM171" s="215" t="s">
        <v>2364</v>
      </c>
    </row>
    <row r="172" spans="2:51" s="13" customFormat="1" ht="12">
      <c r="B172" s="217"/>
      <c r="C172" s="218"/>
      <c r="D172" s="219" t="s">
        <v>189</v>
      </c>
      <c r="E172" s="220" t="s">
        <v>1</v>
      </c>
      <c r="F172" s="221" t="s">
        <v>88</v>
      </c>
      <c r="G172" s="218"/>
      <c r="H172" s="222">
        <v>2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189</v>
      </c>
      <c r="AU172" s="228" t="s">
        <v>88</v>
      </c>
      <c r="AV172" s="13" t="s">
        <v>88</v>
      </c>
      <c r="AW172" s="13" t="s">
        <v>35</v>
      </c>
      <c r="AX172" s="13" t="s">
        <v>86</v>
      </c>
      <c r="AY172" s="228" t="s">
        <v>181</v>
      </c>
    </row>
    <row r="173" spans="1:65" s="2" customFormat="1" ht="34.2">
      <c r="A173" s="33"/>
      <c r="B173" s="34"/>
      <c r="C173" s="203" t="s">
        <v>349</v>
      </c>
      <c r="D173" s="203" t="s">
        <v>183</v>
      </c>
      <c r="E173" s="204" t="s">
        <v>2365</v>
      </c>
      <c r="F173" s="205" t="s">
        <v>2366</v>
      </c>
      <c r="G173" s="206" t="s">
        <v>197</v>
      </c>
      <c r="H173" s="207">
        <v>1</v>
      </c>
      <c r="I173" s="208"/>
      <c r="J173" s="209">
        <f>ROUND(I173*H173,2)</f>
        <v>0</v>
      </c>
      <c r="K173" s="210"/>
      <c r="L173" s="38"/>
      <c r="M173" s="211" t="s">
        <v>1</v>
      </c>
      <c r="N173" s="212" t="s">
        <v>43</v>
      </c>
      <c r="O173" s="70"/>
      <c r="P173" s="213">
        <f>O173*H173</f>
        <v>0</v>
      </c>
      <c r="Q173" s="213">
        <v>0.00027</v>
      </c>
      <c r="R173" s="213">
        <f>Q173*H173</f>
        <v>0.00027</v>
      </c>
      <c r="S173" s="213">
        <v>0</v>
      </c>
      <c r="T173" s="21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15" t="s">
        <v>130</v>
      </c>
      <c r="AT173" s="215" t="s">
        <v>183</v>
      </c>
      <c r="AU173" s="215" t="s">
        <v>88</v>
      </c>
      <c r="AY173" s="16" t="s">
        <v>181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6" t="s">
        <v>86</v>
      </c>
      <c r="BK173" s="216">
        <f>ROUND(I173*H173,2)</f>
        <v>0</v>
      </c>
      <c r="BL173" s="16" t="s">
        <v>130</v>
      </c>
      <c r="BM173" s="215" t="s">
        <v>2367</v>
      </c>
    </row>
    <row r="174" spans="2:51" s="13" customFormat="1" ht="12">
      <c r="B174" s="217"/>
      <c r="C174" s="218"/>
      <c r="D174" s="219" t="s">
        <v>189</v>
      </c>
      <c r="E174" s="220" t="s">
        <v>1</v>
      </c>
      <c r="F174" s="221" t="s">
        <v>86</v>
      </c>
      <c r="G174" s="218"/>
      <c r="H174" s="222">
        <v>1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189</v>
      </c>
      <c r="AU174" s="228" t="s">
        <v>88</v>
      </c>
      <c r="AV174" s="13" t="s">
        <v>88</v>
      </c>
      <c r="AW174" s="13" t="s">
        <v>35</v>
      </c>
      <c r="AX174" s="13" t="s">
        <v>86</v>
      </c>
      <c r="AY174" s="228" t="s">
        <v>181</v>
      </c>
    </row>
    <row r="175" spans="1:65" s="2" customFormat="1" ht="22.8">
      <c r="A175" s="33"/>
      <c r="B175" s="34"/>
      <c r="C175" s="203" t="s">
        <v>333</v>
      </c>
      <c r="D175" s="203" t="s">
        <v>183</v>
      </c>
      <c r="E175" s="204" t="s">
        <v>2368</v>
      </c>
      <c r="F175" s="205" t="s">
        <v>2369</v>
      </c>
      <c r="G175" s="206" t="s">
        <v>2166</v>
      </c>
      <c r="H175" s="207">
        <v>4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43</v>
      </c>
      <c r="O175" s="70"/>
      <c r="P175" s="213">
        <f>O175*H175</f>
        <v>0</v>
      </c>
      <c r="Q175" s="213">
        <v>0.00617</v>
      </c>
      <c r="R175" s="213">
        <f>Q175*H175</f>
        <v>0.02468</v>
      </c>
      <c r="S175" s="213">
        <v>0</v>
      </c>
      <c r="T175" s="21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15" t="s">
        <v>130</v>
      </c>
      <c r="AT175" s="215" t="s">
        <v>183</v>
      </c>
      <c r="AU175" s="215" t="s">
        <v>88</v>
      </c>
      <c r="AY175" s="16" t="s">
        <v>181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86</v>
      </c>
      <c r="BK175" s="216">
        <f>ROUND(I175*H175,2)</f>
        <v>0</v>
      </c>
      <c r="BL175" s="16" t="s">
        <v>130</v>
      </c>
      <c r="BM175" s="215" t="s">
        <v>2370</v>
      </c>
    </row>
    <row r="176" spans="2:51" s="13" customFormat="1" ht="12">
      <c r="B176" s="217"/>
      <c r="C176" s="218"/>
      <c r="D176" s="219" t="s">
        <v>189</v>
      </c>
      <c r="E176" s="220" t="s">
        <v>1</v>
      </c>
      <c r="F176" s="221" t="s">
        <v>187</v>
      </c>
      <c r="G176" s="218"/>
      <c r="H176" s="222">
        <v>4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189</v>
      </c>
      <c r="AU176" s="228" t="s">
        <v>88</v>
      </c>
      <c r="AV176" s="13" t="s">
        <v>88</v>
      </c>
      <c r="AW176" s="13" t="s">
        <v>35</v>
      </c>
      <c r="AX176" s="13" t="s">
        <v>86</v>
      </c>
      <c r="AY176" s="228" t="s">
        <v>181</v>
      </c>
    </row>
    <row r="177" spans="1:65" s="2" customFormat="1" ht="22.8">
      <c r="A177" s="33"/>
      <c r="B177" s="34"/>
      <c r="C177" s="203" t="s">
        <v>365</v>
      </c>
      <c r="D177" s="203" t="s">
        <v>183</v>
      </c>
      <c r="E177" s="204" t="s">
        <v>2371</v>
      </c>
      <c r="F177" s="205" t="s">
        <v>2372</v>
      </c>
      <c r="G177" s="206" t="s">
        <v>2166</v>
      </c>
      <c r="H177" s="207">
        <v>4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43</v>
      </c>
      <c r="O177" s="70"/>
      <c r="P177" s="213">
        <f>O177*H177</f>
        <v>0</v>
      </c>
      <c r="Q177" s="213">
        <v>0.00804</v>
      </c>
      <c r="R177" s="213">
        <f>Q177*H177</f>
        <v>0.03216</v>
      </c>
      <c r="S177" s="213">
        <v>0</v>
      </c>
      <c r="T177" s="21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15" t="s">
        <v>130</v>
      </c>
      <c r="AT177" s="215" t="s">
        <v>183</v>
      </c>
      <c r="AU177" s="215" t="s">
        <v>88</v>
      </c>
      <c r="AY177" s="16" t="s">
        <v>181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86</v>
      </c>
      <c r="BK177" s="216">
        <f>ROUND(I177*H177,2)</f>
        <v>0</v>
      </c>
      <c r="BL177" s="16" t="s">
        <v>130</v>
      </c>
      <c r="BM177" s="215" t="s">
        <v>2373</v>
      </c>
    </row>
    <row r="178" spans="2:51" s="13" customFormat="1" ht="12">
      <c r="B178" s="217"/>
      <c r="C178" s="218"/>
      <c r="D178" s="219" t="s">
        <v>189</v>
      </c>
      <c r="E178" s="220" t="s">
        <v>1</v>
      </c>
      <c r="F178" s="221" t="s">
        <v>187</v>
      </c>
      <c r="G178" s="218"/>
      <c r="H178" s="222">
        <v>4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189</v>
      </c>
      <c r="AU178" s="228" t="s">
        <v>88</v>
      </c>
      <c r="AV178" s="13" t="s">
        <v>88</v>
      </c>
      <c r="AW178" s="13" t="s">
        <v>35</v>
      </c>
      <c r="AX178" s="13" t="s">
        <v>86</v>
      </c>
      <c r="AY178" s="228" t="s">
        <v>181</v>
      </c>
    </row>
    <row r="179" spans="1:65" s="2" customFormat="1" ht="11.4">
      <c r="A179" s="33"/>
      <c r="B179" s="34"/>
      <c r="C179" s="203" t="s">
        <v>373</v>
      </c>
      <c r="D179" s="203" t="s">
        <v>183</v>
      </c>
      <c r="E179" s="204" t="s">
        <v>2374</v>
      </c>
      <c r="F179" s="205" t="s">
        <v>2375</v>
      </c>
      <c r="G179" s="206" t="s">
        <v>197</v>
      </c>
      <c r="H179" s="207">
        <v>4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43</v>
      </c>
      <c r="O179" s="70"/>
      <c r="P179" s="213">
        <f>O179*H179</f>
        <v>0</v>
      </c>
      <c r="Q179" s="213">
        <v>3E-05</v>
      </c>
      <c r="R179" s="213">
        <f>Q179*H179</f>
        <v>0.00012</v>
      </c>
      <c r="S179" s="213">
        <v>0</v>
      </c>
      <c r="T179" s="21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15" t="s">
        <v>130</v>
      </c>
      <c r="AT179" s="215" t="s">
        <v>183</v>
      </c>
      <c r="AU179" s="215" t="s">
        <v>88</v>
      </c>
      <c r="AY179" s="16" t="s">
        <v>181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86</v>
      </c>
      <c r="BK179" s="216">
        <f>ROUND(I179*H179,2)</f>
        <v>0</v>
      </c>
      <c r="BL179" s="16" t="s">
        <v>130</v>
      </c>
      <c r="BM179" s="215" t="s">
        <v>2376</v>
      </c>
    </row>
    <row r="180" spans="2:51" s="13" customFormat="1" ht="12">
      <c r="B180" s="217"/>
      <c r="C180" s="218"/>
      <c r="D180" s="219" t="s">
        <v>189</v>
      </c>
      <c r="E180" s="220" t="s">
        <v>1</v>
      </c>
      <c r="F180" s="221" t="s">
        <v>2377</v>
      </c>
      <c r="G180" s="218"/>
      <c r="H180" s="222">
        <v>4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189</v>
      </c>
      <c r="AU180" s="228" t="s">
        <v>88</v>
      </c>
      <c r="AV180" s="13" t="s">
        <v>88</v>
      </c>
      <c r="AW180" s="13" t="s">
        <v>35</v>
      </c>
      <c r="AX180" s="13" t="s">
        <v>86</v>
      </c>
      <c r="AY180" s="228" t="s">
        <v>181</v>
      </c>
    </row>
    <row r="181" spans="1:65" s="2" customFormat="1" ht="22.8">
      <c r="A181" s="33"/>
      <c r="B181" s="34"/>
      <c r="C181" s="229" t="s">
        <v>377</v>
      </c>
      <c r="D181" s="229" t="s">
        <v>237</v>
      </c>
      <c r="E181" s="230" t="s">
        <v>2378</v>
      </c>
      <c r="F181" s="231" t="s">
        <v>2379</v>
      </c>
      <c r="G181" s="232" t="s">
        <v>197</v>
      </c>
      <c r="H181" s="233">
        <v>2</v>
      </c>
      <c r="I181" s="234"/>
      <c r="J181" s="235">
        <f>ROUND(I181*H181,2)</f>
        <v>0</v>
      </c>
      <c r="K181" s="236"/>
      <c r="L181" s="237"/>
      <c r="M181" s="238" t="s">
        <v>1</v>
      </c>
      <c r="N181" s="239" t="s">
        <v>43</v>
      </c>
      <c r="O181" s="70"/>
      <c r="P181" s="213">
        <f>O181*H181</f>
        <v>0</v>
      </c>
      <c r="Q181" s="213">
        <v>0.00019</v>
      </c>
      <c r="R181" s="213">
        <f>Q181*H181</f>
        <v>0.00038</v>
      </c>
      <c r="S181" s="213">
        <v>0</v>
      </c>
      <c r="T181" s="21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15" t="s">
        <v>333</v>
      </c>
      <c r="AT181" s="215" t="s">
        <v>237</v>
      </c>
      <c r="AU181" s="215" t="s">
        <v>88</v>
      </c>
      <c r="AY181" s="16" t="s">
        <v>181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6" t="s">
        <v>86</v>
      </c>
      <c r="BK181" s="216">
        <f>ROUND(I181*H181,2)</f>
        <v>0</v>
      </c>
      <c r="BL181" s="16" t="s">
        <v>130</v>
      </c>
      <c r="BM181" s="215" t="s">
        <v>2380</v>
      </c>
    </row>
    <row r="182" spans="1:65" s="2" customFormat="1" ht="22.8">
      <c r="A182" s="33"/>
      <c r="B182" s="34"/>
      <c r="C182" s="229" t="s">
        <v>381</v>
      </c>
      <c r="D182" s="229" t="s">
        <v>237</v>
      </c>
      <c r="E182" s="230" t="s">
        <v>2381</v>
      </c>
      <c r="F182" s="231" t="s">
        <v>2382</v>
      </c>
      <c r="G182" s="232" t="s">
        <v>197</v>
      </c>
      <c r="H182" s="233">
        <v>2</v>
      </c>
      <c r="I182" s="234"/>
      <c r="J182" s="235">
        <f>ROUND(I182*H182,2)</f>
        <v>0</v>
      </c>
      <c r="K182" s="236"/>
      <c r="L182" s="237"/>
      <c r="M182" s="238" t="s">
        <v>1</v>
      </c>
      <c r="N182" s="239" t="s">
        <v>43</v>
      </c>
      <c r="O182" s="70"/>
      <c r="P182" s="213">
        <f>O182*H182</f>
        <v>0</v>
      </c>
      <c r="Q182" s="213">
        <v>0.0056</v>
      </c>
      <c r="R182" s="213">
        <f>Q182*H182</f>
        <v>0.0112</v>
      </c>
      <c r="S182" s="213">
        <v>0</v>
      </c>
      <c r="T182" s="21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15" t="s">
        <v>333</v>
      </c>
      <c r="AT182" s="215" t="s">
        <v>237</v>
      </c>
      <c r="AU182" s="215" t="s">
        <v>88</v>
      </c>
      <c r="AY182" s="16" t="s">
        <v>181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86</v>
      </c>
      <c r="BK182" s="216">
        <f>ROUND(I182*H182,2)</f>
        <v>0</v>
      </c>
      <c r="BL182" s="16" t="s">
        <v>130</v>
      </c>
      <c r="BM182" s="215" t="s">
        <v>2383</v>
      </c>
    </row>
    <row r="183" spans="1:65" s="2" customFormat="1" ht="22.8">
      <c r="A183" s="33"/>
      <c r="B183" s="34"/>
      <c r="C183" s="203" t="s">
        <v>387</v>
      </c>
      <c r="D183" s="203" t="s">
        <v>183</v>
      </c>
      <c r="E183" s="204" t="s">
        <v>2384</v>
      </c>
      <c r="F183" s="205" t="s">
        <v>2385</v>
      </c>
      <c r="G183" s="206" t="s">
        <v>197</v>
      </c>
      <c r="H183" s="207">
        <v>2</v>
      </c>
      <c r="I183" s="208"/>
      <c r="J183" s="209">
        <f>ROUND(I183*H183,2)</f>
        <v>0</v>
      </c>
      <c r="K183" s="210"/>
      <c r="L183" s="38"/>
      <c r="M183" s="211" t="s">
        <v>1</v>
      </c>
      <c r="N183" s="212" t="s">
        <v>43</v>
      </c>
      <c r="O183" s="70"/>
      <c r="P183" s="213">
        <f>O183*H183</f>
        <v>0</v>
      </c>
      <c r="Q183" s="213">
        <v>0.00027</v>
      </c>
      <c r="R183" s="213">
        <f>Q183*H183</f>
        <v>0.00054</v>
      </c>
      <c r="S183" s="213">
        <v>0</v>
      </c>
      <c r="T183" s="21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15" t="s">
        <v>130</v>
      </c>
      <c r="AT183" s="215" t="s">
        <v>183</v>
      </c>
      <c r="AU183" s="215" t="s">
        <v>88</v>
      </c>
      <c r="AY183" s="16" t="s">
        <v>181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6" t="s">
        <v>86</v>
      </c>
      <c r="BK183" s="216">
        <f>ROUND(I183*H183,2)</f>
        <v>0</v>
      </c>
      <c r="BL183" s="16" t="s">
        <v>130</v>
      </c>
      <c r="BM183" s="215" t="s">
        <v>2386</v>
      </c>
    </row>
    <row r="184" spans="2:51" s="13" customFormat="1" ht="12">
      <c r="B184" s="217"/>
      <c r="C184" s="218"/>
      <c r="D184" s="219" t="s">
        <v>189</v>
      </c>
      <c r="E184" s="220" t="s">
        <v>1</v>
      </c>
      <c r="F184" s="221" t="s">
        <v>2136</v>
      </c>
      <c r="G184" s="218"/>
      <c r="H184" s="222">
        <v>2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189</v>
      </c>
      <c r="AU184" s="228" t="s">
        <v>88</v>
      </c>
      <c r="AV184" s="13" t="s">
        <v>88</v>
      </c>
      <c r="AW184" s="13" t="s">
        <v>35</v>
      </c>
      <c r="AX184" s="13" t="s">
        <v>86</v>
      </c>
      <c r="AY184" s="228" t="s">
        <v>181</v>
      </c>
    </row>
    <row r="185" spans="1:65" s="2" customFormat="1" ht="22.8">
      <c r="A185" s="33"/>
      <c r="B185" s="34"/>
      <c r="C185" s="229" t="s">
        <v>391</v>
      </c>
      <c r="D185" s="229" t="s">
        <v>237</v>
      </c>
      <c r="E185" s="230" t="s">
        <v>2387</v>
      </c>
      <c r="F185" s="231" t="s">
        <v>2388</v>
      </c>
      <c r="G185" s="232" t="s">
        <v>197</v>
      </c>
      <c r="H185" s="233">
        <v>2</v>
      </c>
      <c r="I185" s="234"/>
      <c r="J185" s="235">
        <f>ROUND(I185*H185,2)</f>
        <v>0</v>
      </c>
      <c r="K185" s="236"/>
      <c r="L185" s="237"/>
      <c r="M185" s="238" t="s">
        <v>1</v>
      </c>
      <c r="N185" s="239" t="s">
        <v>43</v>
      </c>
      <c r="O185" s="70"/>
      <c r="P185" s="213">
        <f>O185*H185</f>
        <v>0</v>
      </c>
      <c r="Q185" s="213">
        <v>0.00018</v>
      </c>
      <c r="R185" s="213">
        <f>Q185*H185</f>
        <v>0.00036</v>
      </c>
      <c r="S185" s="213">
        <v>0</v>
      </c>
      <c r="T185" s="21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15" t="s">
        <v>333</v>
      </c>
      <c r="AT185" s="215" t="s">
        <v>237</v>
      </c>
      <c r="AU185" s="215" t="s">
        <v>88</v>
      </c>
      <c r="AY185" s="16" t="s">
        <v>181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6" t="s">
        <v>86</v>
      </c>
      <c r="BK185" s="216">
        <f>ROUND(I185*H185,2)</f>
        <v>0</v>
      </c>
      <c r="BL185" s="16" t="s">
        <v>130</v>
      </c>
      <c r="BM185" s="215" t="s">
        <v>2389</v>
      </c>
    </row>
    <row r="186" spans="1:65" s="2" customFormat="1" ht="22.8">
      <c r="A186" s="33"/>
      <c r="B186" s="34"/>
      <c r="C186" s="203" t="s">
        <v>397</v>
      </c>
      <c r="D186" s="203" t="s">
        <v>183</v>
      </c>
      <c r="E186" s="204" t="s">
        <v>2390</v>
      </c>
      <c r="F186" s="205" t="s">
        <v>2391</v>
      </c>
      <c r="G186" s="206" t="s">
        <v>197</v>
      </c>
      <c r="H186" s="207">
        <v>1</v>
      </c>
      <c r="I186" s="208"/>
      <c r="J186" s="209">
        <f>ROUND(I186*H186,2)</f>
        <v>0</v>
      </c>
      <c r="K186" s="210"/>
      <c r="L186" s="38"/>
      <c r="M186" s="211" t="s">
        <v>1</v>
      </c>
      <c r="N186" s="212" t="s">
        <v>43</v>
      </c>
      <c r="O186" s="70"/>
      <c r="P186" s="213">
        <f>O186*H186</f>
        <v>0</v>
      </c>
      <c r="Q186" s="213">
        <v>0.00147</v>
      </c>
      <c r="R186" s="213">
        <f>Q186*H186</f>
        <v>0.00147</v>
      </c>
      <c r="S186" s="213">
        <v>0</v>
      </c>
      <c r="T186" s="21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15" t="s">
        <v>130</v>
      </c>
      <c r="AT186" s="215" t="s">
        <v>183</v>
      </c>
      <c r="AU186" s="215" t="s">
        <v>88</v>
      </c>
      <c r="AY186" s="16" t="s">
        <v>181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86</v>
      </c>
      <c r="BK186" s="216">
        <f>ROUND(I186*H186,2)</f>
        <v>0</v>
      </c>
      <c r="BL186" s="16" t="s">
        <v>130</v>
      </c>
      <c r="BM186" s="215" t="s">
        <v>2392</v>
      </c>
    </row>
    <row r="187" spans="2:51" s="13" customFormat="1" ht="12">
      <c r="B187" s="217"/>
      <c r="C187" s="218"/>
      <c r="D187" s="219" t="s">
        <v>189</v>
      </c>
      <c r="E187" s="220" t="s">
        <v>1</v>
      </c>
      <c r="F187" s="221" t="s">
        <v>86</v>
      </c>
      <c r="G187" s="218"/>
      <c r="H187" s="222">
        <v>1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189</v>
      </c>
      <c r="AU187" s="228" t="s">
        <v>88</v>
      </c>
      <c r="AV187" s="13" t="s">
        <v>88</v>
      </c>
      <c r="AW187" s="13" t="s">
        <v>35</v>
      </c>
      <c r="AX187" s="13" t="s">
        <v>86</v>
      </c>
      <c r="AY187" s="228" t="s">
        <v>181</v>
      </c>
    </row>
    <row r="188" spans="1:65" s="2" customFormat="1" ht="22.8">
      <c r="A188" s="33"/>
      <c r="B188" s="34"/>
      <c r="C188" s="203" t="s">
        <v>402</v>
      </c>
      <c r="D188" s="203" t="s">
        <v>183</v>
      </c>
      <c r="E188" s="204" t="s">
        <v>2393</v>
      </c>
      <c r="F188" s="205" t="s">
        <v>2394</v>
      </c>
      <c r="G188" s="206" t="s">
        <v>339</v>
      </c>
      <c r="H188" s="251"/>
      <c r="I188" s="208"/>
      <c r="J188" s="209">
        <f>ROUND(I188*H188,2)</f>
        <v>0</v>
      </c>
      <c r="K188" s="210"/>
      <c r="L188" s="38"/>
      <c r="M188" s="211" t="s">
        <v>1</v>
      </c>
      <c r="N188" s="212" t="s">
        <v>43</v>
      </c>
      <c r="O188" s="70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15" t="s">
        <v>130</v>
      </c>
      <c r="AT188" s="215" t="s">
        <v>183</v>
      </c>
      <c r="AU188" s="215" t="s">
        <v>88</v>
      </c>
      <c r="AY188" s="16" t="s">
        <v>181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6" t="s">
        <v>86</v>
      </c>
      <c r="BK188" s="216">
        <f>ROUND(I188*H188,2)</f>
        <v>0</v>
      </c>
      <c r="BL188" s="16" t="s">
        <v>130</v>
      </c>
      <c r="BM188" s="215" t="s">
        <v>2395</v>
      </c>
    </row>
    <row r="189" spans="2:63" s="12" customFormat="1" ht="13.2">
      <c r="B189" s="187"/>
      <c r="C189" s="188"/>
      <c r="D189" s="189" t="s">
        <v>77</v>
      </c>
      <c r="E189" s="201" t="s">
        <v>2396</v>
      </c>
      <c r="F189" s="201" t="s">
        <v>2397</v>
      </c>
      <c r="G189" s="188"/>
      <c r="H189" s="188"/>
      <c r="I189" s="191"/>
      <c r="J189" s="202">
        <f>BK189</f>
        <v>0</v>
      </c>
      <c r="K189" s="188"/>
      <c r="L189" s="193"/>
      <c r="M189" s="194"/>
      <c r="N189" s="195"/>
      <c r="O189" s="195"/>
      <c r="P189" s="196">
        <f>SUM(P190:P212)</f>
        <v>0</v>
      </c>
      <c r="Q189" s="195"/>
      <c r="R189" s="196">
        <f>SUM(R190:R212)</f>
        <v>0</v>
      </c>
      <c r="S189" s="195"/>
      <c r="T189" s="197">
        <f>SUM(T190:T212)</f>
        <v>0</v>
      </c>
      <c r="AR189" s="198" t="s">
        <v>88</v>
      </c>
      <c r="AT189" s="199" t="s">
        <v>77</v>
      </c>
      <c r="AU189" s="199" t="s">
        <v>86</v>
      </c>
      <c r="AY189" s="198" t="s">
        <v>181</v>
      </c>
      <c r="BK189" s="200">
        <f>SUM(BK190:BK212)</f>
        <v>0</v>
      </c>
    </row>
    <row r="190" spans="1:65" s="2" customFormat="1" ht="11.4">
      <c r="A190" s="33"/>
      <c r="B190" s="34"/>
      <c r="C190" s="203" t="s">
        <v>407</v>
      </c>
      <c r="D190" s="203" t="s">
        <v>183</v>
      </c>
      <c r="E190" s="204" t="s">
        <v>2398</v>
      </c>
      <c r="F190" s="205" t="s">
        <v>2399</v>
      </c>
      <c r="G190" s="206" t="s">
        <v>2400</v>
      </c>
      <c r="H190" s="207">
        <v>240</v>
      </c>
      <c r="I190" s="208"/>
      <c r="J190" s="209">
        <f>ROUND(I190*H190,2)</f>
        <v>0</v>
      </c>
      <c r="K190" s="210"/>
      <c r="L190" s="38"/>
      <c r="M190" s="211" t="s">
        <v>1</v>
      </c>
      <c r="N190" s="212" t="s">
        <v>43</v>
      </c>
      <c r="O190" s="70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15" t="s">
        <v>130</v>
      </c>
      <c r="AT190" s="215" t="s">
        <v>183</v>
      </c>
      <c r="AU190" s="215" t="s">
        <v>88</v>
      </c>
      <c r="AY190" s="16" t="s">
        <v>181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86</v>
      </c>
      <c r="BK190" s="216">
        <f>ROUND(I190*H190,2)</f>
        <v>0</v>
      </c>
      <c r="BL190" s="16" t="s">
        <v>130</v>
      </c>
      <c r="BM190" s="215" t="s">
        <v>2401</v>
      </c>
    </row>
    <row r="191" spans="2:51" s="13" customFormat="1" ht="12">
      <c r="B191" s="217"/>
      <c r="C191" s="218"/>
      <c r="D191" s="219" t="s">
        <v>189</v>
      </c>
      <c r="E191" s="220" t="s">
        <v>1</v>
      </c>
      <c r="F191" s="221" t="s">
        <v>2402</v>
      </c>
      <c r="G191" s="218"/>
      <c r="H191" s="222">
        <v>240</v>
      </c>
      <c r="I191" s="223"/>
      <c r="J191" s="218"/>
      <c r="K191" s="218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189</v>
      </c>
      <c r="AU191" s="228" t="s">
        <v>88</v>
      </c>
      <c r="AV191" s="13" t="s">
        <v>88</v>
      </c>
      <c r="AW191" s="13" t="s">
        <v>35</v>
      </c>
      <c r="AX191" s="13" t="s">
        <v>86</v>
      </c>
      <c r="AY191" s="228" t="s">
        <v>181</v>
      </c>
    </row>
    <row r="192" spans="1:65" s="2" customFormat="1" ht="11.4">
      <c r="A192" s="33"/>
      <c r="B192" s="34"/>
      <c r="C192" s="229" t="s">
        <v>413</v>
      </c>
      <c r="D192" s="229" t="s">
        <v>237</v>
      </c>
      <c r="E192" s="230" t="s">
        <v>2403</v>
      </c>
      <c r="F192" s="231" t="s">
        <v>2404</v>
      </c>
      <c r="G192" s="232" t="s">
        <v>186</v>
      </c>
      <c r="H192" s="233">
        <v>550.7</v>
      </c>
      <c r="I192" s="234"/>
      <c r="J192" s="235">
        <f>ROUND(I192*H192,2)</f>
        <v>0</v>
      </c>
      <c r="K192" s="236"/>
      <c r="L192" s="237"/>
      <c r="M192" s="238" t="s">
        <v>1</v>
      </c>
      <c r="N192" s="239" t="s">
        <v>43</v>
      </c>
      <c r="O192" s="70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15" t="s">
        <v>333</v>
      </c>
      <c r="AT192" s="215" t="s">
        <v>237</v>
      </c>
      <c r="AU192" s="215" t="s">
        <v>88</v>
      </c>
      <c r="AY192" s="16" t="s">
        <v>181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6" t="s">
        <v>86</v>
      </c>
      <c r="BK192" s="216">
        <f>ROUND(I192*H192,2)</f>
        <v>0</v>
      </c>
      <c r="BL192" s="16" t="s">
        <v>130</v>
      </c>
      <c r="BM192" s="215" t="s">
        <v>2405</v>
      </c>
    </row>
    <row r="193" spans="2:51" s="13" customFormat="1" ht="30.6">
      <c r="B193" s="217"/>
      <c r="C193" s="218"/>
      <c r="D193" s="219" t="s">
        <v>189</v>
      </c>
      <c r="E193" s="220" t="s">
        <v>1</v>
      </c>
      <c r="F193" s="221" t="s">
        <v>2406</v>
      </c>
      <c r="G193" s="218"/>
      <c r="H193" s="222">
        <v>550.7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189</v>
      </c>
      <c r="AU193" s="228" t="s">
        <v>88</v>
      </c>
      <c r="AV193" s="13" t="s">
        <v>88</v>
      </c>
      <c r="AW193" s="13" t="s">
        <v>35</v>
      </c>
      <c r="AX193" s="13" t="s">
        <v>86</v>
      </c>
      <c r="AY193" s="228" t="s">
        <v>181</v>
      </c>
    </row>
    <row r="194" spans="1:65" s="2" customFormat="1" ht="11.4">
      <c r="A194" s="33"/>
      <c r="B194" s="34"/>
      <c r="C194" s="229" t="s">
        <v>419</v>
      </c>
      <c r="D194" s="229" t="s">
        <v>237</v>
      </c>
      <c r="E194" s="230" t="s">
        <v>2407</v>
      </c>
      <c r="F194" s="231" t="s">
        <v>2408</v>
      </c>
      <c r="G194" s="232" t="s">
        <v>357</v>
      </c>
      <c r="H194" s="233">
        <v>2670</v>
      </c>
      <c r="I194" s="234"/>
      <c r="J194" s="235">
        <f>ROUND(I194*H194,2)</f>
        <v>0</v>
      </c>
      <c r="K194" s="236"/>
      <c r="L194" s="237"/>
      <c r="M194" s="238" t="s">
        <v>1</v>
      </c>
      <c r="N194" s="239" t="s">
        <v>43</v>
      </c>
      <c r="O194" s="70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15" t="s">
        <v>333</v>
      </c>
      <c r="AT194" s="215" t="s">
        <v>237</v>
      </c>
      <c r="AU194" s="215" t="s">
        <v>88</v>
      </c>
      <c r="AY194" s="16" t="s">
        <v>181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86</v>
      </c>
      <c r="BK194" s="216">
        <f>ROUND(I194*H194,2)</f>
        <v>0</v>
      </c>
      <c r="BL194" s="16" t="s">
        <v>130</v>
      </c>
      <c r="BM194" s="215" t="s">
        <v>2409</v>
      </c>
    </row>
    <row r="195" spans="2:51" s="13" customFormat="1" ht="30.6">
      <c r="B195" s="217"/>
      <c r="C195" s="218"/>
      <c r="D195" s="219" t="s">
        <v>189</v>
      </c>
      <c r="E195" s="220" t="s">
        <v>1</v>
      </c>
      <c r="F195" s="221" t="s">
        <v>2410</v>
      </c>
      <c r="G195" s="218"/>
      <c r="H195" s="222">
        <v>1692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189</v>
      </c>
      <c r="AU195" s="228" t="s">
        <v>88</v>
      </c>
      <c r="AV195" s="13" t="s">
        <v>88</v>
      </c>
      <c r="AW195" s="13" t="s">
        <v>35</v>
      </c>
      <c r="AX195" s="13" t="s">
        <v>78</v>
      </c>
      <c r="AY195" s="228" t="s">
        <v>181</v>
      </c>
    </row>
    <row r="196" spans="2:51" s="13" customFormat="1" ht="20.4">
      <c r="B196" s="217"/>
      <c r="C196" s="218"/>
      <c r="D196" s="219" t="s">
        <v>189</v>
      </c>
      <c r="E196" s="220" t="s">
        <v>1</v>
      </c>
      <c r="F196" s="221" t="s">
        <v>2411</v>
      </c>
      <c r="G196" s="218"/>
      <c r="H196" s="222">
        <v>978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189</v>
      </c>
      <c r="AU196" s="228" t="s">
        <v>88</v>
      </c>
      <c r="AV196" s="13" t="s">
        <v>88</v>
      </c>
      <c r="AW196" s="13" t="s">
        <v>35</v>
      </c>
      <c r="AX196" s="13" t="s">
        <v>78</v>
      </c>
      <c r="AY196" s="228" t="s">
        <v>181</v>
      </c>
    </row>
    <row r="197" spans="2:51" s="14" customFormat="1" ht="12">
      <c r="B197" s="240"/>
      <c r="C197" s="241"/>
      <c r="D197" s="219" t="s">
        <v>189</v>
      </c>
      <c r="E197" s="242" t="s">
        <v>1</v>
      </c>
      <c r="F197" s="243" t="s">
        <v>257</v>
      </c>
      <c r="G197" s="241"/>
      <c r="H197" s="244">
        <v>2670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189</v>
      </c>
      <c r="AU197" s="250" t="s">
        <v>88</v>
      </c>
      <c r="AV197" s="14" t="s">
        <v>187</v>
      </c>
      <c r="AW197" s="14" t="s">
        <v>35</v>
      </c>
      <c r="AX197" s="14" t="s">
        <v>86</v>
      </c>
      <c r="AY197" s="250" t="s">
        <v>181</v>
      </c>
    </row>
    <row r="198" spans="1:65" s="2" customFormat="1" ht="11.4">
      <c r="A198" s="33"/>
      <c r="B198" s="34"/>
      <c r="C198" s="203" t="s">
        <v>424</v>
      </c>
      <c r="D198" s="203" t="s">
        <v>183</v>
      </c>
      <c r="E198" s="204" t="s">
        <v>2412</v>
      </c>
      <c r="F198" s="205" t="s">
        <v>2413</v>
      </c>
      <c r="G198" s="206" t="s">
        <v>357</v>
      </c>
      <c r="H198" s="207">
        <v>502.78</v>
      </c>
      <c r="I198" s="208"/>
      <c r="J198" s="209">
        <f>ROUND(I198*H198,2)</f>
        <v>0</v>
      </c>
      <c r="K198" s="210"/>
      <c r="L198" s="38"/>
      <c r="M198" s="211" t="s">
        <v>1</v>
      </c>
      <c r="N198" s="212" t="s">
        <v>43</v>
      </c>
      <c r="O198" s="70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15" t="s">
        <v>130</v>
      </c>
      <c r="AT198" s="215" t="s">
        <v>183</v>
      </c>
      <c r="AU198" s="215" t="s">
        <v>88</v>
      </c>
      <c r="AY198" s="16" t="s">
        <v>181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6" t="s">
        <v>86</v>
      </c>
      <c r="BK198" s="216">
        <f>ROUND(I198*H198,2)</f>
        <v>0</v>
      </c>
      <c r="BL198" s="16" t="s">
        <v>130</v>
      </c>
      <c r="BM198" s="215" t="s">
        <v>2414</v>
      </c>
    </row>
    <row r="199" spans="2:51" s="13" customFormat="1" ht="30.6">
      <c r="B199" s="217"/>
      <c r="C199" s="218"/>
      <c r="D199" s="219" t="s">
        <v>189</v>
      </c>
      <c r="E199" s="220" t="s">
        <v>1</v>
      </c>
      <c r="F199" s="221" t="s">
        <v>2415</v>
      </c>
      <c r="G199" s="218"/>
      <c r="H199" s="222">
        <v>502.78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189</v>
      </c>
      <c r="AU199" s="228" t="s">
        <v>88</v>
      </c>
      <c r="AV199" s="13" t="s">
        <v>88</v>
      </c>
      <c r="AW199" s="13" t="s">
        <v>35</v>
      </c>
      <c r="AX199" s="13" t="s">
        <v>86</v>
      </c>
      <c r="AY199" s="228" t="s">
        <v>181</v>
      </c>
    </row>
    <row r="200" spans="1:65" s="2" customFormat="1" ht="11.4">
      <c r="A200" s="33"/>
      <c r="B200" s="34"/>
      <c r="C200" s="203" t="s">
        <v>429</v>
      </c>
      <c r="D200" s="203" t="s">
        <v>183</v>
      </c>
      <c r="E200" s="204" t="s">
        <v>2416</v>
      </c>
      <c r="F200" s="205" t="s">
        <v>2417</v>
      </c>
      <c r="G200" s="206" t="s">
        <v>357</v>
      </c>
      <c r="H200" s="207">
        <v>96</v>
      </c>
      <c r="I200" s="208"/>
      <c r="J200" s="209">
        <f>ROUND(I200*H200,2)</f>
        <v>0</v>
      </c>
      <c r="K200" s="210"/>
      <c r="L200" s="38"/>
      <c r="M200" s="211" t="s">
        <v>1</v>
      </c>
      <c r="N200" s="212" t="s">
        <v>43</v>
      </c>
      <c r="O200" s="70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15" t="s">
        <v>130</v>
      </c>
      <c r="AT200" s="215" t="s">
        <v>183</v>
      </c>
      <c r="AU200" s="215" t="s">
        <v>88</v>
      </c>
      <c r="AY200" s="16" t="s">
        <v>181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6" t="s">
        <v>86</v>
      </c>
      <c r="BK200" s="216">
        <f>ROUND(I200*H200,2)</f>
        <v>0</v>
      </c>
      <c r="BL200" s="16" t="s">
        <v>130</v>
      </c>
      <c r="BM200" s="215" t="s">
        <v>2418</v>
      </c>
    </row>
    <row r="201" spans="2:51" s="13" customFormat="1" ht="12">
      <c r="B201" s="217"/>
      <c r="C201" s="218"/>
      <c r="D201" s="219" t="s">
        <v>189</v>
      </c>
      <c r="E201" s="220" t="s">
        <v>1</v>
      </c>
      <c r="F201" s="221" t="s">
        <v>2419</v>
      </c>
      <c r="G201" s="218"/>
      <c r="H201" s="222">
        <v>96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189</v>
      </c>
      <c r="AU201" s="228" t="s">
        <v>88</v>
      </c>
      <c r="AV201" s="13" t="s">
        <v>88</v>
      </c>
      <c r="AW201" s="13" t="s">
        <v>35</v>
      </c>
      <c r="AX201" s="13" t="s">
        <v>86</v>
      </c>
      <c r="AY201" s="228" t="s">
        <v>181</v>
      </c>
    </row>
    <row r="202" spans="1:65" s="2" customFormat="1" ht="11.4">
      <c r="A202" s="33"/>
      <c r="B202" s="34"/>
      <c r="C202" s="203" t="s">
        <v>433</v>
      </c>
      <c r="D202" s="203" t="s">
        <v>183</v>
      </c>
      <c r="E202" s="204" t="s">
        <v>2420</v>
      </c>
      <c r="F202" s="205" t="s">
        <v>2421</v>
      </c>
      <c r="G202" s="206" t="s">
        <v>245</v>
      </c>
      <c r="H202" s="207">
        <v>5</v>
      </c>
      <c r="I202" s="208"/>
      <c r="J202" s="209">
        <f>ROUND(I202*H202,2)</f>
        <v>0</v>
      </c>
      <c r="K202" s="210"/>
      <c r="L202" s="38"/>
      <c r="M202" s="211" t="s">
        <v>1</v>
      </c>
      <c r="N202" s="212" t="s">
        <v>43</v>
      </c>
      <c r="O202" s="70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15" t="s">
        <v>130</v>
      </c>
      <c r="AT202" s="215" t="s">
        <v>183</v>
      </c>
      <c r="AU202" s="215" t="s">
        <v>88</v>
      </c>
      <c r="AY202" s="16" t="s">
        <v>181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6" t="s">
        <v>86</v>
      </c>
      <c r="BK202" s="216">
        <f>ROUND(I202*H202,2)</f>
        <v>0</v>
      </c>
      <c r="BL202" s="16" t="s">
        <v>130</v>
      </c>
      <c r="BM202" s="215" t="s">
        <v>2422</v>
      </c>
    </row>
    <row r="203" spans="2:51" s="13" customFormat="1" ht="12">
      <c r="B203" s="217"/>
      <c r="C203" s="218"/>
      <c r="D203" s="219" t="s">
        <v>189</v>
      </c>
      <c r="E203" s="220" t="s">
        <v>1</v>
      </c>
      <c r="F203" s="221" t="s">
        <v>203</v>
      </c>
      <c r="G203" s="218"/>
      <c r="H203" s="222">
        <v>5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189</v>
      </c>
      <c r="AU203" s="228" t="s">
        <v>88</v>
      </c>
      <c r="AV203" s="13" t="s">
        <v>88</v>
      </c>
      <c r="AW203" s="13" t="s">
        <v>35</v>
      </c>
      <c r="AX203" s="13" t="s">
        <v>86</v>
      </c>
      <c r="AY203" s="228" t="s">
        <v>181</v>
      </c>
    </row>
    <row r="204" spans="1:65" s="2" customFormat="1" ht="11.4">
      <c r="A204" s="33"/>
      <c r="B204" s="34"/>
      <c r="C204" s="203" t="s">
        <v>439</v>
      </c>
      <c r="D204" s="203" t="s">
        <v>183</v>
      </c>
      <c r="E204" s="204" t="s">
        <v>2423</v>
      </c>
      <c r="F204" s="205" t="s">
        <v>2424</v>
      </c>
      <c r="G204" s="206" t="s">
        <v>245</v>
      </c>
      <c r="H204" s="207">
        <v>1</v>
      </c>
      <c r="I204" s="208"/>
      <c r="J204" s="209">
        <f>ROUND(I204*H204,2)</f>
        <v>0</v>
      </c>
      <c r="K204" s="210"/>
      <c r="L204" s="38"/>
      <c r="M204" s="211" t="s">
        <v>1</v>
      </c>
      <c r="N204" s="212" t="s">
        <v>43</v>
      </c>
      <c r="O204" s="70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15" t="s">
        <v>130</v>
      </c>
      <c r="AT204" s="215" t="s">
        <v>183</v>
      </c>
      <c r="AU204" s="215" t="s">
        <v>88</v>
      </c>
      <c r="AY204" s="16" t="s">
        <v>181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86</v>
      </c>
      <c r="BK204" s="216">
        <f>ROUND(I204*H204,2)</f>
        <v>0</v>
      </c>
      <c r="BL204" s="16" t="s">
        <v>130</v>
      </c>
      <c r="BM204" s="215" t="s">
        <v>2425</v>
      </c>
    </row>
    <row r="205" spans="2:51" s="13" customFormat="1" ht="12">
      <c r="B205" s="217"/>
      <c r="C205" s="218"/>
      <c r="D205" s="219" t="s">
        <v>189</v>
      </c>
      <c r="E205" s="220" t="s">
        <v>1</v>
      </c>
      <c r="F205" s="221" t="s">
        <v>86</v>
      </c>
      <c r="G205" s="218"/>
      <c r="H205" s="222">
        <v>1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189</v>
      </c>
      <c r="AU205" s="228" t="s">
        <v>88</v>
      </c>
      <c r="AV205" s="13" t="s">
        <v>88</v>
      </c>
      <c r="AW205" s="13" t="s">
        <v>35</v>
      </c>
      <c r="AX205" s="13" t="s">
        <v>86</v>
      </c>
      <c r="AY205" s="228" t="s">
        <v>181</v>
      </c>
    </row>
    <row r="206" spans="1:65" s="2" customFormat="1" ht="11.4">
      <c r="A206" s="33"/>
      <c r="B206" s="34"/>
      <c r="C206" s="203" t="s">
        <v>446</v>
      </c>
      <c r="D206" s="203" t="s">
        <v>183</v>
      </c>
      <c r="E206" s="204" t="s">
        <v>2426</v>
      </c>
      <c r="F206" s="205" t="s">
        <v>2427</v>
      </c>
      <c r="G206" s="206" t="s">
        <v>186</v>
      </c>
      <c r="H206" s="207">
        <v>12</v>
      </c>
      <c r="I206" s="208"/>
      <c r="J206" s="209">
        <f>ROUND(I206*H206,2)</f>
        <v>0</v>
      </c>
      <c r="K206" s="210"/>
      <c r="L206" s="38"/>
      <c r="M206" s="211" t="s">
        <v>1</v>
      </c>
      <c r="N206" s="212" t="s">
        <v>43</v>
      </c>
      <c r="O206" s="70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15" t="s">
        <v>130</v>
      </c>
      <c r="AT206" s="215" t="s">
        <v>183</v>
      </c>
      <c r="AU206" s="215" t="s">
        <v>88</v>
      </c>
      <c r="AY206" s="16" t="s">
        <v>181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6" t="s">
        <v>86</v>
      </c>
      <c r="BK206" s="216">
        <f>ROUND(I206*H206,2)</f>
        <v>0</v>
      </c>
      <c r="BL206" s="16" t="s">
        <v>130</v>
      </c>
      <c r="BM206" s="215" t="s">
        <v>2428</v>
      </c>
    </row>
    <row r="207" spans="2:51" s="13" customFormat="1" ht="12">
      <c r="B207" s="217"/>
      <c r="C207" s="218"/>
      <c r="D207" s="219" t="s">
        <v>189</v>
      </c>
      <c r="E207" s="220" t="s">
        <v>1</v>
      </c>
      <c r="F207" s="221" t="s">
        <v>2429</v>
      </c>
      <c r="G207" s="218"/>
      <c r="H207" s="222">
        <v>12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189</v>
      </c>
      <c r="AU207" s="228" t="s">
        <v>88</v>
      </c>
      <c r="AV207" s="13" t="s">
        <v>88</v>
      </c>
      <c r="AW207" s="13" t="s">
        <v>35</v>
      </c>
      <c r="AX207" s="13" t="s">
        <v>86</v>
      </c>
      <c r="AY207" s="228" t="s">
        <v>181</v>
      </c>
    </row>
    <row r="208" spans="1:65" s="2" customFormat="1" ht="11.4">
      <c r="A208" s="33"/>
      <c r="B208" s="34"/>
      <c r="C208" s="203" t="s">
        <v>453</v>
      </c>
      <c r="D208" s="203" t="s">
        <v>183</v>
      </c>
      <c r="E208" s="204" t="s">
        <v>2430</v>
      </c>
      <c r="F208" s="205" t="s">
        <v>2431</v>
      </c>
      <c r="G208" s="206" t="s">
        <v>197</v>
      </c>
      <c r="H208" s="207">
        <v>52</v>
      </c>
      <c r="I208" s="208"/>
      <c r="J208" s="209">
        <f>ROUND(I208*H208,2)</f>
        <v>0</v>
      </c>
      <c r="K208" s="210"/>
      <c r="L208" s="38"/>
      <c r="M208" s="211" t="s">
        <v>1</v>
      </c>
      <c r="N208" s="212" t="s">
        <v>43</v>
      </c>
      <c r="O208" s="70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15" t="s">
        <v>130</v>
      </c>
      <c r="AT208" s="215" t="s">
        <v>183</v>
      </c>
      <c r="AU208" s="215" t="s">
        <v>88</v>
      </c>
      <c r="AY208" s="16" t="s">
        <v>181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6" t="s">
        <v>86</v>
      </c>
      <c r="BK208" s="216">
        <f>ROUND(I208*H208,2)</f>
        <v>0</v>
      </c>
      <c r="BL208" s="16" t="s">
        <v>130</v>
      </c>
      <c r="BM208" s="215" t="s">
        <v>2432</v>
      </c>
    </row>
    <row r="209" spans="2:51" s="13" customFormat="1" ht="12">
      <c r="B209" s="217"/>
      <c r="C209" s="218"/>
      <c r="D209" s="219" t="s">
        <v>189</v>
      </c>
      <c r="E209" s="220" t="s">
        <v>1</v>
      </c>
      <c r="F209" s="221" t="s">
        <v>2433</v>
      </c>
      <c r="G209" s="218"/>
      <c r="H209" s="222">
        <v>52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189</v>
      </c>
      <c r="AU209" s="228" t="s">
        <v>88</v>
      </c>
      <c r="AV209" s="13" t="s">
        <v>88</v>
      </c>
      <c r="AW209" s="13" t="s">
        <v>35</v>
      </c>
      <c r="AX209" s="13" t="s">
        <v>86</v>
      </c>
      <c r="AY209" s="228" t="s">
        <v>181</v>
      </c>
    </row>
    <row r="210" spans="1:65" s="2" customFormat="1" ht="22.8">
      <c r="A210" s="33"/>
      <c r="B210" s="34"/>
      <c r="C210" s="203" t="s">
        <v>805</v>
      </c>
      <c r="D210" s="203" t="s">
        <v>183</v>
      </c>
      <c r="E210" s="204" t="s">
        <v>2434</v>
      </c>
      <c r="F210" s="205" t="s">
        <v>2435</v>
      </c>
      <c r="G210" s="206" t="s">
        <v>357</v>
      </c>
      <c r="H210" s="207">
        <v>2760</v>
      </c>
      <c r="I210" s="208"/>
      <c r="J210" s="209">
        <f>ROUND(I210*H210,2)</f>
        <v>0</v>
      </c>
      <c r="K210" s="210"/>
      <c r="L210" s="38"/>
      <c r="M210" s="211" t="s">
        <v>1</v>
      </c>
      <c r="N210" s="212" t="s">
        <v>43</v>
      </c>
      <c r="O210" s="70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15" t="s">
        <v>130</v>
      </c>
      <c r="AT210" s="215" t="s">
        <v>183</v>
      </c>
      <c r="AU210" s="215" t="s">
        <v>88</v>
      </c>
      <c r="AY210" s="16" t="s">
        <v>181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86</v>
      </c>
      <c r="BK210" s="216">
        <f>ROUND(I210*H210,2)</f>
        <v>0</v>
      </c>
      <c r="BL210" s="16" t="s">
        <v>130</v>
      </c>
      <c r="BM210" s="215" t="s">
        <v>2436</v>
      </c>
    </row>
    <row r="211" spans="2:51" s="13" customFormat="1" ht="12">
      <c r="B211" s="217"/>
      <c r="C211" s="218"/>
      <c r="D211" s="219" t="s">
        <v>189</v>
      </c>
      <c r="E211" s="220" t="s">
        <v>1</v>
      </c>
      <c r="F211" s="221" t="s">
        <v>2437</v>
      </c>
      <c r="G211" s="218"/>
      <c r="H211" s="222">
        <v>2760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189</v>
      </c>
      <c r="AU211" s="228" t="s">
        <v>88</v>
      </c>
      <c r="AV211" s="13" t="s">
        <v>88</v>
      </c>
      <c r="AW211" s="13" t="s">
        <v>35</v>
      </c>
      <c r="AX211" s="13" t="s">
        <v>86</v>
      </c>
      <c r="AY211" s="228" t="s">
        <v>181</v>
      </c>
    </row>
    <row r="212" spans="1:65" s="2" customFormat="1" ht="22.8">
      <c r="A212" s="33"/>
      <c r="B212" s="34"/>
      <c r="C212" s="203" t="s">
        <v>810</v>
      </c>
      <c r="D212" s="203" t="s">
        <v>183</v>
      </c>
      <c r="E212" s="204" t="s">
        <v>2438</v>
      </c>
      <c r="F212" s="205" t="s">
        <v>2439</v>
      </c>
      <c r="G212" s="206" t="s">
        <v>339</v>
      </c>
      <c r="H212" s="251"/>
      <c r="I212" s="208"/>
      <c r="J212" s="209">
        <f>ROUND(I212*H212,2)</f>
        <v>0</v>
      </c>
      <c r="K212" s="210"/>
      <c r="L212" s="38"/>
      <c r="M212" s="252" t="s">
        <v>1</v>
      </c>
      <c r="N212" s="253" t="s">
        <v>43</v>
      </c>
      <c r="O212" s="254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15" t="s">
        <v>130</v>
      </c>
      <c r="AT212" s="215" t="s">
        <v>183</v>
      </c>
      <c r="AU212" s="215" t="s">
        <v>88</v>
      </c>
      <c r="AY212" s="16" t="s">
        <v>181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6" t="s">
        <v>86</v>
      </c>
      <c r="BK212" s="216">
        <f>ROUND(I212*H212,2)</f>
        <v>0</v>
      </c>
      <c r="BL212" s="16" t="s">
        <v>130</v>
      </c>
      <c r="BM212" s="215" t="s">
        <v>2440</v>
      </c>
    </row>
    <row r="213" spans="1:31" s="2" customFormat="1" ht="12">
      <c r="A213" s="33"/>
      <c r="B213" s="53"/>
      <c r="C213" s="54"/>
      <c r="D213" s="54"/>
      <c r="E213" s="54"/>
      <c r="F213" s="54"/>
      <c r="G213" s="54"/>
      <c r="H213" s="54"/>
      <c r="I213" s="151"/>
      <c r="J213" s="54"/>
      <c r="K213" s="54"/>
      <c r="L213" s="38"/>
      <c r="M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</sheetData>
  <sheetProtection algorithmName="SHA-512" hashValue="v7DLAndowyCy9tFqWBjLL8vqzkwhIBEWUW3Yc/htBwzF2aUz+iHZ6cz0YpXiVbNY6vP7U8faqRNtA6MwEvupNQ==" saltValue="fDrzqWl1Tfzr018J3NM4HdiexTyS11wVvuzB98DhJmDi3UmCYRuQh1T/vCyAkZSJoQfehe7vWpccxmhgcff+EA==" spinCount="100000" sheet="1" objects="1" scenarios="1" formatColumns="0" formatRows="0" autoFilter="0"/>
  <autoFilter ref="C120:K21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Šturc</dc:creator>
  <cp:keywords/>
  <dc:description/>
  <cp:lastModifiedBy>Mirros</cp:lastModifiedBy>
  <dcterms:created xsi:type="dcterms:W3CDTF">2021-02-18T13:55:50Z</dcterms:created>
  <dcterms:modified xsi:type="dcterms:W3CDTF">2021-02-18T14:13:24Z</dcterms:modified>
  <cp:category/>
  <cp:version/>
  <cp:contentType/>
  <cp:contentStatus/>
</cp:coreProperties>
</file>