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1\uzivatele\dvorak\V.Ř. , poptávky\2020\Polopodzemáky\"/>
    </mc:Choice>
  </mc:AlternateContent>
  <bookViews>
    <workbookView xWindow="0" yWindow="0" windowWidth="21600" windowHeight="9600" activeTab="1"/>
  </bookViews>
  <sheets>
    <sheet name="Rekapitulace stavby" sheetId="1" r:id="rId1"/>
    <sheet name="38a-2020 - Výstavba poloz..." sheetId="2" r:id="rId2"/>
  </sheets>
  <definedNames>
    <definedName name="_xlnm._FilterDatabase" localSheetId="1" hidden="1">'38a-2020 - Výstavba poloz...'!$C$125:$K$207</definedName>
    <definedName name="_xlnm.Print_Titles" localSheetId="1">'38a-2020 - Výstavba poloz...'!$125:$125</definedName>
    <definedName name="_xlnm.Print_Titles" localSheetId="0">'Rekapitulace stavby'!$92:$92</definedName>
    <definedName name="_xlnm.Print_Area" localSheetId="1">'38a-2020 - Výstavba poloz...'!$C$4:$J$76,'38a-2020 - Výstavba poloz...'!$C$82:$J$107,'38a-2020 - Výstavba poloz...'!$C$113:$K$207</definedName>
    <definedName name="_xlnm.Print_Area" localSheetId="0">'Rekapitulace stavby'!$D$4:$AO$76,'Rekapitulace stavby'!$C$82:$AQ$96</definedName>
  </definedNames>
  <calcPr calcId="162913"/>
</workbook>
</file>

<file path=xl/calcChain.xml><?xml version="1.0" encoding="utf-8"?>
<calcChain xmlns="http://schemas.openxmlformats.org/spreadsheetml/2006/main">
  <c r="J37" i="2" l="1"/>
  <c r="J36" i="2"/>
  <c r="AY95" i="1"/>
  <c r="J35" i="2"/>
  <c r="AX95" i="1"/>
  <c r="BI207" i="2"/>
  <c r="BH207" i="2"/>
  <c r="BG207" i="2"/>
  <c r="BF207" i="2"/>
  <c r="T207" i="2"/>
  <c r="R207" i="2"/>
  <c r="P207" i="2"/>
  <c r="BI206" i="2"/>
  <c r="BH206" i="2"/>
  <c r="BG206" i="2"/>
  <c r="BF206" i="2"/>
  <c r="T206" i="2"/>
  <c r="R206" i="2"/>
  <c r="P206" i="2"/>
  <c r="BI204" i="2"/>
  <c r="BH204" i="2"/>
  <c r="BG204" i="2"/>
  <c r="BF204" i="2"/>
  <c r="T204" i="2"/>
  <c r="T203" i="2"/>
  <c r="R204" i="2"/>
  <c r="R203" i="2"/>
  <c r="P204" i="2"/>
  <c r="P203" i="2"/>
  <c r="BI202" i="2"/>
  <c r="BH202" i="2"/>
  <c r="BG202" i="2"/>
  <c r="BF202" i="2"/>
  <c r="T202" i="2"/>
  <c r="T201" i="2"/>
  <c r="R202" i="2"/>
  <c r="R201" i="2"/>
  <c r="P202" i="2"/>
  <c r="P201" i="2"/>
  <c r="BI199" i="2"/>
  <c r="BH199" i="2"/>
  <c r="BG199" i="2"/>
  <c r="BF199" i="2"/>
  <c r="T199" i="2"/>
  <c r="R199" i="2"/>
  <c r="P199" i="2"/>
  <c r="BI198" i="2"/>
  <c r="BH198" i="2"/>
  <c r="BG198" i="2"/>
  <c r="BF198" i="2"/>
  <c r="T198" i="2"/>
  <c r="R198" i="2"/>
  <c r="P198" i="2"/>
  <c r="BI195" i="2"/>
  <c r="BH195" i="2"/>
  <c r="BG195" i="2"/>
  <c r="BF195" i="2"/>
  <c r="T195" i="2"/>
  <c r="R195" i="2"/>
  <c r="P195" i="2"/>
  <c r="BI191" i="2"/>
  <c r="BH191" i="2"/>
  <c r="BG191" i="2"/>
  <c r="BF191" i="2"/>
  <c r="T191" i="2"/>
  <c r="R191" i="2"/>
  <c r="P191" i="2"/>
  <c r="BI188" i="2"/>
  <c r="BH188" i="2"/>
  <c r="BG188" i="2"/>
  <c r="BF188" i="2"/>
  <c r="T188" i="2"/>
  <c r="R188" i="2"/>
  <c r="P188" i="2"/>
  <c r="BI185" i="2"/>
  <c r="BH185" i="2"/>
  <c r="BG185" i="2"/>
  <c r="BF185" i="2"/>
  <c r="T185" i="2"/>
  <c r="R185" i="2"/>
  <c r="P185" i="2"/>
  <c r="BI182" i="2"/>
  <c r="BH182" i="2"/>
  <c r="BG182" i="2"/>
  <c r="BF182" i="2"/>
  <c r="T182" i="2"/>
  <c r="R182" i="2"/>
  <c r="P182" i="2"/>
  <c r="BI178" i="2"/>
  <c r="BH178" i="2"/>
  <c r="BG178" i="2"/>
  <c r="BF178" i="2"/>
  <c r="T178" i="2"/>
  <c r="R178" i="2"/>
  <c r="P178" i="2"/>
  <c r="BI174" i="2"/>
  <c r="BH174" i="2"/>
  <c r="BG174" i="2"/>
  <c r="BF174" i="2"/>
  <c r="T174" i="2"/>
  <c r="R174" i="2"/>
  <c r="P174" i="2"/>
  <c r="BI170" i="2"/>
  <c r="BH170" i="2"/>
  <c r="BG170" i="2"/>
  <c r="BF170" i="2"/>
  <c r="T170" i="2"/>
  <c r="R170" i="2"/>
  <c r="P170" i="2"/>
  <c r="BI166" i="2"/>
  <c r="BH166" i="2"/>
  <c r="BG166" i="2"/>
  <c r="BF166" i="2"/>
  <c r="T166" i="2"/>
  <c r="R166" i="2"/>
  <c r="P166" i="2"/>
  <c r="BI163" i="2"/>
  <c r="BH163" i="2"/>
  <c r="BG163" i="2"/>
  <c r="BF163" i="2"/>
  <c r="T163" i="2"/>
  <c r="R163" i="2"/>
  <c r="P163" i="2"/>
  <c r="BI159" i="2"/>
  <c r="BH159" i="2"/>
  <c r="BG159" i="2"/>
  <c r="BF159" i="2"/>
  <c r="T159" i="2"/>
  <c r="R159" i="2"/>
  <c r="P159" i="2"/>
  <c r="BI156" i="2"/>
  <c r="BH156" i="2"/>
  <c r="BG156" i="2"/>
  <c r="BF156" i="2"/>
  <c r="T156" i="2"/>
  <c r="R156" i="2"/>
  <c r="P156" i="2"/>
  <c r="BI153" i="2"/>
  <c r="BH153" i="2"/>
  <c r="BG153" i="2"/>
  <c r="BF153" i="2"/>
  <c r="T153" i="2"/>
  <c r="R153" i="2"/>
  <c r="P153" i="2"/>
  <c r="BI150" i="2"/>
  <c r="BH150" i="2"/>
  <c r="BG150" i="2"/>
  <c r="BF150" i="2"/>
  <c r="T150" i="2"/>
  <c r="R150" i="2"/>
  <c r="P150" i="2"/>
  <c r="BI147" i="2"/>
  <c r="BH147" i="2"/>
  <c r="BG147" i="2"/>
  <c r="BF147" i="2"/>
  <c r="T147" i="2"/>
  <c r="R147" i="2"/>
  <c r="P147" i="2"/>
  <c r="BI144" i="2"/>
  <c r="BH144" i="2"/>
  <c r="BG144" i="2"/>
  <c r="BF144" i="2"/>
  <c r="T144" i="2"/>
  <c r="R144" i="2"/>
  <c r="P144" i="2"/>
  <c r="BI141" i="2"/>
  <c r="BH141" i="2"/>
  <c r="BG141" i="2"/>
  <c r="BF141" i="2"/>
  <c r="T141" i="2"/>
  <c r="R141" i="2"/>
  <c r="P141" i="2"/>
  <c r="BI138" i="2"/>
  <c r="BH138" i="2"/>
  <c r="BG138" i="2"/>
  <c r="BF138" i="2"/>
  <c r="T138" i="2"/>
  <c r="R138" i="2"/>
  <c r="P138" i="2"/>
  <c r="BI135" i="2"/>
  <c r="BH135" i="2"/>
  <c r="BG135" i="2"/>
  <c r="BF135" i="2"/>
  <c r="T135" i="2"/>
  <c r="R135" i="2"/>
  <c r="P135" i="2"/>
  <c r="BI132" i="2"/>
  <c r="BH132" i="2"/>
  <c r="BG132" i="2"/>
  <c r="BF132" i="2"/>
  <c r="T132" i="2"/>
  <c r="R132" i="2"/>
  <c r="P132" i="2"/>
  <c r="BI129" i="2"/>
  <c r="BH129" i="2"/>
  <c r="BG129" i="2"/>
  <c r="BF129" i="2"/>
  <c r="T129" i="2"/>
  <c r="R129" i="2"/>
  <c r="P129" i="2"/>
  <c r="J123" i="2"/>
  <c r="F120" i="2"/>
  <c r="E118" i="2"/>
  <c r="J92" i="2"/>
  <c r="F89" i="2"/>
  <c r="E87" i="2"/>
  <c r="J21" i="2"/>
  <c r="E21" i="2"/>
  <c r="J122" i="2"/>
  <c r="J20" i="2"/>
  <c r="J18" i="2"/>
  <c r="E18" i="2"/>
  <c r="F92" i="2"/>
  <c r="J17" i="2"/>
  <c r="J15" i="2"/>
  <c r="E15" i="2"/>
  <c r="F122" i="2"/>
  <c r="J14" i="2"/>
  <c r="J12" i="2"/>
  <c r="J89" i="2"/>
  <c r="E7" i="2"/>
  <c r="E116" i="2" s="1"/>
  <c r="L90" i="1"/>
  <c r="AM90" i="1"/>
  <c r="AM89" i="1"/>
  <c r="L89" i="1"/>
  <c r="AM87" i="1"/>
  <c r="L87" i="1"/>
  <c r="L85" i="1"/>
  <c r="L84" i="1"/>
  <c r="BK185" i="2"/>
  <c r="AS94" i="1"/>
  <c r="BK207" i="2"/>
  <c r="J195" i="2"/>
  <c r="J191" i="2"/>
  <c r="J138" i="2"/>
  <c r="BK135" i="2"/>
  <c r="J132" i="2"/>
  <c r="J129" i="2"/>
  <c r="J188" i="2"/>
  <c r="J185" i="2"/>
  <c r="J182" i="2"/>
  <c r="BK178" i="2"/>
  <c r="J174" i="2"/>
  <c r="BK170" i="2"/>
  <c r="J207" i="2"/>
  <c r="BK206" i="2"/>
  <c r="J206" i="2"/>
  <c r="BK204" i="2"/>
  <c r="J204" i="2"/>
  <c r="BK202" i="2"/>
  <c r="J202" i="2"/>
  <c r="BK199" i="2"/>
  <c r="J199" i="2"/>
  <c r="BK198" i="2"/>
  <c r="J198" i="2"/>
  <c r="BK195" i="2"/>
  <c r="BK191" i="2"/>
  <c r="BK188" i="2"/>
  <c r="BK182" i="2"/>
  <c r="J178" i="2"/>
  <c r="BK174" i="2"/>
  <c r="J170" i="2"/>
  <c r="BK166" i="2"/>
  <c r="J166" i="2"/>
  <c r="BK163" i="2"/>
  <c r="J163" i="2"/>
  <c r="BK159" i="2"/>
  <c r="J159" i="2"/>
  <c r="BK156" i="2"/>
  <c r="J156" i="2"/>
  <c r="BK153" i="2"/>
  <c r="J153" i="2"/>
  <c r="BK150" i="2"/>
  <c r="J150" i="2"/>
  <c r="BK147" i="2"/>
  <c r="J147" i="2"/>
  <c r="BK144" i="2"/>
  <c r="J144" i="2"/>
  <c r="BK141" i="2"/>
  <c r="J141" i="2"/>
  <c r="BK138" i="2"/>
  <c r="J135" i="2"/>
  <c r="BK132" i="2"/>
  <c r="BK129" i="2"/>
  <c r="R181" i="2" l="1"/>
  <c r="R194" i="2"/>
  <c r="P181" i="2"/>
  <c r="BK205" i="2"/>
  <c r="J205" i="2" s="1"/>
  <c r="J106" i="2" s="1"/>
  <c r="BK181" i="2"/>
  <c r="J181" i="2"/>
  <c r="J101" i="2" s="1"/>
  <c r="P205" i="2"/>
  <c r="P200" i="2"/>
  <c r="T128" i="2"/>
  <c r="T127" i="2" s="1"/>
  <c r="R162" i="2"/>
  <c r="T194" i="2"/>
  <c r="BK128" i="2"/>
  <c r="J128" i="2" s="1"/>
  <c r="J98" i="2" s="1"/>
  <c r="BK162" i="2"/>
  <c r="J162" i="2"/>
  <c r="J99" i="2" s="1"/>
  <c r="T162" i="2"/>
  <c r="P194" i="2"/>
  <c r="R128" i="2"/>
  <c r="R127" i="2" s="1"/>
  <c r="P162" i="2"/>
  <c r="BK173" i="2"/>
  <c r="J173" i="2"/>
  <c r="J100" i="2" s="1"/>
  <c r="P173" i="2"/>
  <c r="R173" i="2"/>
  <c r="T173" i="2"/>
  <c r="R205" i="2"/>
  <c r="R200" i="2"/>
  <c r="T181" i="2"/>
  <c r="BK194" i="2"/>
  <c r="J194" i="2" s="1"/>
  <c r="J102" i="2" s="1"/>
  <c r="P128" i="2"/>
  <c r="T205" i="2"/>
  <c r="T200" i="2" s="1"/>
  <c r="E85" i="2"/>
  <c r="F91" i="2"/>
  <c r="J91" i="2"/>
  <c r="J120" i="2"/>
  <c r="F123" i="2"/>
  <c r="BE129" i="2"/>
  <c r="BE135" i="2"/>
  <c r="BE138" i="2"/>
  <c r="BE141" i="2"/>
  <c r="BE144" i="2"/>
  <c r="BE147" i="2"/>
  <c r="BE150" i="2"/>
  <c r="BE153" i="2"/>
  <c r="BE156" i="2"/>
  <c r="BE159" i="2"/>
  <c r="BE163" i="2"/>
  <c r="BE166" i="2"/>
  <c r="BE174" i="2"/>
  <c r="BE178" i="2"/>
  <c r="BE207" i="2"/>
  <c r="BE185" i="2"/>
  <c r="BE191" i="2"/>
  <c r="BE198" i="2"/>
  <c r="BE199" i="2"/>
  <c r="BE202" i="2"/>
  <c r="BE204" i="2"/>
  <c r="BE206" i="2"/>
  <c r="BE170" i="2"/>
  <c r="BK201" i="2"/>
  <c r="J201" i="2"/>
  <c r="J104" i="2"/>
  <c r="BK203" i="2"/>
  <c r="J203" i="2" s="1"/>
  <c r="J105" i="2" s="1"/>
  <c r="BE132" i="2"/>
  <c r="BE195" i="2"/>
  <c r="BE182" i="2"/>
  <c r="BE188" i="2"/>
  <c r="F35" i="2"/>
  <c r="BB95" i="1" s="1"/>
  <c r="BB94" i="1" s="1"/>
  <c r="W31" i="1" s="1"/>
  <c r="J34" i="2"/>
  <c r="AW95" i="1" s="1"/>
  <c r="F34" i="2"/>
  <c r="BA95" i="1" s="1"/>
  <c r="BA94" i="1" s="1"/>
  <c r="AW94" i="1" s="1"/>
  <c r="AK30" i="1" s="1"/>
  <c r="F37" i="2"/>
  <c r="BD95" i="1"/>
  <c r="BD94" i="1" s="1"/>
  <c r="W33" i="1" s="1"/>
  <c r="F36" i="2"/>
  <c r="BC95" i="1"/>
  <c r="BC94" i="1" s="1"/>
  <c r="W32" i="1" s="1"/>
  <c r="P127" i="2" l="1"/>
  <c r="P126" i="2"/>
  <c r="AU95" i="1"/>
  <c r="AU94" i="1" s="1"/>
  <c r="T126" i="2"/>
  <c r="R126" i="2"/>
  <c r="BK127" i="2"/>
  <c r="J127" i="2"/>
  <c r="J97" i="2" s="1"/>
  <c r="BK200" i="2"/>
  <c r="J200" i="2"/>
  <c r="J103" i="2"/>
  <c r="W30" i="1"/>
  <c r="F33" i="2"/>
  <c r="AZ95" i="1"/>
  <c r="AZ94" i="1" s="1"/>
  <c r="W29" i="1" s="1"/>
  <c r="AX94" i="1"/>
  <c r="AY94" i="1"/>
  <c r="J33" i="2"/>
  <c r="AV95" i="1" s="1"/>
  <c r="AT95" i="1" s="1"/>
  <c r="BK126" i="2" l="1"/>
  <c r="J126" i="2"/>
  <c r="J96" i="2" s="1"/>
  <c r="AV94" i="1"/>
  <c r="AK29" i="1" s="1"/>
  <c r="J30" i="2" l="1"/>
  <c r="AG95" i="1"/>
  <c r="AG94" i="1"/>
  <c r="AK26" i="1"/>
  <c r="AK35" i="1" s="1"/>
  <c r="AT94" i="1"/>
  <c r="AN94" i="1" l="1"/>
  <c r="J39" i="2"/>
  <c r="AN95" i="1"/>
</calcChain>
</file>

<file path=xl/sharedStrings.xml><?xml version="1.0" encoding="utf-8"?>
<sst xmlns="http://schemas.openxmlformats.org/spreadsheetml/2006/main" count="1094" uniqueCount="261">
  <si>
    <t>Export Komplet</t>
  </si>
  <si>
    <t/>
  </si>
  <si>
    <t>2.0</t>
  </si>
  <si>
    <t>ZAMOK</t>
  </si>
  <si>
    <t>False</t>
  </si>
  <si>
    <t>{234583b2-35b0-499c-a685-76fcb8e6a0a4}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</si>
  <si>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</si>
  <si>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</si>
  <si>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</si>
  <si>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</si>
  <si>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</si>
  <si>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</si>
  <si>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</si>
  <si>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</si>
  <si>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38-2020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</si>
  <si>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</si>
  <si>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</si>
  <si>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Výstavba polozapuštěných kontejnérů na tříděný a komunální odpad v městě Cheb Riegrovaul.</t>
  </si>
  <si>
    <t>KSO:</t>
  </si>
  <si>
    <t>CC-CZ:</t>
  </si>
  <si>
    <t>Místo:</t>
  </si>
  <si>
    <t>Cheb ,Riegrova ul.</t>
  </si>
  <si>
    <t>Datum:</t>
  </si>
  <si>
    <t>8. 11. 2020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</si>
  <si>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</si>
  <si>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</si>
  <si>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</si>
  <si>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</si>
  <si>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</si>
  <si>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</si>
  <si>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</si>
  <si>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</si>
  <si>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</si>
  <si>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25688553</t>
  </si>
  <si>
    <t>ELECTOSUN,s.r.o.</t>
  </si>
  <si>
    <t>CZ25688553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</si>
  <si>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</si>
  <si>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</si>
  <si>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</si>
  <si>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</si>
  <si>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</si>
  <si>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</si>
  <si>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</si>
  <si>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</si>
  <si>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</si>
  <si>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</si>
  <si>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</si>
  <si>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</si>
  <si>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</si>
  <si>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</si>
  <si>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</si>
  <si>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</si>
  <si>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</si>
  <si>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</si>
  <si>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</si>
  <si>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</si>
  <si>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</si>
  <si>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</si>
  <si>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</si>
  <si>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</si>
  <si>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</si>
  <si>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</si>
  <si>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</si>
  <si>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</si>
  <si>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</si>
  <si>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</si>
  <si>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</si>
  <si>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</si>
  <si>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</si>
  <si>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</si>
  <si>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</si>
  <si>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</si>
  <si>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</si>
  <si>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</si>
  <si>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</si>
  <si>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</si>
  <si>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</si>
  <si>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</si>
  <si>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</si>
  <si>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</si>
  <si>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</si>
  <si>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</si>
  <si>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38a-2020</t>
  </si>
  <si>
    <t>STA</t>
  </si>
  <si>
    <t>1</t>
  </si>
  <si>
    <t>{a5f343be-6c81-49b6-af57-c46637b6b679}</t>
  </si>
  <si>
    <t>2</t>
  </si>
  <si>
    <t>KRYCÍ LIST SOUPISU PRACÍ</t>
  </si>
  <si>
    <t>Objekt:</t>
  </si>
  <si>
    <t>38a-2020 - Výstavba polozapuštěných kontejnérů na tříděný a komunální odpad v městě Cheb Riegrovaul.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</si>
  <si>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</si>
  <si>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</si>
  <si>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</si>
  <si>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</si>
  <si>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</si>
  <si>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</si>
  <si>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</si>
  <si>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</si>
  <si>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</si>
  <si>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</si>
  <si>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9 - Ostatní konstrukce a práce, bourání</t>
  </si>
  <si>
    <t>VRN - Vedlejší rozpočtové náklady</t>
  </si>
  <si>
    <t xml:space="preserve">    VRN2 - Příprava staveniště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</si>
  <si>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</si>
  <si>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</si>
  <si>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</si>
  <si>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</si>
  <si>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</si>
  <si>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</si>
  <si>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</si>
  <si>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</si>
  <si>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</si>
  <si>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</si>
  <si>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</si>
  <si>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</si>
  <si>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</si>
  <si>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</si>
  <si>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</si>
  <si>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</si>
  <si>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</si>
  <si>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</si>
  <si>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</si>
  <si>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17</t>
  </si>
  <si>
    <t>K</t>
  </si>
  <si>
    <t>113201111</t>
  </si>
  <si>
    <t>Vytrhání obrub  s vybouráním lože, s přemístěním hmot na skládku na vzdálenost do 3 m nebo s naložením na dopravní prostředek chodníkových ležatých</t>
  </si>
  <si>
    <t>m</t>
  </si>
  <si>
    <t>4</t>
  </si>
  <si>
    <t>-404116299</t>
  </si>
  <si>
    <t>VV</t>
  </si>
  <si>
    <t>10</t>
  </si>
  <si>
    <t>Součet</t>
  </si>
  <si>
    <t>121151103</t>
  </si>
  <si>
    <t>Sejmutí ornice strojně při souvislé ploše do 100 m2, tl. vrstvy do 200 mm</t>
  </si>
  <si>
    <t>m2</t>
  </si>
  <si>
    <t>-1585784357</t>
  </si>
  <si>
    <t>12*4</t>
  </si>
  <si>
    <t>6</t>
  </si>
  <si>
    <t>122351103</t>
  </si>
  <si>
    <t>Odkopávky a prokopávky nezapažené strojně v hornině třídy těžitelnosti II skupiny 4 přes 50 do 100 m3</t>
  </si>
  <si>
    <t>m3</t>
  </si>
  <si>
    <t>1882994612</t>
  </si>
  <si>
    <t>12*4*2</t>
  </si>
  <si>
    <t>7</t>
  </si>
  <si>
    <t>151201101</t>
  </si>
  <si>
    <t>Zřízení pažení a rozepření stěn rýh pro podzemní vedení zátažné, hloubky do 2 m</t>
  </si>
  <si>
    <t>-1738931940</t>
  </si>
  <si>
    <t>2*(12*2)+2*(4*2)</t>
  </si>
  <si>
    <t>8</t>
  </si>
  <si>
    <t>151201111</t>
  </si>
  <si>
    <t>Odstranění pažení a rozepření stěn rýh pro podzemní vedení s uložením materiálu na vzdálenost do 3 m od kraje výkopu zátažné, hloubky do 2 m</t>
  </si>
  <si>
    <t>2066480241</t>
  </si>
  <si>
    <t>9</t>
  </si>
  <si>
    <t>161151113</t>
  </si>
  <si>
    <t>Svislé přemístění výkopku strojně bez naložení do dopravní nádoby avšak s vyprázdněním dopravní nádoby na hromadu nebo do dopravního prostředku z horniny třídy těžitelnosti II skupiny 4 a 5 při hloubce výkopu přes 4 do 8 m</t>
  </si>
  <si>
    <t>-958697759</t>
  </si>
  <si>
    <t>96-25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</si>
  <si>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</si>
  <si>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</si>
  <si>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-1938513341</t>
  </si>
  <si>
    <t>71</t>
  </si>
  <si>
    <t>11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</si>
  <si>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</si>
  <si>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</si>
  <si>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-1844313033</t>
  </si>
  <si>
    <t>71*5</t>
  </si>
  <si>
    <t>27</t>
  </si>
  <si>
    <t>174152101</t>
  </si>
  <si>
    <t>Zásyp sypaninou z jakékoliv horniny při překopech inženýrských sítí strojně objemu do 30 m3 s uložením výkopku ve vrstvách se zhutněním jam, šachet, rýh nebo kolem objektů v těchto vykopávkách</t>
  </si>
  <si>
    <t>-812525303</t>
  </si>
  <si>
    <t>12*4*2-25</t>
  </si>
  <si>
    <t>13</t>
  </si>
  <si>
    <t>181311104</t>
  </si>
  <si>
    <t>Rozprostření a urovnání ornice v rovině nebo ve svahu sklonu do 1:5 ručně při souvislé ploše, tl. vrstvy přes 200 do 250 mm</t>
  </si>
  <si>
    <t>1958521191</t>
  </si>
  <si>
    <t>(12+8)*1,5</t>
  </si>
  <si>
    <t>12</t>
  </si>
  <si>
    <t>181951114</t>
  </si>
  <si>
    <t>Úprava pláně vyrovnáním výškových rozdílů strojně v hornině třídy těžitelnosti II, skupiny 4 a 5 se zhutněním</t>
  </si>
  <si>
    <t>-964622550</t>
  </si>
  <si>
    <t>Zakládání</t>
  </si>
  <si>
    <t>14</t>
  </si>
  <si>
    <t>213311113</t>
  </si>
  <si>
    <t>Polštáře zhutněné pod základy  z kameniva hrubého drceného, frakce 16 - 63 mm</t>
  </si>
  <si>
    <t>22349240</t>
  </si>
  <si>
    <t>12*4*0,15</t>
  </si>
  <si>
    <t>273313711</t>
  </si>
  <si>
    <t>Základy z betonu prostého desky z betonu kamenem neprokládaného tř. C 20/25</t>
  </si>
  <si>
    <t>1680831531</t>
  </si>
  <si>
    <t>1,6*16*0,2*4</t>
  </si>
  <si>
    <t>16</t>
  </si>
  <si>
    <t>279113132</t>
  </si>
  <si>
    <t>Základové zdi z tvárnic ztraceného bednění včetně výplně z betonu  bez zvláštních nároků na vliv prostředí třídy C 16/20, tloušťky zdiva přes 150 do 200 mm</t>
  </si>
  <si>
    <t>-1562512294</t>
  </si>
  <si>
    <t>2,6*4*0,2</t>
  </si>
  <si>
    <t>3</t>
  </si>
  <si>
    <t>Svislé a kompletní konstrukce</t>
  </si>
  <si>
    <t>20</t>
  </si>
  <si>
    <t>339921131</t>
  </si>
  <si>
    <t>Osazování palisád  betonových v řadě se zabetonováním výšky palisády do 500 mm</t>
  </si>
  <si>
    <t>177682102</t>
  </si>
  <si>
    <t xml:space="preserve">2,6+9,5+2,6 " Obvod </t>
  </si>
  <si>
    <t>5*2,6 " příčně</t>
  </si>
  <si>
    <t>M</t>
  </si>
  <si>
    <t>BET.P60U01</t>
  </si>
  <si>
    <t>BEST-PALISÁDA URIKO betonová přírodní 16X16X60cm</t>
  </si>
  <si>
    <t>kus</t>
  </si>
  <si>
    <t>289605438</t>
  </si>
  <si>
    <t>28/0,16</t>
  </si>
  <si>
    <t>5</t>
  </si>
  <si>
    <t>Komunikace pozemní</t>
  </si>
  <si>
    <t>22</t>
  </si>
  <si>
    <t>564211111</t>
  </si>
  <si>
    <t>Podklad nebo podsyp ze štěrkopísku ŠP  s rozprostřením, vlhčením a zhutněním, po zhutnění tl. 50 mm</t>
  </si>
  <si>
    <t>-1194153059</t>
  </si>
  <si>
    <t>23</t>
  </si>
  <si>
    <t>564871111</t>
  </si>
  <si>
    <t>Podklad ze štěrkodrti ŠD  s rozprostřením a zhutněním, po zhutnění tl. 250 mm</t>
  </si>
  <si>
    <t>1500133324</t>
  </si>
  <si>
    <t>25</t>
  </si>
  <si>
    <t>596211110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</si>
  <si>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do 50 m2</t>
  </si>
  <si>
    <t>1136467427</t>
  </si>
  <si>
    <t>26</t>
  </si>
  <si>
    <t>BET.K06C01</t>
  </si>
  <si>
    <t>dlažba BEST-KLASIKO 20x10x6cm přírodní</t>
  </si>
  <si>
    <t>2097882543</t>
  </si>
  <si>
    <t>25*1,1</t>
  </si>
  <si>
    <t>Ostatní konstrukce a práce, bourání</t>
  </si>
  <si>
    <t>18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</si>
  <si>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</si>
  <si>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</si>
  <si>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1012737608</t>
  </si>
  <si>
    <t>19</t>
  </si>
  <si>
    <t>59217017</t>
  </si>
  <si>
    <t>obrubník betonový chodníkový 1000x100x250mm</t>
  </si>
  <si>
    <t>219809724</t>
  </si>
  <si>
    <t>24</t>
  </si>
  <si>
    <t>919726121</t>
  </si>
  <si>
    <t>Geotextilie netkaná pro ochranu, separaci nebo filtraci měrná hmotnost do 200 g/m2</t>
  </si>
  <si>
    <t>1276539143</t>
  </si>
  <si>
    <t>VRN</t>
  </si>
  <si>
    <t>Vedlejší rozpočtové náklady</t>
  </si>
  <si>
    <t>VRN2</t>
  </si>
  <si>
    <t>Příprava staveniště</t>
  </si>
  <si>
    <t>020001000</t>
  </si>
  <si>
    <t>kpl</t>
  </si>
  <si>
    <t>1024</t>
  </si>
  <si>
    <t>-2011376502</t>
  </si>
  <si>
    <t>VRN3</t>
  </si>
  <si>
    <t>Zařízení staveniště</t>
  </si>
  <si>
    <t>030001000</t>
  </si>
  <si>
    <t>282728396</t>
  </si>
  <si>
    <t>VRN4</t>
  </si>
  <si>
    <t>Inženýrská činnost</t>
  </si>
  <si>
    <t>040001000</t>
  </si>
  <si>
    <t>1250519388</t>
  </si>
  <si>
    <t>30</t>
  </si>
  <si>
    <t>IP 01</t>
  </si>
  <si>
    <t>MOLOK DOMINO -obdelníkový půdorys</t>
  </si>
  <si>
    <t>820855890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</si>
</sst>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30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  <protection locked="0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22" xfId="0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6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opLeftCell="A13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s="1" customFormat="1" ht="36.950000000000003" customHeight="1">
      <c r="AR2" s="292"/>
      <c r="AS2" s="292"/>
      <c r="AT2" s="292"/>
      <c r="AU2" s="292"/>
      <c r="AV2" s="292"/>
      <c r="AW2" s="292"/>
      <c r="AX2" s="292"/>
      <c r="AY2" s="292"/>
      <c r="AZ2" s="292"/>
      <c r="BA2" s="292"/>
      <c r="BB2" s="292"/>
      <c r="BC2" s="292"/>
      <c r="BD2" s="292"/>
      <c r="BE2" s="292"/>
      <c r="BS2" s="16" t="s">
        <v>6</v>
      </c>
      <c r="BT2" s="16" t="s">
        <v>7</v>
      </c>
    </row>
    <row r="3" spans="1:74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s="1" customFormat="1" ht="24.95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pans="1:74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55" t="s">
        <v>14</v>
      </c>
      <c r="L5" s="256"/>
      <c r="M5" s="256"/>
      <c r="N5" s="256"/>
      <c r="O5" s="256"/>
      <c r="P5" s="256"/>
      <c r="Q5" s="256"/>
      <c r="R5" s="256"/>
      <c r="S5" s="256"/>
      <c r="T5" s="256"/>
      <c r="U5" s="256"/>
      <c r="V5" s="256"/>
      <c r="W5" s="256"/>
      <c r="X5" s="256"/>
      <c r="Y5" s="256"/>
      <c r="Z5" s="256"/>
      <c r="AA5" s="256"/>
      <c r="AB5" s="256"/>
      <c r="AC5" s="256"/>
      <c r="AD5" s="256"/>
      <c r="AE5" s="256"/>
      <c r="AF5" s="256"/>
      <c r="AG5" s="256"/>
      <c r="AH5" s="256"/>
      <c r="AI5" s="256"/>
      <c r="AJ5" s="256"/>
      <c r="AK5" s="256"/>
      <c r="AL5" s="256"/>
      <c r="AM5" s="256"/>
      <c r="AN5" s="256"/>
      <c r="AO5" s="256"/>
      <c r="AP5" s="21"/>
      <c r="AQ5" s="21"/>
      <c r="AR5" s="19"/>
      <c r="BE5" s="252" t="s">
        <v>15</v>
      </c>
      <c r="BS5" s="16" t="s">
        <v>6</v>
      </c>
    </row>
    <row r="6" spans="1:74" s="1" customFormat="1" ht="36.950000000000003" customHeight="1">
      <c r="B6" s="20"/>
      <c r="C6" s="21"/>
      <c r="D6" s="27" t="s">
        <v>16</v>
      </c>
      <c r="E6" s="21"/>
      <c r="F6" s="21"/>
      <c r="G6" s="21"/>
      <c r="H6" s="21"/>
      <c r="I6" s="21"/>
      <c r="J6" s="21"/>
      <c r="K6" s="257" t="s">
        <v>17</v>
      </c>
      <c r="L6" s="256"/>
      <c r="M6" s="256"/>
      <c r="N6" s="256"/>
      <c r="O6" s="256"/>
      <c r="P6" s="256"/>
      <c r="Q6" s="256"/>
      <c r="R6" s="256"/>
      <c r="S6" s="256"/>
      <c r="T6" s="256"/>
      <c r="U6" s="256"/>
      <c r="V6" s="256"/>
      <c r="W6" s="256"/>
      <c r="X6" s="256"/>
      <c r="Y6" s="256"/>
      <c r="Z6" s="256"/>
      <c r="AA6" s="256"/>
      <c r="AB6" s="256"/>
      <c r="AC6" s="256"/>
      <c r="AD6" s="256"/>
      <c r="AE6" s="256"/>
      <c r="AF6" s="256"/>
      <c r="AG6" s="256"/>
      <c r="AH6" s="256"/>
      <c r="AI6" s="256"/>
      <c r="AJ6" s="256"/>
      <c r="AK6" s="256"/>
      <c r="AL6" s="256"/>
      <c r="AM6" s="256"/>
      <c r="AN6" s="256"/>
      <c r="AO6" s="256"/>
      <c r="AP6" s="21"/>
      <c r="AQ6" s="21"/>
      <c r="AR6" s="19"/>
      <c r="BE6" s="253"/>
      <c r="BS6" s="16" t="s">
        <v>6</v>
      </c>
    </row>
    <row r="7" spans="1:74" s="1" customFormat="1" ht="12" customHeight="1">
      <c r="B7" s="20"/>
      <c r="C7" s="21"/>
      <c r="D7" s="28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19</v>
      </c>
      <c r="AL7" s="21"/>
      <c r="AM7" s="21"/>
      <c r="AN7" s="26" t="s">
        <v>1</v>
      </c>
      <c r="AO7" s="21"/>
      <c r="AP7" s="21"/>
      <c r="AQ7" s="21"/>
      <c r="AR7" s="19"/>
      <c r="BE7" s="253"/>
      <c r="BS7" s="16" t="s">
        <v>6</v>
      </c>
    </row>
    <row r="8" spans="1:74" s="1" customFormat="1" ht="12" customHeight="1">
      <c r="B8" s="20"/>
      <c r="C8" s="21"/>
      <c r="D8" s="28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22</v>
      </c>
      <c r="AL8" s="21"/>
      <c r="AM8" s="21"/>
      <c r="AN8" s="29" t="s">
        <v>23</v>
      </c>
      <c r="AO8" s="21"/>
      <c r="AP8" s="21"/>
      <c r="AQ8" s="21"/>
      <c r="AR8" s="19"/>
      <c r="BE8" s="253"/>
      <c r="BS8" s="16" t="s">
        <v>6</v>
      </c>
    </row>
    <row r="9" spans="1:74" s="1" customFormat="1" ht="14.45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253"/>
      <c r="BS9" s="16" t="s">
        <v>6</v>
      </c>
    </row>
    <row r="10" spans="1:74" s="1" customFormat="1" ht="12" customHeight="1">
      <c r="B10" s="20"/>
      <c r="C10" s="21"/>
      <c r="D10" s="28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253"/>
      <c r="BS10" s="16" t="s">
        <v>6</v>
      </c>
    </row>
    <row r="11" spans="1:74" s="1" customFormat="1" ht="18.399999999999999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253"/>
      <c r="BS11" s="16" t="s">
        <v>6</v>
      </c>
    </row>
    <row r="12" spans="1:74" s="1" customFormat="1" ht="6.95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253"/>
      <c r="BS12" s="16" t="s">
        <v>6</v>
      </c>
    </row>
    <row r="13" spans="1:74" s="1" customFormat="1" ht="12" customHeight="1">
      <c r="B13" s="20"/>
      <c r="C13" s="21"/>
      <c r="D13" s="28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25</v>
      </c>
      <c r="AL13" s="21"/>
      <c r="AM13" s="21"/>
      <c r="AN13" s="30" t="s">
        <v>29</v>
      </c>
      <c r="AO13" s="21"/>
      <c r="AP13" s="21"/>
      <c r="AQ13" s="21"/>
      <c r="AR13" s="19"/>
      <c r="BE13" s="253"/>
      <c r="BS13" s="16" t="s">
        <v>6</v>
      </c>
    </row>
    <row r="14" spans="1:74" ht="12.75">
      <c r="B14" s="20"/>
      <c r="C14" s="21"/>
      <c r="D14" s="21"/>
      <c r="E14" s="258" t="s">
        <v>29</v>
      </c>
      <c r="F14" s="259"/>
      <c r="G14" s="259"/>
      <c r="H14" s="259"/>
      <c r="I14" s="259"/>
      <c r="J14" s="259"/>
      <c r="K14" s="259"/>
      <c r="L14" s="259"/>
      <c r="M14" s="259"/>
      <c r="N14" s="259"/>
      <c r="O14" s="259"/>
      <c r="P14" s="259"/>
      <c r="Q14" s="259"/>
      <c r="R14" s="259"/>
      <c r="S14" s="259"/>
      <c r="T14" s="259"/>
      <c r="U14" s="259"/>
      <c r="V14" s="259"/>
      <c r="W14" s="259"/>
      <c r="X14" s="259"/>
      <c r="Y14" s="259"/>
      <c r="Z14" s="259"/>
      <c r="AA14" s="259"/>
      <c r="AB14" s="259"/>
      <c r="AC14" s="259"/>
      <c r="AD14" s="259"/>
      <c r="AE14" s="259"/>
      <c r="AF14" s="259"/>
      <c r="AG14" s="259"/>
      <c r="AH14" s="259"/>
      <c r="AI14" s="259"/>
      <c r="AJ14" s="259"/>
      <c r="AK14" s="28" t="s">
        <v>27</v>
      </c>
      <c r="AL14" s="21"/>
      <c r="AM14" s="21"/>
      <c r="AN14" s="30" t="s">
        <v>29</v>
      </c>
      <c r="AO14" s="21"/>
      <c r="AP14" s="21"/>
      <c r="AQ14" s="21"/>
      <c r="AR14" s="19"/>
      <c r="BE14" s="253"/>
      <c r="BS14" s="16" t="s">
        <v>6</v>
      </c>
    </row>
    <row r="15" spans="1:74" s="1" customFormat="1" ht="6.95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253"/>
      <c r="BS15" s="16" t="s">
        <v>4</v>
      </c>
    </row>
    <row r="16" spans="1:74" s="1" customFormat="1" ht="12" customHeight="1">
      <c r="B16" s="20"/>
      <c r="C16" s="21"/>
      <c r="D16" s="28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253"/>
      <c r="BS16" s="16" t="s">
        <v>4</v>
      </c>
    </row>
    <row r="17" spans="1:71" s="1" customFormat="1" ht="18.399999999999999" customHeight="1">
      <c r="B17" s="20"/>
      <c r="C17" s="21"/>
      <c r="D17" s="21"/>
      <c r="E17" s="26" t="s">
        <v>26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253"/>
      <c r="BS17" s="16" t="s">
        <v>31</v>
      </c>
    </row>
    <row r="18" spans="1:71" s="1" customFormat="1" ht="6.95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253"/>
      <c r="BS18" s="16" t="s">
        <v>6</v>
      </c>
    </row>
    <row r="19" spans="1:71" s="1" customFormat="1" ht="12" customHeight="1">
      <c r="B19" s="20"/>
      <c r="C19" s="21"/>
      <c r="D19" s="28" t="s">
        <v>32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8" t="s">
        <v>25</v>
      </c>
      <c r="AL19" s="21"/>
      <c r="AM19" s="21"/>
      <c r="AN19" s="26" t="s">
        <v>33</v>
      </c>
      <c r="AO19" s="21"/>
      <c r="AP19" s="21"/>
      <c r="AQ19" s="21"/>
      <c r="AR19" s="19"/>
      <c r="BE19" s="253"/>
      <c r="BS19" s="16" t="s">
        <v>6</v>
      </c>
    </row>
    <row r="20" spans="1:71" s="1" customFormat="1" ht="18.399999999999999" customHeight="1">
      <c r="B20" s="20"/>
      <c r="C20" s="21"/>
      <c r="D20" s="21"/>
      <c r="E20" s="26" t="s">
        <v>34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8" t="s">
        <v>27</v>
      </c>
      <c r="AL20" s="21"/>
      <c r="AM20" s="21"/>
      <c r="AN20" s="26" t="s">
        <v>35</v>
      </c>
      <c r="AO20" s="21"/>
      <c r="AP20" s="21"/>
      <c r="AQ20" s="21"/>
      <c r="AR20" s="19"/>
      <c r="BE20" s="253"/>
      <c r="BS20" s="16" t="s">
        <v>4</v>
      </c>
    </row>
    <row r="21" spans="1:71" s="1" customFormat="1" ht="6.95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253"/>
    </row>
    <row r="22" spans="1:71" s="1" customFormat="1" ht="12" customHeight="1">
      <c r="B22" s="20"/>
      <c r="C22" s="21"/>
      <c r="D22" s="28" t="s">
        <v>36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253"/>
    </row>
    <row r="23" spans="1:71" s="1" customFormat="1" ht="16.5" customHeight="1">
      <c r="B23" s="20"/>
      <c r="C23" s="21"/>
      <c r="D23" s="21"/>
      <c r="E23" s="260" t="s">
        <v>1</v>
      </c>
      <c r="F23" s="260"/>
      <c r="G23" s="260"/>
      <c r="H23" s="260"/>
      <c r="I23" s="260"/>
      <c r="J23" s="260"/>
      <c r="K23" s="260"/>
      <c r="L23" s="260"/>
      <c r="M23" s="260"/>
      <c r="N23" s="260"/>
      <c r="O23" s="260"/>
      <c r="P23" s="260"/>
      <c r="Q23" s="260"/>
      <c r="R23" s="260"/>
      <c r="S23" s="260"/>
      <c r="T23" s="260"/>
      <c r="U23" s="260"/>
      <c r="V23" s="260"/>
      <c r="W23" s="260"/>
      <c r="X23" s="260"/>
      <c r="Y23" s="260"/>
      <c r="Z23" s="260"/>
      <c r="AA23" s="260"/>
      <c r="AB23" s="260"/>
      <c r="AC23" s="260"/>
      <c r="AD23" s="260"/>
      <c r="AE23" s="260"/>
      <c r="AF23" s="260"/>
      <c r="AG23" s="260"/>
      <c r="AH23" s="260"/>
      <c r="AI23" s="260"/>
      <c r="AJ23" s="260"/>
      <c r="AK23" s="260"/>
      <c r="AL23" s="260"/>
      <c r="AM23" s="260"/>
      <c r="AN23" s="260"/>
      <c r="AO23" s="21"/>
      <c r="AP23" s="21"/>
      <c r="AQ23" s="21"/>
      <c r="AR23" s="19"/>
      <c r="BE23" s="253"/>
    </row>
    <row r="24" spans="1:71" s="1" customFormat="1" ht="6.95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253"/>
    </row>
    <row r="25" spans="1:71" s="1" customFormat="1" ht="6.95" customHeight="1">
      <c r="B25" s="20"/>
      <c r="C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1"/>
      <c r="AQ25" s="21"/>
      <c r="AR25" s="19"/>
      <c r="BE25" s="253"/>
    </row>
    <row r="26" spans="1:71" s="2" customFormat="1" ht="25.9" customHeight="1">
      <c r="A26" s="33"/>
      <c r="B26" s="34"/>
      <c r="C26" s="35"/>
      <c r="D26" s="36" t="s">
        <v>37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261">
        <f>ROUND(AG94,2)</f>
        <v>0</v>
      </c>
      <c r="AL26" s="262"/>
      <c r="AM26" s="262"/>
      <c r="AN26" s="262"/>
      <c r="AO26" s="262"/>
      <c r="AP26" s="35"/>
      <c r="AQ26" s="35"/>
      <c r="AR26" s="38"/>
      <c r="BE26" s="253"/>
    </row>
    <row r="27" spans="1:71" s="2" customFormat="1" ht="6.95" customHeight="1">
      <c r="A27" s="33"/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8"/>
      <c r="BE27" s="253"/>
    </row>
    <row r="28" spans="1:71" s="2" customFormat="1" ht="12.75">
      <c r="A28" s="33"/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263" t="s">
        <v>38</v>
      </c>
      <c r="M28" s="263"/>
      <c r="N28" s="263"/>
      <c r="O28" s="263"/>
      <c r="P28" s="263"/>
      <c r="Q28" s="35"/>
      <c r="R28" s="35"/>
      <c r="S28" s="35"/>
      <c r="T28" s="35"/>
      <c r="U28" s="35"/>
      <c r="V28" s="35"/>
      <c r="W28" s="263" t="s">
        <v>39</v>
      </c>
      <c r="X28" s="263"/>
      <c r="Y28" s="263"/>
      <c r="Z28" s="263"/>
      <c r="AA28" s="263"/>
      <c r="AB28" s="263"/>
      <c r="AC28" s="263"/>
      <c r="AD28" s="263"/>
      <c r="AE28" s="263"/>
      <c r="AF28" s="35"/>
      <c r="AG28" s="35"/>
      <c r="AH28" s="35"/>
      <c r="AI28" s="35"/>
      <c r="AJ28" s="35"/>
      <c r="AK28" s="263" t="s">
        <v>40</v>
      </c>
      <c r="AL28" s="263"/>
      <c r="AM28" s="263"/>
      <c r="AN28" s="263"/>
      <c r="AO28" s="263"/>
      <c r="AP28" s="35"/>
      <c r="AQ28" s="35"/>
      <c r="AR28" s="38"/>
      <c r="BE28" s="253"/>
    </row>
    <row r="29" spans="1:71" s="3" customFormat="1" ht="14.45" customHeight="1">
      <c r="B29" s="39"/>
      <c r="C29" s="40"/>
      <c r="D29" s="28" t="s">
        <v>41</v>
      </c>
      <c r="E29" s="40"/>
      <c r="F29" s="28" t="s">
        <v>42</v>
      </c>
      <c r="G29" s="40"/>
      <c r="H29" s="40"/>
      <c r="I29" s="40"/>
      <c r="J29" s="40"/>
      <c r="K29" s="40"/>
      <c r="L29" s="266">
        <v>0.21</v>
      </c>
      <c r="M29" s="265"/>
      <c r="N29" s="265"/>
      <c r="O29" s="265"/>
      <c r="P29" s="265"/>
      <c r="Q29" s="40"/>
      <c r="R29" s="40"/>
      <c r="S29" s="40"/>
      <c r="T29" s="40"/>
      <c r="U29" s="40"/>
      <c r="V29" s="40"/>
      <c r="W29" s="264">
        <f>ROUND(AZ94, 2)</f>
        <v>0</v>
      </c>
      <c r="X29" s="265"/>
      <c r="Y29" s="265"/>
      <c r="Z29" s="265"/>
      <c r="AA29" s="265"/>
      <c r="AB29" s="265"/>
      <c r="AC29" s="265"/>
      <c r="AD29" s="265"/>
      <c r="AE29" s="265"/>
      <c r="AF29" s="40"/>
      <c r="AG29" s="40"/>
      <c r="AH29" s="40"/>
      <c r="AI29" s="40"/>
      <c r="AJ29" s="40"/>
      <c r="AK29" s="264">
        <f>ROUND(AV94, 2)</f>
        <v>0</v>
      </c>
      <c r="AL29" s="265"/>
      <c r="AM29" s="265"/>
      <c r="AN29" s="265"/>
      <c r="AO29" s="265"/>
      <c r="AP29" s="40"/>
      <c r="AQ29" s="40"/>
      <c r="AR29" s="41"/>
      <c r="BE29" s="254"/>
    </row>
    <row r="30" spans="1:71" s="3" customFormat="1" ht="14.45" customHeight="1">
      <c r="B30" s="39"/>
      <c r="C30" s="40"/>
      <c r="D30" s="40"/>
      <c r="E30" s="40"/>
      <c r="F30" s="28" t="s">
        <v>43</v>
      </c>
      <c r="G30" s="40"/>
      <c r="H30" s="40"/>
      <c r="I30" s="40"/>
      <c r="J30" s="40"/>
      <c r="K30" s="40"/>
      <c r="L30" s="266">
        <v>0.15</v>
      </c>
      <c r="M30" s="265"/>
      <c r="N30" s="265"/>
      <c r="O30" s="265"/>
      <c r="P30" s="265"/>
      <c r="Q30" s="40"/>
      <c r="R30" s="40"/>
      <c r="S30" s="40"/>
      <c r="T30" s="40"/>
      <c r="U30" s="40"/>
      <c r="V30" s="40"/>
      <c r="W30" s="264">
        <f>ROUND(BA94, 2)</f>
        <v>0</v>
      </c>
      <c r="X30" s="265"/>
      <c r="Y30" s="265"/>
      <c r="Z30" s="265"/>
      <c r="AA30" s="265"/>
      <c r="AB30" s="265"/>
      <c r="AC30" s="265"/>
      <c r="AD30" s="265"/>
      <c r="AE30" s="265"/>
      <c r="AF30" s="40"/>
      <c r="AG30" s="40"/>
      <c r="AH30" s="40"/>
      <c r="AI30" s="40"/>
      <c r="AJ30" s="40"/>
      <c r="AK30" s="264">
        <f>ROUND(AW94, 2)</f>
        <v>0</v>
      </c>
      <c r="AL30" s="265"/>
      <c r="AM30" s="265"/>
      <c r="AN30" s="265"/>
      <c r="AO30" s="265"/>
      <c r="AP30" s="40"/>
      <c r="AQ30" s="40"/>
      <c r="AR30" s="41"/>
      <c r="BE30" s="254"/>
    </row>
    <row r="31" spans="1:71" s="3" customFormat="1" ht="14.45" hidden="1" customHeight="1">
      <c r="B31" s="39"/>
      <c r="C31" s="40"/>
      <c r="D31" s="40"/>
      <c r="E31" s="40"/>
      <c r="F31" s="28" t="s">
        <v>44</v>
      </c>
      <c r="G31" s="40"/>
      <c r="H31" s="40"/>
      <c r="I31" s="40"/>
      <c r="J31" s="40"/>
      <c r="K31" s="40"/>
      <c r="L31" s="266">
        <v>0.21</v>
      </c>
      <c r="M31" s="265"/>
      <c r="N31" s="265"/>
      <c r="O31" s="265"/>
      <c r="P31" s="265"/>
      <c r="Q31" s="40"/>
      <c r="R31" s="40"/>
      <c r="S31" s="40"/>
      <c r="T31" s="40"/>
      <c r="U31" s="40"/>
      <c r="V31" s="40"/>
      <c r="W31" s="264">
        <f>ROUND(BB94, 2)</f>
        <v>0</v>
      </c>
      <c r="X31" s="265"/>
      <c r="Y31" s="265"/>
      <c r="Z31" s="265"/>
      <c r="AA31" s="265"/>
      <c r="AB31" s="265"/>
      <c r="AC31" s="265"/>
      <c r="AD31" s="265"/>
      <c r="AE31" s="265"/>
      <c r="AF31" s="40"/>
      <c r="AG31" s="40"/>
      <c r="AH31" s="40"/>
      <c r="AI31" s="40"/>
      <c r="AJ31" s="40"/>
      <c r="AK31" s="264">
        <v>0</v>
      </c>
      <c r="AL31" s="265"/>
      <c r="AM31" s="265"/>
      <c r="AN31" s="265"/>
      <c r="AO31" s="265"/>
      <c r="AP31" s="40"/>
      <c r="AQ31" s="40"/>
      <c r="AR31" s="41"/>
      <c r="BE31" s="254"/>
    </row>
    <row r="32" spans="1:71" s="3" customFormat="1" ht="14.45" hidden="1" customHeight="1">
      <c r="B32" s="39"/>
      <c r="C32" s="40"/>
      <c r="D32" s="40"/>
      <c r="E32" s="40"/>
      <c r="F32" s="28" t="s">
        <v>45</v>
      </c>
      <c r="G32" s="40"/>
      <c r="H32" s="40"/>
      <c r="I32" s="40"/>
      <c r="J32" s="40"/>
      <c r="K32" s="40"/>
      <c r="L32" s="266">
        <v>0.15</v>
      </c>
      <c r="M32" s="265"/>
      <c r="N32" s="265"/>
      <c r="O32" s="265"/>
      <c r="P32" s="265"/>
      <c r="Q32" s="40"/>
      <c r="R32" s="40"/>
      <c r="S32" s="40"/>
      <c r="T32" s="40"/>
      <c r="U32" s="40"/>
      <c r="V32" s="40"/>
      <c r="W32" s="264">
        <f>ROUND(BC94, 2)</f>
        <v>0</v>
      </c>
      <c r="X32" s="265"/>
      <c r="Y32" s="265"/>
      <c r="Z32" s="265"/>
      <c r="AA32" s="265"/>
      <c r="AB32" s="265"/>
      <c r="AC32" s="265"/>
      <c r="AD32" s="265"/>
      <c r="AE32" s="265"/>
      <c r="AF32" s="40"/>
      <c r="AG32" s="40"/>
      <c r="AH32" s="40"/>
      <c r="AI32" s="40"/>
      <c r="AJ32" s="40"/>
      <c r="AK32" s="264">
        <v>0</v>
      </c>
      <c r="AL32" s="265"/>
      <c r="AM32" s="265"/>
      <c r="AN32" s="265"/>
      <c r="AO32" s="265"/>
      <c r="AP32" s="40"/>
      <c r="AQ32" s="40"/>
      <c r="AR32" s="41"/>
      <c r="BE32" s="254"/>
    </row>
    <row r="33" spans="1:57" s="3" customFormat="1" ht="14.45" hidden="1" customHeight="1">
      <c r="B33" s="39"/>
      <c r="C33" s="40"/>
      <c r="D33" s="40"/>
      <c r="E33" s="40"/>
      <c r="F33" s="28" t="s">
        <v>46</v>
      </c>
      <c r="G33" s="40"/>
      <c r="H33" s="40"/>
      <c r="I33" s="40"/>
      <c r="J33" s="40"/>
      <c r="K33" s="40"/>
      <c r="L33" s="266">
        <v>0</v>
      </c>
      <c r="M33" s="265"/>
      <c r="N33" s="265"/>
      <c r="O33" s="265"/>
      <c r="P33" s="265"/>
      <c r="Q33" s="40"/>
      <c r="R33" s="40"/>
      <c r="S33" s="40"/>
      <c r="T33" s="40"/>
      <c r="U33" s="40"/>
      <c r="V33" s="40"/>
      <c r="W33" s="264">
        <f>ROUND(BD94, 2)</f>
        <v>0</v>
      </c>
      <c r="X33" s="265"/>
      <c r="Y33" s="265"/>
      <c r="Z33" s="265"/>
      <c r="AA33" s="265"/>
      <c r="AB33" s="265"/>
      <c r="AC33" s="265"/>
      <c r="AD33" s="265"/>
      <c r="AE33" s="265"/>
      <c r="AF33" s="40"/>
      <c r="AG33" s="40"/>
      <c r="AH33" s="40"/>
      <c r="AI33" s="40"/>
      <c r="AJ33" s="40"/>
      <c r="AK33" s="264">
        <v>0</v>
      </c>
      <c r="AL33" s="265"/>
      <c r="AM33" s="265"/>
      <c r="AN33" s="265"/>
      <c r="AO33" s="265"/>
      <c r="AP33" s="40"/>
      <c r="AQ33" s="40"/>
      <c r="AR33" s="41"/>
      <c r="BE33" s="254"/>
    </row>
    <row r="34" spans="1:57" s="2" customFormat="1" ht="6.95" customHeight="1">
      <c r="A34" s="33"/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8"/>
      <c r="BE34" s="253"/>
    </row>
    <row r="35" spans="1:57" s="2" customFormat="1" ht="25.9" customHeight="1">
      <c r="A35" s="33"/>
      <c r="B35" s="34"/>
      <c r="C35" s="42"/>
      <c r="D35" s="43" t="s">
        <v>47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 t="s">
        <v>48</v>
      </c>
      <c r="U35" s="44"/>
      <c r="V35" s="44"/>
      <c r="W35" s="44"/>
      <c r="X35" s="267" t="s">
        <v>49</v>
      </c>
      <c r="Y35" s="268"/>
      <c r="Z35" s="268"/>
      <c r="AA35" s="268"/>
      <c r="AB35" s="268"/>
      <c r="AC35" s="44"/>
      <c r="AD35" s="44"/>
      <c r="AE35" s="44"/>
      <c r="AF35" s="44"/>
      <c r="AG35" s="44"/>
      <c r="AH35" s="44"/>
      <c r="AI35" s="44"/>
      <c r="AJ35" s="44"/>
      <c r="AK35" s="269">
        <f>SUM(AK26:AK33)</f>
        <v>0</v>
      </c>
      <c r="AL35" s="268"/>
      <c r="AM35" s="268"/>
      <c r="AN35" s="268"/>
      <c r="AO35" s="270"/>
      <c r="AP35" s="42"/>
      <c r="AQ35" s="42"/>
      <c r="AR35" s="38"/>
      <c r="BE35" s="33"/>
    </row>
    <row r="36" spans="1:57" s="2" customFormat="1" ht="6.95" customHeight="1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8"/>
      <c r="BE36" s="33"/>
    </row>
    <row r="37" spans="1:57" s="2" customFormat="1" ht="14.45" customHeight="1">
      <c r="A37" s="33"/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8"/>
      <c r="BE37" s="33"/>
    </row>
    <row r="38" spans="1:57" s="1" customFormat="1" ht="14.45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pans="1:57" s="1" customFormat="1" ht="14.45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pans="1:57" s="1" customFormat="1" ht="14.45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pans="1:57" s="1" customFormat="1" ht="14.45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pans="1:57" s="1" customFormat="1" ht="14.45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pans="1:57" s="1" customFormat="1" ht="14.45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pans="1:57" s="1" customFormat="1" ht="14.45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pans="1:57" s="1" customFormat="1" ht="14.45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pans="1:57" s="1" customFormat="1" ht="14.45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pans="1:57" s="1" customFormat="1" ht="14.45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pans="1:57" s="1" customFormat="1" ht="14.45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pans="1:57" s="2" customFormat="1" ht="14.45" customHeight="1">
      <c r="B49" s="46"/>
      <c r="C49" s="47"/>
      <c r="D49" s="48" t="s">
        <v>50</v>
      </c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8" t="s">
        <v>51</v>
      </c>
      <c r="AI49" s="49"/>
      <c r="AJ49" s="49"/>
      <c r="AK49" s="49"/>
      <c r="AL49" s="49"/>
      <c r="AM49" s="49"/>
      <c r="AN49" s="49"/>
      <c r="AO49" s="49"/>
      <c r="AP49" s="47"/>
      <c r="AQ49" s="47"/>
      <c r="AR49" s="50"/>
    </row>
    <row r="50" spans="1:57" ht="11.25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 spans="1:57" ht="11.25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 spans="1:57" ht="11.25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 spans="1:57" ht="11.25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 spans="1:57" ht="11.25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 spans="1:57" ht="11.2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 spans="1:57" ht="11.25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 spans="1:57" ht="11.25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 spans="1:57" ht="11.25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 spans="1:57" ht="11.25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pans="1:57" s="2" customFormat="1" ht="12.75">
      <c r="A60" s="33"/>
      <c r="B60" s="34"/>
      <c r="C60" s="35"/>
      <c r="D60" s="51" t="s">
        <v>52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51" t="s">
        <v>53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51" t="s">
        <v>52</v>
      </c>
      <c r="AI60" s="37"/>
      <c r="AJ60" s="37"/>
      <c r="AK60" s="37"/>
      <c r="AL60" s="37"/>
      <c r="AM60" s="51" t="s">
        <v>53</v>
      </c>
      <c r="AN60" s="37"/>
      <c r="AO60" s="37"/>
      <c r="AP60" s="35"/>
      <c r="AQ60" s="35"/>
      <c r="AR60" s="38"/>
      <c r="BE60" s="33"/>
    </row>
    <row r="61" spans="1:57" ht="11.25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 spans="1:57" ht="11.25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 spans="1:57" ht="11.25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pans="1:57" s="2" customFormat="1" ht="12.75">
      <c r="A64" s="33"/>
      <c r="B64" s="34"/>
      <c r="C64" s="35"/>
      <c r="D64" s="48" t="s">
        <v>54</v>
      </c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48" t="s">
        <v>55</v>
      </c>
      <c r="AI64" s="52"/>
      <c r="AJ64" s="52"/>
      <c r="AK64" s="52"/>
      <c r="AL64" s="52"/>
      <c r="AM64" s="52"/>
      <c r="AN64" s="52"/>
      <c r="AO64" s="52"/>
      <c r="AP64" s="35"/>
      <c r="AQ64" s="35"/>
      <c r="AR64" s="38"/>
      <c r="BE64" s="33"/>
    </row>
    <row r="65" spans="1:57" ht="11.2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 spans="1:57" ht="11.25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 spans="1:57" ht="11.25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 spans="1:57" ht="11.25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 spans="1:57" ht="11.25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 spans="1:57" ht="11.25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 spans="1:57" ht="11.25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 spans="1:57" ht="11.25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 spans="1:57" ht="11.25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 spans="1:57" ht="11.25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pans="1:57" s="2" customFormat="1" ht="12.75">
      <c r="A75" s="33"/>
      <c r="B75" s="34"/>
      <c r="C75" s="35"/>
      <c r="D75" s="51" t="s">
        <v>52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51" t="s">
        <v>53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51" t="s">
        <v>52</v>
      </c>
      <c r="AI75" s="37"/>
      <c r="AJ75" s="37"/>
      <c r="AK75" s="37"/>
      <c r="AL75" s="37"/>
      <c r="AM75" s="51" t="s">
        <v>53</v>
      </c>
      <c r="AN75" s="37"/>
      <c r="AO75" s="37"/>
      <c r="AP75" s="35"/>
      <c r="AQ75" s="35"/>
      <c r="AR75" s="38"/>
      <c r="BE75" s="33"/>
    </row>
    <row r="76" spans="1:57" s="2" customFormat="1" ht="11.25">
      <c r="A76" s="33"/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8"/>
      <c r="BE76" s="33"/>
    </row>
    <row r="77" spans="1:57" s="2" customFormat="1" ht="6.95" customHeight="1">
      <c r="A77" s="33"/>
      <c r="B77" s="53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38"/>
      <c r="BE77" s="33"/>
    </row>
    <row r="81" spans="1:91" s="2" customFormat="1" ht="6.95" customHeight="1">
      <c r="A81" s="33"/>
      <c r="B81" s="55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38"/>
      <c r="BE81" s="33"/>
    </row>
    <row r="82" spans="1:91" s="2" customFormat="1" ht="24.95" customHeight="1">
      <c r="A82" s="33"/>
      <c r="B82" s="34"/>
      <c r="C82" s="22" t="s">
        <v>56</v>
      </c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8"/>
      <c r="BE82" s="33"/>
    </row>
    <row r="83" spans="1:91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8"/>
      <c r="BE83" s="33"/>
    </row>
    <row r="84" spans="1:91" s="4" customFormat="1" ht="12" customHeight="1">
      <c r="B84" s="57"/>
      <c r="C84" s="28" t="s">
        <v>13</v>
      </c>
      <c r="D84" s="58"/>
      <c r="E84" s="58"/>
      <c r="F84" s="58"/>
      <c r="G84" s="58"/>
      <c r="H84" s="58"/>
      <c r="I84" s="58"/>
      <c r="J84" s="58"/>
      <c r="K84" s="58"/>
      <c r="L84" s="58" t="str">
        <f>K5</f>
        <v>38-2020</v>
      </c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9"/>
    </row>
    <row r="85" spans="1:91" s="5" customFormat="1" ht="36.950000000000003" customHeight="1">
      <c r="B85" s="60"/>
      <c r="C85" s="61" t="s">
        <v>16</v>
      </c>
      <c r="D85" s="62"/>
      <c r="E85" s="62"/>
      <c r="F85" s="62"/>
      <c r="G85" s="62"/>
      <c r="H85" s="62"/>
      <c r="I85" s="62"/>
      <c r="J85" s="62"/>
      <c r="K85" s="62"/>
      <c r="L85" s="271" t="str">
        <f>K6</f>
        <v>Výstavba polozapuštěných kontejnérů na tříděný a komunální odpad v městě Cheb Riegrovaul.</v>
      </c>
      <c r="M85" s="272"/>
      <c r="N85" s="272"/>
      <c r="O85" s="272"/>
      <c r="P85" s="272"/>
      <c r="Q85" s="272"/>
      <c r="R85" s="272"/>
      <c r="S85" s="272"/>
      <c r="T85" s="272"/>
      <c r="U85" s="272"/>
      <c r="V85" s="272"/>
      <c r="W85" s="272"/>
      <c r="X85" s="272"/>
      <c r="Y85" s="272"/>
      <c r="Z85" s="272"/>
      <c r="AA85" s="272"/>
      <c r="AB85" s="272"/>
      <c r="AC85" s="272"/>
      <c r="AD85" s="272"/>
      <c r="AE85" s="272"/>
      <c r="AF85" s="272"/>
      <c r="AG85" s="272"/>
      <c r="AH85" s="272"/>
      <c r="AI85" s="272"/>
      <c r="AJ85" s="272"/>
      <c r="AK85" s="272"/>
      <c r="AL85" s="272"/>
      <c r="AM85" s="272"/>
      <c r="AN85" s="272"/>
      <c r="AO85" s="272"/>
      <c r="AP85" s="62"/>
      <c r="AQ85" s="62"/>
      <c r="AR85" s="63"/>
    </row>
    <row r="86" spans="1:91" s="2" customFormat="1" ht="6.95" customHeight="1">
      <c r="A86" s="33"/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8"/>
      <c r="BE86" s="33"/>
    </row>
    <row r="87" spans="1:91" s="2" customFormat="1" ht="12" customHeight="1">
      <c r="A87" s="33"/>
      <c r="B87" s="34"/>
      <c r="C87" s="28" t="s">
        <v>20</v>
      </c>
      <c r="D87" s="35"/>
      <c r="E87" s="35"/>
      <c r="F87" s="35"/>
      <c r="G87" s="35"/>
      <c r="H87" s="35"/>
      <c r="I87" s="35"/>
      <c r="J87" s="35"/>
      <c r="K87" s="35"/>
      <c r="L87" s="64" t="str">
        <f>IF(K8="","",K8)</f>
        <v>Cheb ,Riegrova ul.</v>
      </c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28" t="s">
        <v>22</v>
      </c>
      <c r="AJ87" s="35"/>
      <c r="AK87" s="35"/>
      <c r="AL87" s="35"/>
      <c r="AM87" s="273" t="str">
        <f>IF(AN8= "","",AN8)</f>
        <v>8. 11. 2020</v>
      </c>
      <c r="AN87" s="273"/>
      <c r="AO87" s="35"/>
      <c r="AP87" s="35"/>
      <c r="AQ87" s="35"/>
      <c r="AR87" s="38"/>
      <c r="BE87" s="33"/>
    </row>
    <row r="88" spans="1:91" s="2" customFormat="1" ht="6.95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8"/>
      <c r="BE88" s="33"/>
    </row>
    <row r="89" spans="1:91" s="2" customFormat="1" ht="15.2" customHeight="1">
      <c r="A89" s="33"/>
      <c r="B89" s="34"/>
      <c r="C89" s="28" t="s">
        <v>24</v>
      </c>
      <c r="D89" s="35"/>
      <c r="E89" s="35"/>
      <c r="F89" s="35"/>
      <c r="G89" s="35"/>
      <c r="H89" s="35"/>
      <c r="I89" s="35"/>
      <c r="J89" s="35"/>
      <c r="K89" s="35"/>
      <c r="L89" s="58" t="str">
        <f>IF(E11= "","",E11)</f>
        <v xml:space="preserve"> </v>
      </c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28" t="s">
        <v>30</v>
      </c>
      <c r="AJ89" s="35"/>
      <c r="AK89" s="35"/>
      <c r="AL89" s="35"/>
      <c r="AM89" s="274" t="str">
        <f>IF(E17="","",E17)</f>
        <v xml:space="preserve"> </v>
      </c>
      <c r="AN89" s="275"/>
      <c r="AO89" s="275"/>
      <c r="AP89" s="275"/>
      <c r="AQ89" s="35"/>
      <c r="AR89" s="38"/>
      <c r="AS89" s="276" t="s">
        <v>57</v>
      </c>
      <c r="AT89" s="277"/>
      <c r="AU89" s="66"/>
      <c r="AV89" s="66"/>
      <c r="AW89" s="66"/>
      <c r="AX89" s="66"/>
      <c r="AY89" s="66"/>
      <c r="AZ89" s="66"/>
      <c r="BA89" s="66"/>
      <c r="BB89" s="66"/>
      <c r="BC89" s="66"/>
      <c r="BD89" s="67"/>
      <c r="BE89" s="33"/>
    </row>
    <row r="90" spans="1:91" s="2" customFormat="1" ht="15.2" customHeight="1">
      <c r="A90" s="33"/>
      <c r="B90" s="34"/>
      <c r="C90" s="28" t="s">
        <v>28</v>
      </c>
      <c r="D90" s="35"/>
      <c r="E90" s="35"/>
      <c r="F90" s="35"/>
      <c r="G90" s="35"/>
      <c r="H90" s="35"/>
      <c r="I90" s="35"/>
      <c r="J90" s="35"/>
      <c r="K90" s="35"/>
      <c r="L90" s="58" t="str">
        <f>IF(E14= "Vyplň údaj","",E14)</f>
        <v/>
      </c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28" t="s">
        <v>32</v>
      </c>
      <c r="AJ90" s="35"/>
      <c r="AK90" s="35"/>
      <c r="AL90" s="35"/>
      <c r="AM90" s="274" t="str">
        <f>IF(E20="","",E20)</f>
        <v>ELECTOSUN,s.r.o.</v>
      </c>
      <c r="AN90" s="275"/>
      <c r="AO90" s="275"/>
      <c r="AP90" s="275"/>
      <c r="AQ90" s="35"/>
      <c r="AR90" s="38"/>
      <c r="AS90" s="278"/>
      <c r="AT90" s="279"/>
      <c r="AU90" s="68"/>
      <c r="AV90" s="68"/>
      <c r="AW90" s="68"/>
      <c r="AX90" s="68"/>
      <c r="AY90" s="68"/>
      <c r="AZ90" s="68"/>
      <c r="BA90" s="68"/>
      <c r="BB90" s="68"/>
      <c r="BC90" s="68"/>
      <c r="BD90" s="69"/>
      <c r="BE90" s="33"/>
    </row>
    <row r="91" spans="1:91" s="2" customFormat="1" ht="10.9" customHeight="1">
      <c r="A91" s="33"/>
      <c r="B91" s="34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8"/>
      <c r="AS91" s="280"/>
      <c r="AT91" s="281"/>
      <c r="AU91" s="70"/>
      <c r="AV91" s="70"/>
      <c r="AW91" s="70"/>
      <c r="AX91" s="70"/>
      <c r="AY91" s="70"/>
      <c r="AZ91" s="70"/>
      <c r="BA91" s="70"/>
      <c r="BB91" s="70"/>
      <c r="BC91" s="70"/>
      <c r="BD91" s="71"/>
      <c r="BE91" s="33"/>
    </row>
    <row r="92" spans="1:91" s="2" customFormat="1" ht="29.25" customHeight="1">
      <c r="A92" s="33"/>
      <c r="B92" s="34"/>
      <c r="C92" s="282" t="s">
        <v>58</v>
      </c>
      <c r="D92" s="283"/>
      <c r="E92" s="283"/>
      <c r="F92" s="283"/>
      <c r="G92" s="283"/>
      <c r="H92" s="72"/>
      <c r="I92" s="284" t="s">
        <v>59</v>
      </c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5" t="s">
        <v>60</v>
      </c>
      <c r="AH92" s="283"/>
      <c r="AI92" s="283"/>
      <c r="AJ92" s="283"/>
      <c r="AK92" s="283"/>
      <c r="AL92" s="283"/>
      <c r="AM92" s="283"/>
      <c r="AN92" s="284" t="s">
        <v>61</v>
      </c>
      <c r="AO92" s="283"/>
      <c r="AP92" s="286"/>
      <c r="AQ92" s="73" t="s">
        <v>62</v>
      </c>
      <c r="AR92" s="38"/>
      <c r="AS92" s="74" t="s">
        <v>63</v>
      </c>
      <c r="AT92" s="75" t="s">
        <v>64</v>
      </c>
      <c r="AU92" s="75" t="s">
        <v>65</v>
      </c>
      <c r="AV92" s="75" t="s">
        <v>66</v>
      </c>
      <c r="AW92" s="75" t="s">
        <v>67</v>
      </c>
      <c r="AX92" s="75" t="s">
        <v>68</v>
      </c>
      <c r="AY92" s="75" t="s">
        <v>69</v>
      </c>
      <c r="AZ92" s="75" t="s">
        <v>70</v>
      </c>
      <c r="BA92" s="75" t="s">
        <v>71</v>
      </c>
      <c r="BB92" s="75" t="s">
        <v>72</v>
      </c>
      <c r="BC92" s="75" t="s">
        <v>73</v>
      </c>
      <c r="BD92" s="76" t="s">
        <v>74</v>
      </c>
      <c r="BE92" s="33"/>
    </row>
    <row r="93" spans="1:91" s="2" customFormat="1" ht="10.9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8"/>
      <c r="AS93" s="77"/>
      <c r="AT93" s="78"/>
      <c r="AU93" s="78"/>
      <c r="AV93" s="78"/>
      <c r="AW93" s="78"/>
      <c r="AX93" s="78"/>
      <c r="AY93" s="78"/>
      <c r="AZ93" s="78"/>
      <c r="BA93" s="78"/>
      <c r="BB93" s="78"/>
      <c r="BC93" s="78"/>
      <c r="BD93" s="79"/>
      <c r="BE93" s="33"/>
    </row>
    <row r="94" spans="1:91" s="6" customFormat="1" ht="32.450000000000003" customHeight="1">
      <c r="B94" s="80"/>
      <c r="C94" s="81" t="s">
        <v>75</v>
      </c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290">
        <f>ROUND(AG95,2)</f>
        <v>0</v>
      </c>
      <c r="AH94" s="290"/>
      <c r="AI94" s="290"/>
      <c r="AJ94" s="290"/>
      <c r="AK94" s="290"/>
      <c r="AL94" s="290"/>
      <c r="AM94" s="290"/>
      <c r="AN94" s="291">
        <f>SUM(AG94,AT94)</f>
        <v>0</v>
      </c>
      <c r="AO94" s="291"/>
      <c r="AP94" s="291"/>
      <c r="AQ94" s="84" t="s">
        <v>1</v>
      </c>
      <c r="AR94" s="85"/>
      <c r="AS94" s="86">
        <f>ROUND(AS95,2)</f>
        <v>0</v>
      </c>
      <c r="AT94" s="87">
        <f>ROUND(SUM(AV94:AW94),2)</f>
        <v>0</v>
      </c>
      <c r="AU94" s="88">
        <f>ROUND(AU95,5)</f>
        <v>0</v>
      </c>
      <c r="AV94" s="87">
        <f>ROUND(AZ94*L29,2)</f>
        <v>0</v>
      </c>
      <c r="AW94" s="87">
        <f>ROUND(BA94*L30,2)</f>
        <v>0</v>
      </c>
      <c r="AX94" s="87">
        <f>ROUND(BB94*L29,2)</f>
        <v>0</v>
      </c>
      <c r="AY94" s="87">
        <f>ROUND(BC94*L30,2)</f>
        <v>0</v>
      </c>
      <c r="AZ94" s="87">
        <f>ROUND(AZ95,2)</f>
        <v>0</v>
      </c>
      <c r="BA94" s="87">
        <f>ROUND(BA95,2)</f>
        <v>0</v>
      </c>
      <c r="BB94" s="87">
        <f>ROUND(BB95,2)</f>
        <v>0</v>
      </c>
      <c r="BC94" s="87">
        <f>ROUND(BC95,2)</f>
        <v>0</v>
      </c>
      <c r="BD94" s="89">
        <f>ROUND(BD95,2)</f>
        <v>0</v>
      </c>
      <c r="BS94" s="90" t="s">
        <v>76</v>
      </c>
      <c r="BT94" s="90" t="s">
        <v>77</v>
      </c>
      <c r="BU94" s="91" t="s">
        <v>78</v>
      </c>
      <c r="BV94" s="90" t="s">
        <v>79</v>
      </c>
      <c r="BW94" s="90" t="s">
        <v>5</v>
      </c>
      <c r="BX94" s="90" t="s">
        <v>80</v>
      </c>
      <c r="CL94" s="90" t="s">
        <v>1</v>
      </c>
    </row>
    <row r="95" spans="1:91" s="7" customFormat="1" ht="37.5" customHeight="1">
      <c r="A95" s="92" t="s">
        <v>81</v>
      </c>
      <c r="B95" s="93"/>
      <c r="C95" s="94"/>
      <c r="D95" s="289" t="s">
        <v>82</v>
      </c>
      <c r="E95" s="289"/>
      <c r="F95" s="289"/>
      <c r="G95" s="289"/>
      <c r="H95" s="289"/>
      <c r="I95" s="95"/>
      <c r="J95" s="289" t="s">
        <v>17</v>
      </c>
      <c r="K95" s="289"/>
      <c r="L95" s="289"/>
      <c r="M95" s="289"/>
      <c r="N95" s="289"/>
      <c r="O95" s="289"/>
      <c r="P95" s="289"/>
      <c r="Q95" s="289"/>
      <c r="R95" s="289"/>
      <c r="S95" s="289"/>
      <c r="T95" s="289"/>
      <c r="U95" s="289"/>
      <c r="V95" s="289"/>
      <c r="W95" s="289"/>
      <c r="X95" s="289"/>
      <c r="Y95" s="289"/>
      <c r="Z95" s="289"/>
      <c r="AA95" s="289"/>
      <c r="AB95" s="289"/>
      <c r="AC95" s="289"/>
      <c r="AD95" s="289"/>
      <c r="AE95" s="289"/>
      <c r="AF95" s="289"/>
      <c r="AG95" s="287">
        <f>'38a-2020 - Výstavba poloz...'!J30</f>
        <v>0</v>
      </c>
      <c r="AH95" s="288"/>
      <c r="AI95" s="288"/>
      <c r="AJ95" s="288"/>
      <c r="AK95" s="288"/>
      <c r="AL95" s="288"/>
      <c r="AM95" s="288"/>
      <c r="AN95" s="287">
        <f>SUM(AG95,AT95)</f>
        <v>0</v>
      </c>
      <c r="AO95" s="288"/>
      <c r="AP95" s="288"/>
      <c r="AQ95" s="96" t="s">
        <v>83</v>
      </c>
      <c r="AR95" s="97"/>
      <c r="AS95" s="98">
        <v>0</v>
      </c>
      <c r="AT95" s="99">
        <f>ROUND(SUM(AV95:AW95),2)</f>
        <v>0</v>
      </c>
      <c r="AU95" s="100">
        <f>'38a-2020 - Výstavba poloz...'!P126</f>
        <v>0</v>
      </c>
      <c r="AV95" s="99">
        <f>'38a-2020 - Výstavba poloz...'!J33</f>
        <v>0</v>
      </c>
      <c r="AW95" s="99">
        <f>'38a-2020 - Výstavba poloz...'!J34</f>
        <v>0</v>
      </c>
      <c r="AX95" s="99">
        <f>'38a-2020 - Výstavba poloz...'!J35</f>
        <v>0</v>
      </c>
      <c r="AY95" s="99">
        <f>'38a-2020 - Výstavba poloz...'!J36</f>
        <v>0</v>
      </c>
      <c r="AZ95" s="99">
        <f>'38a-2020 - Výstavba poloz...'!F33</f>
        <v>0</v>
      </c>
      <c r="BA95" s="99">
        <f>'38a-2020 - Výstavba poloz...'!F34</f>
        <v>0</v>
      </c>
      <c r="BB95" s="99">
        <f>'38a-2020 - Výstavba poloz...'!F35</f>
        <v>0</v>
      </c>
      <c r="BC95" s="99">
        <f>'38a-2020 - Výstavba poloz...'!F36</f>
        <v>0</v>
      </c>
      <c r="BD95" s="101">
        <f>'38a-2020 - Výstavba poloz...'!F37</f>
        <v>0</v>
      </c>
      <c r="BT95" s="102" t="s">
        <v>84</v>
      </c>
      <c r="BV95" s="102" t="s">
        <v>79</v>
      </c>
      <c r="BW95" s="102" t="s">
        <v>85</v>
      </c>
      <c r="BX95" s="102" t="s">
        <v>5</v>
      </c>
      <c r="CL95" s="102" t="s">
        <v>1</v>
      </c>
      <c r="CM95" s="102" t="s">
        <v>86</v>
      </c>
    </row>
    <row r="96" spans="1:91" s="2" customFormat="1" ht="30" customHeight="1">
      <c r="A96" s="33"/>
      <c r="B96" s="34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8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</row>
    <row r="97" spans="1:57" s="2" customFormat="1" ht="6.95" customHeight="1">
      <c r="A97" s="33"/>
      <c r="B97" s="53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38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</row>
  </sheetData>
  <sheetProtection algorithmName="SHA-512" hashValue="jhV/5x/iwwyP0wCrG/VWiURAlSjyo3R++QynYyjvyTPW+FVT86AH8A66peZhlbN43Qr+FcgoBB7K9w40QBkp5A==" saltValue="8K+8xeTDSR42gq/ZjqwjA8k63oasxQ5QCL1mBg26fHrFpCU6KxA3gev1J9tVsrGFjPA5mQVE1F67qkXJaC/ANw==" spinCount="100000" sheet="1" objects="1" scenarios="1" formatColumns="0" formatRows="0"/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38a-2020 - Výstavba poloz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8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3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3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AT2" s="16" t="s">
        <v>85</v>
      </c>
    </row>
    <row r="3" spans="1:46" s="1" customFormat="1" ht="6.95" customHeight="1">
      <c r="B3" s="104"/>
      <c r="C3" s="105"/>
      <c r="D3" s="105"/>
      <c r="E3" s="105"/>
      <c r="F3" s="105"/>
      <c r="G3" s="105"/>
      <c r="H3" s="105"/>
      <c r="I3" s="106"/>
      <c r="J3" s="105"/>
      <c r="K3" s="105"/>
      <c r="L3" s="19"/>
      <c r="AT3" s="16" t="s">
        <v>86</v>
      </c>
    </row>
    <row r="4" spans="1:46" s="1" customFormat="1" ht="24.95" customHeight="1">
      <c r="B4" s="19"/>
      <c r="D4" s="107" t="s">
        <v>87</v>
      </c>
      <c r="I4" s="103"/>
      <c r="L4" s="19"/>
      <c r="M4" s="108" t="s">
        <v>10</v>
      </c>
      <c r="AT4" s="16" t="s">
        <v>4</v>
      </c>
    </row>
    <row r="5" spans="1:46" s="1" customFormat="1" ht="6.95" customHeight="1">
      <c r="B5" s="19"/>
      <c r="I5" s="103"/>
      <c r="L5" s="19"/>
    </row>
    <row r="6" spans="1:46" s="1" customFormat="1" ht="12" customHeight="1">
      <c r="B6" s="19"/>
      <c r="D6" s="109" t="s">
        <v>16</v>
      </c>
      <c r="I6" s="103"/>
      <c r="L6" s="19"/>
    </row>
    <row r="7" spans="1:46" s="1" customFormat="1" ht="23.25" customHeight="1">
      <c r="B7" s="19"/>
      <c r="E7" s="293" t="str">
        <f>'Rekapitulace stavby'!K6</f>
        <v>Výstavba polozapuštěných kontejnérů na tříděný a komunální odpad v městě Cheb Riegrovaul.</v>
      </c>
      <c r="F7" s="294"/>
      <c r="G7" s="294"/>
      <c r="H7" s="294"/>
      <c r="I7" s="103"/>
      <c r="L7" s="19"/>
    </row>
    <row r="8" spans="1:46" s="2" customFormat="1" ht="12" customHeight="1">
      <c r="A8" s="33"/>
      <c r="B8" s="38"/>
      <c r="C8" s="33"/>
      <c r="D8" s="109" t="s">
        <v>88</v>
      </c>
      <c r="E8" s="33"/>
      <c r="F8" s="33"/>
      <c r="G8" s="33"/>
      <c r="H8" s="33"/>
      <c r="I8" s="110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24.75" customHeight="1">
      <c r="A9" s="33"/>
      <c r="B9" s="38"/>
      <c r="C9" s="33"/>
      <c r="D9" s="33"/>
      <c r="E9" s="295" t="s">
        <v>89</v>
      </c>
      <c r="F9" s="296"/>
      <c r="G9" s="296"/>
      <c r="H9" s="296"/>
      <c r="I9" s="110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8"/>
      <c r="C10" s="33"/>
      <c r="D10" s="33"/>
      <c r="E10" s="33"/>
      <c r="F10" s="33"/>
      <c r="G10" s="33"/>
      <c r="H10" s="33"/>
      <c r="I10" s="110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09" t="s">
        <v>18</v>
      </c>
      <c r="E11" s="33"/>
      <c r="F11" s="111" t="s">
        <v>1</v>
      </c>
      <c r="G11" s="33"/>
      <c r="H11" s="33"/>
      <c r="I11" s="112" t="s">
        <v>19</v>
      </c>
      <c r="J11" s="111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09" t="s">
        <v>20</v>
      </c>
      <c r="E12" s="33"/>
      <c r="F12" s="111" t="s">
        <v>21</v>
      </c>
      <c r="G12" s="33"/>
      <c r="H12" s="33"/>
      <c r="I12" s="112" t="s">
        <v>22</v>
      </c>
      <c r="J12" s="113" t="str">
        <f>'Rekapitulace stavby'!AN8</f>
        <v>8. 11. 2020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110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09" t="s">
        <v>24</v>
      </c>
      <c r="E14" s="33"/>
      <c r="F14" s="33"/>
      <c r="G14" s="33"/>
      <c r="H14" s="33"/>
      <c r="I14" s="112" t="s">
        <v>25</v>
      </c>
      <c r="J14" s="111" t="str">
        <f>IF('Rekapitulace stavby'!AN10="","",'Rekapitulace stavby'!AN10)</f>
        <v/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11" t="str">
        <f>IF('Rekapitulace stavby'!E11="","",'Rekapitulace stavby'!E11)</f>
        <v xml:space="preserve"> </v>
      </c>
      <c r="F15" s="33"/>
      <c r="G15" s="33"/>
      <c r="H15" s="33"/>
      <c r="I15" s="112" t="s">
        <v>27</v>
      </c>
      <c r="J15" s="111" t="str">
        <f>IF('Rekapitulace stavby'!AN11="","",'Rekapitulace stavby'!AN11)</f>
        <v/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110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09" t="s">
        <v>28</v>
      </c>
      <c r="E17" s="33"/>
      <c r="F17" s="33"/>
      <c r="G17" s="33"/>
      <c r="H17" s="33"/>
      <c r="I17" s="112" t="s">
        <v>25</v>
      </c>
      <c r="J17" s="29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297" t="str">
        <f>'Rekapitulace stavby'!E14</f>
        <v>Vyplň údaj</v>
      </c>
      <c r="F18" s="298"/>
      <c r="G18" s="298"/>
      <c r="H18" s="298"/>
      <c r="I18" s="112" t="s">
        <v>27</v>
      </c>
      <c r="J18" s="29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110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09" t="s">
        <v>30</v>
      </c>
      <c r="E20" s="33"/>
      <c r="F20" s="33"/>
      <c r="G20" s="33"/>
      <c r="H20" s="33"/>
      <c r="I20" s="112" t="s">
        <v>25</v>
      </c>
      <c r="J20" s="111" t="str">
        <f>IF('Rekapitulace stavby'!AN16="","",'Rekapitulace stavby'!AN16)</f>
        <v/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11" t="str">
        <f>IF('Rekapitulace stavby'!E17="","",'Rekapitulace stavby'!E17)</f>
        <v xml:space="preserve"> </v>
      </c>
      <c r="F21" s="33"/>
      <c r="G21" s="33"/>
      <c r="H21" s="33"/>
      <c r="I21" s="112" t="s">
        <v>27</v>
      </c>
      <c r="J21" s="111" t="str">
        <f>IF('Rekapitulace stavby'!AN17="","",'Rekapitulace stavby'!AN17)</f>
        <v/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110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09" t="s">
        <v>32</v>
      </c>
      <c r="E23" s="33"/>
      <c r="F23" s="33"/>
      <c r="G23" s="33"/>
      <c r="H23" s="33"/>
      <c r="I23" s="112" t="s">
        <v>25</v>
      </c>
      <c r="J23" s="111" t="s">
        <v>33</v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11" t="s">
        <v>34</v>
      </c>
      <c r="F24" s="33"/>
      <c r="G24" s="33"/>
      <c r="H24" s="33"/>
      <c r="I24" s="112" t="s">
        <v>27</v>
      </c>
      <c r="J24" s="111" t="s">
        <v>35</v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110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09" t="s">
        <v>36</v>
      </c>
      <c r="E26" s="33"/>
      <c r="F26" s="33"/>
      <c r="G26" s="33"/>
      <c r="H26" s="33"/>
      <c r="I26" s="110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14"/>
      <c r="B27" s="115"/>
      <c r="C27" s="114"/>
      <c r="D27" s="114"/>
      <c r="E27" s="299" t="s">
        <v>1</v>
      </c>
      <c r="F27" s="299"/>
      <c r="G27" s="299"/>
      <c r="H27" s="299"/>
      <c r="I27" s="116"/>
      <c r="J27" s="114"/>
      <c r="K27" s="114"/>
      <c r="L27" s="117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110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18"/>
      <c r="E29" s="118"/>
      <c r="F29" s="118"/>
      <c r="G29" s="118"/>
      <c r="H29" s="118"/>
      <c r="I29" s="119"/>
      <c r="J29" s="118"/>
      <c r="K29" s="118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20" t="s">
        <v>37</v>
      </c>
      <c r="E30" s="33"/>
      <c r="F30" s="33"/>
      <c r="G30" s="33"/>
      <c r="H30" s="33"/>
      <c r="I30" s="110"/>
      <c r="J30" s="121">
        <f>ROUND(J126,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18"/>
      <c r="E31" s="118"/>
      <c r="F31" s="118"/>
      <c r="G31" s="118"/>
      <c r="H31" s="118"/>
      <c r="I31" s="119"/>
      <c r="J31" s="118"/>
      <c r="K31" s="118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22" t="s">
        <v>39</v>
      </c>
      <c r="G32" s="33"/>
      <c r="H32" s="33"/>
      <c r="I32" s="123" t="s">
        <v>38</v>
      </c>
      <c r="J32" s="122" t="s">
        <v>40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24" t="s">
        <v>41</v>
      </c>
      <c r="E33" s="109" t="s">
        <v>42</v>
      </c>
      <c r="F33" s="125">
        <f>ROUND((SUM(BE126:BE207)),  2)</f>
        <v>0</v>
      </c>
      <c r="G33" s="33"/>
      <c r="H33" s="33"/>
      <c r="I33" s="126">
        <v>0.21</v>
      </c>
      <c r="J33" s="125">
        <f>ROUND(((SUM(BE126:BE207))*I33),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09" t="s">
        <v>43</v>
      </c>
      <c r="F34" s="125">
        <f>ROUND((SUM(BF126:BF207)),  2)</f>
        <v>0</v>
      </c>
      <c r="G34" s="33"/>
      <c r="H34" s="33"/>
      <c r="I34" s="126">
        <v>0.15</v>
      </c>
      <c r="J34" s="125">
        <f>ROUND(((SUM(BF126:BF207))*I34),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09" t="s">
        <v>44</v>
      </c>
      <c r="F35" s="125">
        <f>ROUND((SUM(BG126:BG207)),  2)</f>
        <v>0</v>
      </c>
      <c r="G35" s="33"/>
      <c r="H35" s="33"/>
      <c r="I35" s="126">
        <v>0.21</v>
      </c>
      <c r="J35" s="125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09" t="s">
        <v>45</v>
      </c>
      <c r="F36" s="125">
        <f>ROUND((SUM(BH126:BH207)),  2)</f>
        <v>0</v>
      </c>
      <c r="G36" s="33"/>
      <c r="H36" s="33"/>
      <c r="I36" s="126">
        <v>0.15</v>
      </c>
      <c r="J36" s="125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09" t="s">
        <v>46</v>
      </c>
      <c r="F37" s="125">
        <f>ROUND((SUM(BI126:BI207)),  2)</f>
        <v>0</v>
      </c>
      <c r="G37" s="33"/>
      <c r="H37" s="33"/>
      <c r="I37" s="126">
        <v>0</v>
      </c>
      <c r="J37" s="125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110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27"/>
      <c r="D39" s="128" t="s">
        <v>47</v>
      </c>
      <c r="E39" s="129"/>
      <c r="F39" s="129"/>
      <c r="G39" s="130" t="s">
        <v>48</v>
      </c>
      <c r="H39" s="131" t="s">
        <v>49</v>
      </c>
      <c r="I39" s="132"/>
      <c r="J39" s="133">
        <f>SUM(J30:J37)</f>
        <v>0</v>
      </c>
      <c r="K39" s="134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8"/>
      <c r="C40" s="33"/>
      <c r="D40" s="33"/>
      <c r="E40" s="33"/>
      <c r="F40" s="33"/>
      <c r="G40" s="33"/>
      <c r="H40" s="33"/>
      <c r="I40" s="110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19"/>
      <c r="I41" s="103"/>
      <c r="L41" s="19"/>
    </row>
    <row r="42" spans="1:31" s="1" customFormat="1" ht="14.45" customHeight="1">
      <c r="B42" s="19"/>
      <c r="I42" s="103"/>
      <c r="L42" s="19"/>
    </row>
    <row r="43" spans="1:31" s="1" customFormat="1" ht="14.45" customHeight="1">
      <c r="B43" s="19"/>
      <c r="I43" s="103"/>
      <c r="L43" s="19"/>
    </row>
    <row r="44" spans="1:31" s="1" customFormat="1" ht="14.45" customHeight="1">
      <c r="B44" s="19"/>
      <c r="I44" s="103"/>
      <c r="L44" s="19"/>
    </row>
    <row r="45" spans="1:31" s="1" customFormat="1" ht="14.45" customHeight="1">
      <c r="B45" s="19"/>
      <c r="I45" s="103"/>
      <c r="L45" s="19"/>
    </row>
    <row r="46" spans="1:31" s="1" customFormat="1" ht="14.45" customHeight="1">
      <c r="B46" s="19"/>
      <c r="I46" s="103"/>
      <c r="L46" s="19"/>
    </row>
    <row r="47" spans="1:31" s="1" customFormat="1" ht="14.45" customHeight="1">
      <c r="B47" s="19"/>
      <c r="I47" s="103"/>
      <c r="L47" s="19"/>
    </row>
    <row r="48" spans="1:31" s="1" customFormat="1" ht="14.45" customHeight="1">
      <c r="B48" s="19"/>
      <c r="I48" s="103"/>
      <c r="L48" s="19"/>
    </row>
    <row r="49" spans="1:31" s="1" customFormat="1" ht="14.45" customHeight="1">
      <c r="B49" s="19"/>
      <c r="I49" s="103"/>
      <c r="L49" s="19"/>
    </row>
    <row r="50" spans="1:31" s="2" customFormat="1" ht="14.45" customHeight="1">
      <c r="B50" s="50"/>
      <c r="D50" s="135" t="s">
        <v>50</v>
      </c>
      <c r="E50" s="136"/>
      <c r="F50" s="136"/>
      <c r="G50" s="135" t="s">
        <v>51</v>
      </c>
      <c r="H50" s="136"/>
      <c r="I50" s="137"/>
      <c r="J50" s="136"/>
      <c r="K50" s="136"/>
      <c r="L50" s="50"/>
    </row>
    <row r="51" spans="1:31" ht="11.25">
      <c r="B51" s="19"/>
      <c r="L51" s="19"/>
    </row>
    <row r="52" spans="1:31" ht="11.25">
      <c r="B52" s="19"/>
      <c r="L52" s="19"/>
    </row>
    <row r="53" spans="1:31" ht="11.25">
      <c r="B53" s="19"/>
      <c r="L53" s="19"/>
    </row>
    <row r="54" spans="1:31" ht="11.25">
      <c r="B54" s="19"/>
      <c r="L54" s="19"/>
    </row>
    <row r="55" spans="1:31" ht="11.25">
      <c r="B55" s="19"/>
      <c r="L55" s="19"/>
    </row>
    <row r="56" spans="1:31" ht="11.25">
      <c r="B56" s="19"/>
      <c r="L56" s="19"/>
    </row>
    <row r="57" spans="1:31" ht="11.25">
      <c r="B57" s="19"/>
      <c r="L57" s="19"/>
    </row>
    <row r="58" spans="1:31" ht="11.25">
      <c r="B58" s="19"/>
      <c r="L58" s="19"/>
    </row>
    <row r="59" spans="1:31" ht="11.25">
      <c r="B59" s="19"/>
      <c r="L59" s="19"/>
    </row>
    <row r="60" spans="1:31" ht="11.25">
      <c r="B60" s="19"/>
      <c r="L60" s="19"/>
    </row>
    <row r="61" spans="1:31" s="2" customFormat="1" ht="12.75">
      <c r="A61" s="33"/>
      <c r="B61" s="38"/>
      <c r="C61" s="33"/>
      <c r="D61" s="138" t="s">
        <v>52</v>
      </c>
      <c r="E61" s="139"/>
      <c r="F61" s="140" t="s">
        <v>53</v>
      </c>
      <c r="G61" s="138" t="s">
        <v>52</v>
      </c>
      <c r="H61" s="139"/>
      <c r="I61" s="141"/>
      <c r="J61" s="142" t="s">
        <v>53</v>
      </c>
      <c r="K61" s="139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19"/>
      <c r="L62" s="19"/>
    </row>
    <row r="63" spans="1:31" ht="11.25">
      <c r="B63" s="19"/>
      <c r="L63" s="19"/>
    </row>
    <row r="64" spans="1:31" ht="11.25">
      <c r="B64" s="19"/>
      <c r="L64" s="19"/>
    </row>
    <row r="65" spans="1:31" s="2" customFormat="1" ht="12.75">
      <c r="A65" s="33"/>
      <c r="B65" s="38"/>
      <c r="C65" s="33"/>
      <c r="D65" s="135" t="s">
        <v>54</v>
      </c>
      <c r="E65" s="143"/>
      <c r="F65" s="143"/>
      <c r="G65" s="135" t="s">
        <v>55</v>
      </c>
      <c r="H65" s="143"/>
      <c r="I65" s="144"/>
      <c r="J65" s="143"/>
      <c r="K65" s="143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19"/>
      <c r="L66" s="19"/>
    </row>
    <row r="67" spans="1:31" ht="11.25">
      <c r="B67" s="19"/>
      <c r="L67" s="19"/>
    </row>
    <row r="68" spans="1:31" ht="11.25">
      <c r="B68" s="19"/>
      <c r="L68" s="19"/>
    </row>
    <row r="69" spans="1:31" ht="11.25">
      <c r="B69" s="19"/>
      <c r="L69" s="19"/>
    </row>
    <row r="70" spans="1:31" ht="11.25">
      <c r="B70" s="19"/>
      <c r="L70" s="19"/>
    </row>
    <row r="71" spans="1:31" ht="11.25">
      <c r="B71" s="19"/>
      <c r="L71" s="19"/>
    </row>
    <row r="72" spans="1:31" ht="11.25">
      <c r="B72" s="19"/>
      <c r="L72" s="19"/>
    </row>
    <row r="73" spans="1:31" ht="11.25">
      <c r="B73" s="19"/>
      <c r="L73" s="19"/>
    </row>
    <row r="74" spans="1:31" ht="11.25">
      <c r="B74" s="19"/>
      <c r="L74" s="19"/>
    </row>
    <row r="75" spans="1:31" ht="11.25">
      <c r="B75" s="19"/>
      <c r="L75" s="19"/>
    </row>
    <row r="76" spans="1:31" s="2" customFormat="1" ht="12.75">
      <c r="A76" s="33"/>
      <c r="B76" s="38"/>
      <c r="C76" s="33"/>
      <c r="D76" s="138" t="s">
        <v>52</v>
      </c>
      <c r="E76" s="139"/>
      <c r="F76" s="140" t="s">
        <v>53</v>
      </c>
      <c r="G76" s="138" t="s">
        <v>52</v>
      </c>
      <c r="H76" s="139"/>
      <c r="I76" s="141"/>
      <c r="J76" s="142" t="s">
        <v>53</v>
      </c>
      <c r="K76" s="139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145"/>
      <c r="C77" s="146"/>
      <c r="D77" s="146"/>
      <c r="E77" s="146"/>
      <c r="F77" s="146"/>
      <c r="G77" s="146"/>
      <c r="H77" s="146"/>
      <c r="I77" s="147"/>
      <c r="J77" s="146"/>
      <c r="K77" s="146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148"/>
      <c r="C81" s="149"/>
      <c r="D81" s="149"/>
      <c r="E81" s="149"/>
      <c r="F81" s="149"/>
      <c r="G81" s="149"/>
      <c r="H81" s="149"/>
      <c r="I81" s="150"/>
      <c r="J81" s="149"/>
      <c r="K81" s="149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90</v>
      </c>
      <c r="D82" s="35"/>
      <c r="E82" s="35"/>
      <c r="F82" s="35"/>
      <c r="G82" s="35"/>
      <c r="H82" s="35"/>
      <c r="I82" s="110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110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5"/>
      <c r="E84" s="35"/>
      <c r="F84" s="35"/>
      <c r="G84" s="35"/>
      <c r="H84" s="35"/>
      <c r="I84" s="110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23.25" customHeight="1">
      <c r="A85" s="33"/>
      <c r="B85" s="34"/>
      <c r="C85" s="35"/>
      <c r="D85" s="35"/>
      <c r="E85" s="300" t="str">
        <f>E7</f>
        <v>Výstavba polozapuštěných kontejnérů na tříděný a komunální odpad v městě Cheb Riegrovaul.</v>
      </c>
      <c r="F85" s="301"/>
      <c r="G85" s="301"/>
      <c r="H85" s="301"/>
      <c r="I85" s="110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88</v>
      </c>
      <c r="D86" s="35"/>
      <c r="E86" s="35"/>
      <c r="F86" s="35"/>
      <c r="G86" s="35"/>
      <c r="H86" s="35"/>
      <c r="I86" s="110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24.75" customHeight="1">
      <c r="A87" s="33"/>
      <c r="B87" s="34"/>
      <c r="C87" s="35"/>
      <c r="D87" s="35"/>
      <c r="E87" s="271" t="str">
        <f>E9</f>
        <v>38a-2020 - Výstavba polozapuštěných kontejnérů na tříděný a komunální odpad v městě Cheb Riegrovaul.</v>
      </c>
      <c r="F87" s="302"/>
      <c r="G87" s="302"/>
      <c r="H87" s="302"/>
      <c r="I87" s="110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5"/>
      <c r="D88" s="35"/>
      <c r="E88" s="35"/>
      <c r="F88" s="35"/>
      <c r="G88" s="35"/>
      <c r="H88" s="35"/>
      <c r="I88" s="110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5"/>
      <c r="E89" s="35"/>
      <c r="F89" s="26" t="str">
        <f>F12</f>
        <v>Cheb ,Riegrova ul.</v>
      </c>
      <c r="G89" s="35"/>
      <c r="H89" s="35"/>
      <c r="I89" s="112" t="s">
        <v>22</v>
      </c>
      <c r="J89" s="65" t="str">
        <f>IF(J12="","",J12)</f>
        <v>8. 11. 2020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5"/>
      <c r="D90" s="35"/>
      <c r="E90" s="35"/>
      <c r="F90" s="35"/>
      <c r="G90" s="35"/>
      <c r="H90" s="35"/>
      <c r="I90" s="110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customHeight="1">
      <c r="A91" s="33"/>
      <c r="B91" s="34"/>
      <c r="C91" s="28" t="s">
        <v>24</v>
      </c>
      <c r="D91" s="35"/>
      <c r="E91" s="35"/>
      <c r="F91" s="26" t="str">
        <f>E15</f>
        <v xml:space="preserve"> </v>
      </c>
      <c r="G91" s="35"/>
      <c r="H91" s="35"/>
      <c r="I91" s="112" t="s">
        <v>30</v>
      </c>
      <c r="J91" s="31" t="str">
        <f>E21</f>
        <v xml:space="preserve"> 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28</v>
      </c>
      <c r="D92" s="35"/>
      <c r="E92" s="35"/>
      <c r="F92" s="26" t="str">
        <f>IF(E18="","",E18)</f>
        <v>Vyplň údaj</v>
      </c>
      <c r="G92" s="35"/>
      <c r="H92" s="35"/>
      <c r="I92" s="112" t="s">
        <v>32</v>
      </c>
      <c r="J92" s="31" t="str">
        <f>E24</f>
        <v>ELECTOSUN,s.r.o.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5"/>
      <c r="D93" s="35"/>
      <c r="E93" s="35"/>
      <c r="F93" s="35"/>
      <c r="G93" s="35"/>
      <c r="H93" s="35"/>
      <c r="I93" s="110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51" t="s">
        <v>91</v>
      </c>
      <c r="D94" s="152"/>
      <c r="E94" s="152"/>
      <c r="F94" s="152"/>
      <c r="G94" s="152"/>
      <c r="H94" s="152"/>
      <c r="I94" s="153"/>
      <c r="J94" s="154" t="s">
        <v>92</v>
      </c>
      <c r="K94" s="152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5"/>
      <c r="D95" s="35"/>
      <c r="E95" s="35"/>
      <c r="F95" s="35"/>
      <c r="G95" s="35"/>
      <c r="H95" s="35"/>
      <c r="I95" s="110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55" t="s">
        <v>93</v>
      </c>
      <c r="D96" s="35"/>
      <c r="E96" s="35"/>
      <c r="F96" s="35"/>
      <c r="G96" s="35"/>
      <c r="H96" s="35"/>
      <c r="I96" s="110"/>
      <c r="J96" s="83">
        <f>J126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94</v>
      </c>
    </row>
    <row r="97" spans="1:31" s="9" customFormat="1" ht="24.95" customHeight="1">
      <c r="B97" s="156"/>
      <c r="C97" s="157"/>
      <c r="D97" s="158" t="s">
        <v>95</v>
      </c>
      <c r="E97" s="159"/>
      <c r="F97" s="159"/>
      <c r="G97" s="159"/>
      <c r="H97" s="159"/>
      <c r="I97" s="160"/>
      <c r="J97" s="161">
        <f>J127</f>
        <v>0</v>
      </c>
      <c r="K97" s="157"/>
      <c r="L97" s="162"/>
    </row>
    <row r="98" spans="1:31" s="10" customFormat="1" ht="19.899999999999999" customHeight="1">
      <c r="B98" s="163"/>
      <c r="C98" s="164"/>
      <c r="D98" s="165" t="s">
        <v>96</v>
      </c>
      <c r="E98" s="166"/>
      <c r="F98" s="166"/>
      <c r="G98" s="166"/>
      <c r="H98" s="166"/>
      <c r="I98" s="167"/>
      <c r="J98" s="168">
        <f>J128</f>
        <v>0</v>
      </c>
      <c r="K98" s="164"/>
      <c r="L98" s="169"/>
    </row>
    <row r="99" spans="1:31" s="10" customFormat="1" ht="19.899999999999999" customHeight="1">
      <c r="B99" s="163"/>
      <c r="C99" s="164"/>
      <c r="D99" s="165" t="s">
        <v>97</v>
      </c>
      <c r="E99" s="166"/>
      <c r="F99" s="166"/>
      <c r="G99" s="166"/>
      <c r="H99" s="166"/>
      <c r="I99" s="167"/>
      <c r="J99" s="168">
        <f>J162</f>
        <v>0</v>
      </c>
      <c r="K99" s="164"/>
      <c r="L99" s="169"/>
    </row>
    <row r="100" spans="1:31" s="10" customFormat="1" ht="19.899999999999999" customHeight="1">
      <c r="B100" s="163"/>
      <c r="C100" s="164"/>
      <c r="D100" s="165" t="s">
        <v>98</v>
      </c>
      <c r="E100" s="166"/>
      <c r="F100" s="166"/>
      <c r="G100" s="166"/>
      <c r="H100" s="166"/>
      <c r="I100" s="167"/>
      <c r="J100" s="168">
        <f>J173</f>
        <v>0</v>
      </c>
      <c r="K100" s="164"/>
      <c r="L100" s="169"/>
    </row>
    <row r="101" spans="1:31" s="10" customFormat="1" ht="19.899999999999999" customHeight="1">
      <c r="B101" s="163"/>
      <c r="C101" s="164"/>
      <c r="D101" s="165" t="s">
        <v>99</v>
      </c>
      <c r="E101" s="166"/>
      <c r="F101" s="166"/>
      <c r="G101" s="166"/>
      <c r="H101" s="166"/>
      <c r="I101" s="167"/>
      <c r="J101" s="168">
        <f>J181</f>
        <v>0</v>
      </c>
      <c r="K101" s="164"/>
      <c r="L101" s="169"/>
    </row>
    <row r="102" spans="1:31" s="10" customFormat="1" ht="19.899999999999999" customHeight="1">
      <c r="B102" s="163"/>
      <c r="C102" s="164"/>
      <c r="D102" s="165" t="s">
        <v>100</v>
      </c>
      <c r="E102" s="166"/>
      <c r="F102" s="166"/>
      <c r="G102" s="166"/>
      <c r="H102" s="166"/>
      <c r="I102" s="167"/>
      <c r="J102" s="168">
        <f>J194</f>
        <v>0</v>
      </c>
      <c r="K102" s="164"/>
      <c r="L102" s="169"/>
    </row>
    <row r="103" spans="1:31" s="9" customFormat="1" ht="24.95" customHeight="1">
      <c r="B103" s="156"/>
      <c r="C103" s="157"/>
      <c r="D103" s="158" t="s">
        <v>101</v>
      </c>
      <c r="E103" s="159"/>
      <c r="F103" s="159"/>
      <c r="G103" s="159"/>
      <c r="H103" s="159"/>
      <c r="I103" s="160"/>
      <c r="J103" s="161">
        <f>J200</f>
        <v>0</v>
      </c>
      <c r="K103" s="157"/>
      <c r="L103" s="162"/>
    </row>
    <row r="104" spans="1:31" s="10" customFormat="1" ht="19.899999999999999" customHeight="1">
      <c r="B104" s="163"/>
      <c r="C104" s="164"/>
      <c r="D104" s="165" t="s">
        <v>102</v>
      </c>
      <c r="E104" s="166"/>
      <c r="F104" s="166"/>
      <c r="G104" s="166"/>
      <c r="H104" s="166"/>
      <c r="I104" s="167"/>
      <c r="J104" s="168">
        <f>J201</f>
        <v>0</v>
      </c>
      <c r="K104" s="164"/>
      <c r="L104" s="169"/>
    </row>
    <row r="105" spans="1:31" s="10" customFormat="1" ht="19.899999999999999" customHeight="1">
      <c r="B105" s="163"/>
      <c r="C105" s="164"/>
      <c r="D105" s="165" t="s">
        <v>103</v>
      </c>
      <c r="E105" s="166"/>
      <c r="F105" s="166"/>
      <c r="G105" s="166"/>
      <c r="H105" s="166"/>
      <c r="I105" s="167"/>
      <c r="J105" s="168">
        <f>J203</f>
        <v>0</v>
      </c>
      <c r="K105" s="164"/>
      <c r="L105" s="169"/>
    </row>
    <row r="106" spans="1:31" s="10" customFormat="1" ht="19.899999999999999" customHeight="1">
      <c r="B106" s="163"/>
      <c r="C106" s="164"/>
      <c r="D106" s="165" t="s">
        <v>104</v>
      </c>
      <c r="E106" s="166"/>
      <c r="F106" s="166"/>
      <c r="G106" s="166"/>
      <c r="H106" s="166"/>
      <c r="I106" s="167"/>
      <c r="J106" s="168">
        <f>J205</f>
        <v>0</v>
      </c>
      <c r="K106" s="164"/>
      <c r="L106" s="169"/>
    </row>
    <row r="107" spans="1:31" s="2" customFormat="1" ht="21.75" customHeight="1">
      <c r="A107" s="33"/>
      <c r="B107" s="34"/>
      <c r="C107" s="35"/>
      <c r="D107" s="35"/>
      <c r="E107" s="35"/>
      <c r="F107" s="35"/>
      <c r="G107" s="35"/>
      <c r="H107" s="35"/>
      <c r="I107" s="110"/>
      <c r="J107" s="35"/>
      <c r="K107" s="35"/>
      <c r="L107" s="50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6.95" customHeight="1">
      <c r="A108" s="33"/>
      <c r="B108" s="53"/>
      <c r="C108" s="54"/>
      <c r="D108" s="54"/>
      <c r="E108" s="54"/>
      <c r="F108" s="54"/>
      <c r="G108" s="54"/>
      <c r="H108" s="54"/>
      <c r="I108" s="147"/>
      <c r="J108" s="54"/>
      <c r="K108" s="54"/>
      <c r="L108" s="50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12" spans="1:31" s="2" customFormat="1" ht="6.95" customHeight="1">
      <c r="A112" s="33"/>
      <c r="B112" s="55"/>
      <c r="C112" s="56"/>
      <c r="D112" s="56"/>
      <c r="E112" s="56"/>
      <c r="F112" s="56"/>
      <c r="G112" s="56"/>
      <c r="H112" s="56"/>
      <c r="I112" s="150"/>
      <c r="J112" s="56"/>
      <c r="K112" s="56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3" s="2" customFormat="1" ht="24.95" customHeight="1">
      <c r="A113" s="33"/>
      <c r="B113" s="34"/>
      <c r="C113" s="22" t="s">
        <v>105</v>
      </c>
      <c r="D113" s="35"/>
      <c r="E113" s="35"/>
      <c r="F113" s="35"/>
      <c r="G113" s="35"/>
      <c r="H113" s="35"/>
      <c r="I113" s="110"/>
      <c r="J113" s="35"/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3" s="2" customFormat="1" ht="6.95" customHeight="1">
      <c r="A114" s="33"/>
      <c r="B114" s="34"/>
      <c r="C114" s="35"/>
      <c r="D114" s="35"/>
      <c r="E114" s="35"/>
      <c r="F114" s="35"/>
      <c r="G114" s="35"/>
      <c r="H114" s="35"/>
      <c r="I114" s="110"/>
      <c r="J114" s="35"/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3" s="2" customFormat="1" ht="12" customHeight="1">
      <c r="A115" s="33"/>
      <c r="B115" s="34"/>
      <c r="C115" s="28" t="s">
        <v>16</v>
      </c>
      <c r="D115" s="35"/>
      <c r="E115" s="35"/>
      <c r="F115" s="35"/>
      <c r="G115" s="35"/>
      <c r="H115" s="35"/>
      <c r="I115" s="110"/>
      <c r="J115" s="35"/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3" s="2" customFormat="1" ht="23.25" customHeight="1">
      <c r="A116" s="33"/>
      <c r="B116" s="34"/>
      <c r="C116" s="35"/>
      <c r="D116" s="35"/>
      <c r="E116" s="300" t="str">
        <f>E7</f>
        <v>Výstavba polozapuštěných kontejnérů na tříděný a komunální odpad v městě Cheb Riegrovaul.</v>
      </c>
      <c r="F116" s="301"/>
      <c r="G116" s="301"/>
      <c r="H116" s="301"/>
      <c r="I116" s="110"/>
      <c r="J116" s="35"/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3" s="2" customFormat="1" ht="12" customHeight="1">
      <c r="A117" s="33"/>
      <c r="B117" s="34"/>
      <c r="C117" s="28" t="s">
        <v>88</v>
      </c>
      <c r="D117" s="35"/>
      <c r="E117" s="35"/>
      <c r="F117" s="35"/>
      <c r="G117" s="35"/>
      <c r="H117" s="35"/>
      <c r="I117" s="110"/>
      <c r="J117" s="35"/>
      <c r="K117" s="35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3" s="2" customFormat="1" ht="24.75" customHeight="1">
      <c r="A118" s="33"/>
      <c r="B118" s="34"/>
      <c r="C118" s="35"/>
      <c r="D118" s="35"/>
      <c r="E118" s="271" t="str">
        <f>E9</f>
        <v>38a-2020 - Výstavba polozapuštěných kontejnérů na tříděný a komunální odpad v městě Cheb Riegrovaul.</v>
      </c>
      <c r="F118" s="302"/>
      <c r="G118" s="302"/>
      <c r="H118" s="302"/>
      <c r="I118" s="110"/>
      <c r="J118" s="35"/>
      <c r="K118" s="35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3" s="2" customFormat="1" ht="6.95" customHeight="1">
      <c r="A119" s="33"/>
      <c r="B119" s="34"/>
      <c r="C119" s="35"/>
      <c r="D119" s="35"/>
      <c r="E119" s="35"/>
      <c r="F119" s="35"/>
      <c r="G119" s="35"/>
      <c r="H119" s="35"/>
      <c r="I119" s="110"/>
      <c r="J119" s="35"/>
      <c r="K119" s="35"/>
      <c r="L119" s="50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3" s="2" customFormat="1" ht="12" customHeight="1">
      <c r="A120" s="33"/>
      <c r="B120" s="34"/>
      <c r="C120" s="28" t="s">
        <v>20</v>
      </c>
      <c r="D120" s="35"/>
      <c r="E120" s="35"/>
      <c r="F120" s="26" t="str">
        <f>F12</f>
        <v>Cheb ,Riegrova ul.</v>
      </c>
      <c r="G120" s="35"/>
      <c r="H120" s="35"/>
      <c r="I120" s="112" t="s">
        <v>22</v>
      </c>
      <c r="J120" s="65" t="str">
        <f>IF(J12="","",J12)</f>
        <v>8. 11. 2020</v>
      </c>
      <c r="K120" s="35"/>
      <c r="L120" s="50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3" s="2" customFormat="1" ht="6.95" customHeight="1">
      <c r="A121" s="33"/>
      <c r="B121" s="34"/>
      <c r="C121" s="35"/>
      <c r="D121" s="35"/>
      <c r="E121" s="35"/>
      <c r="F121" s="35"/>
      <c r="G121" s="35"/>
      <c r="H121" s="35"/>
      <c r="I121" s="110"/>
      <c r="J121" s="35"/>
      <c r="K121" s="35"/>
      <c r="L121" s="50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3" s="2" customFormat="1" ht="15.2" customHeight="1">
      <c r="A122" s="33"/>
      <c r="B122" s="34"/>
      <c r="C122" s="28" t="s">
        <v>24</v>
      </c>
      <c r="D122" s="35"/>
      <c r="E122" s="35"/>
      <c r="F122" s="26" t="str">
        <f>E15</f>
        <v xml:space="preserve"> </v>
      </c>
      <c r="G122" s="35"/>
      <c r="H122" s="35"/>
      <c r="I122" s="112" t="s">
        <v>30</v>
      </c>
      <c r="J122" s="31" t="str">
        <f>E21</f>
        <v xml:space="preserve"> </v>
      </c>
      <c r="K122" s="35"/>
      <c r="L122" s="50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3" s="2" customFormat="1" ht="15.2" customHeight="1">
      <c r="A123" s="33"/>
      <c r="B123" s="34"/>
      <c r="C123" s="28" t="s">
        <v>28</v>
      </c>
      <c r="D123" s="35"/>
      <c r="E123" s="35"/>
      <c r="F123" s="26" t="str">
        <f>IF(E18="","",E18)</f>
        <v>Vyplň údaj</v>
      </c>
      <c r="G123" s="35"/>
      <c r="H123" s="35"/>
      <c r="I123" s="112" t="s">
        <v>32</v>
      </c>
      <c r="J123" s="31" t="str">
        <f>E24</f>
        <v>ELECTOSUN,s.r.o.</v>
      </c>
      <c r="K123" s="35"/>
      <c r="L123" s="50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3" s="2" customFormat="1" ht="10.35" customHeight="1">
      <c r="A124" s="33"/>
      <c r="B124" s="34"/>
      <c r="C124" s="35"/>
      <c r="D124" s="35"/>
      <c r="E124" s="35"/>
      <c r="F124" s="35"/>
      <c r="G124" s="35"/>
      <c r="H124" s="35"/>
      <c r="I124" s="110"/>
      <c r="J124" s="35"/>
      <c r="K124" s="35"/>
      <c r="L124" s="50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3" s="11" customFormat="1" ht="29.25" customHeight="1">
      <c r="A125" s="170"/>
      <c r="B125" s="171"/>
      <c r="C125" s="172" t="s">
        <v>106</v>
      </c>
      <c r="D125" s="173" t="s">
        <v>62</v>
      </c>
      <c r="E125" s="173" t="s">
        <v>58</v>
      </c>
      <c r="F125" s="173" t="s">
        <v>59</v>
      </c>
      <c r="G125" s="173" t="s">
        <v>107</v>
      </c>
      <c r="H125" s="173" t="s">
        <v>108</v>
      </c>
      <c r="I125" s="174" t="s">
        <v>109</v>
      </c>
      <c r="J125" s="175" t="s">
        <v>92</v>
      </c>
      <c r="K125" s="176" t="s">
        <v>110</v>
      </c>
      <c r="L125" s="177"/>
      <c r="M125" s="74" t="s">
        <v>1</v>
      </c>
      <c r="N125" s="75" t="s">
        <v>41</v>
      </c>
      <c r="O125" s="75" t="s">
        <v>111</v>
      </c>
      <c r="P125" s="75" t="s">
        <v>112</v>
      </c>
      <c r="Q125" s="75" t="s">
        <v>113</v>
      </c>
      <c r="R125" s="75" t="s">
        <v>114</v>
      </c>
      <c r="S125" s="75" t="s">
        <v>115</v>
      </c>
      <c r="T125" s="76" t="s">
        <v>116</v>
      </c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</row>
    <row r="126" spans="1:63" s="2" customFormat="1" ht="22.9" customHeight="1">
      <c r="A126" s="33"/>
      <c r="B126" s="34"/>
      <c r="C126" s="81" t="s">
        <v>117</v>
      </c>
      <c r="D126" s="35"/>
      <c r="E126" s="35"/>
      <c r="F126" s="35"/>
      <c r="G126" s="35"/>
      <c r="H126" s="35"/>
      <c r="I126" s="110"/>
      <c r="J126" s="178">
        <f>BK126</f>
        <v>0</v>
      </c>
      <c r="K126" s="35"/>
      <c r="L126" s="38"/>
      <c r="M126" s="77"/>
      <c r="N126" s="179"/>
      <c r="O126" s="78"/>
      <c r="P126" s="180">
        <f>P127+P200</f>
        <v>0</v>
      </c>
      <c r="Q126" s="78"/>
      <c r="R126" s="180">
        <f>R127+R200</f>
        <v>101.3395108</v>
      </c>
      <c r="S126" s="78"/>
      <c r="T126" s="181">
        <f>T127+T200</f>
        <v>2.3000000000000003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T126" s="16" t="s">
        <v>76</v>
      </c>
      <c r="AU126" s="16" t="s">
        <v>94</v>
      </c>
      <c r="BK126" s="182">
        <f>BK127+BK200</f>
        <v>0</v>
      </c>
    </row>
    <row r="127" spans="1:63" s="12" customFormat="1" ht="25.9" customHeight="1">
      <c r="B127" s="183"/>
      <c r="C127" s="184"/>
      <c r="D127" s="185" t="s">
        <v>76</v>
      </c>
      <c r="E127" s="186" t="s">
        <v>118</v>
      </c>
      <c r="F127" s="186" t="s">
        <v>119</v>
      </c>
      <c r="G127" s="184"/>
      <c r="H127" s="184"/>
      <c r="I127" s="187"/>
      <c r="J127" s="188">
        <f>BK127</f>
        <v>0</v>
      </c>
      <c r="K127" s="184"/>
      <c r="L127" s="189"/>
      <c r="M127" s="190"/>
      <c r="N127" s="191"/>
      <c r="O127" s="191"/>
      <c r="P127" s="192">
        <f>P128+P162+P173+P181+P194</f>
        <v>0</v>
      </c>
      <c r="Q127" s="191"/>
      <c r="R127" s="192">
        <f>R128+R162+R173+R181+R194</f>
        <v>101.3395108</v>
      </c>
      <c r="S127" s="191"/>
      <c r="T127" s="193">
        <f>T128+T162+T173+T181+T194</f>
        <v>2.3000000000000003</v>
      </c>
      <c r="AR127" s="194" t="s">
        <v>84</v>
      </c>
      <c r="AT127" s="195" t="s">
        <v>76</v>
      </c>
      <c r="AU127" s="195" t="s">
        <v>77</v>
      </c>
      <c r="AY127" s="194" t="s">
        <v>120</v>
      </c>
      <c r="BK127" s="196">
        <f>BK128+BK162+BK173+BK181+BK194</f>
        <v>0</v>
      </c>
    </row>
    <row r="128" spans="1:63" s="12" customFormat="1" ht="22.9" customHeight="1">
      <c r="B128" s="183"/>
      <c r="C128" s="184"/>
      <c r="D128" s="185" t="s">
        <v>76</v>
      </c>
      <c r="E128" s="197" t="s">
        <v>84</v>
      </c>
      <c r="F128" s="197" t="s">
        <v>121</v>
      </c>
      <c r="G128" s="184"/>
      <c r="H128" s="184"/>
      <c r="I128" s="187"/>
      <c r="J128" s="198">
        <f>BK128</f>
        <v>0</v>
      </c>
      <c r="K128" s="184"/>
      <c r="L128" s="189"/>
      <c r="M128" s="190"/>
      <c r="N128" s="191"/>
      <c r="O128" s="191"/>
      <c r="P128" s="192">
        <f>SUM(P129:P161)</f>
        <v>0</v>
      </c>
      <c r="Q128" s="191"/>
      <c r="R128" s="192">
        <f>SUM(R129:R161)</f>
        <v>0.12736</v>
      </c>
      <c r="S128" s="191"/>
      <c r="T128" s="193">
        <f>SUM(T129:T161)</f>
        <v>2.3000000000000003</v>
      </c>
      <c r="AR128" s="194" t="s">
        <v>84</v>
      </c>
      <c r="AT128" s="195" t="s">
        <v>76</v>
      </c>
      <c r="AU128" s="195" t="s">
        <v>84</v>
      </c>
      <c r="AY128" s="194" t="s">
        <v>120</v>
      </c>
      <c r="BK128" s="196">
        <f>SUM(BK129:BK161)</f>
        <v>0</v>
      </c>
    </row>
    <row r="129" spans="1:65" s="2" customFormat="1" ht="33" customHeight="1">
      <c r="A129" s="33"/>
      <c r="B129" s="34"/>
      <c r="C129" s="199" t="s">
        <v>122</v>
      </c>
      <c r="D129" s="199" t="s">
        <v>123</v>
      </c>
      <c r="E129" s="200" t="s">
        <v>124</v>
      </c>
      <c r="F129" s="201" t="s">
        <v>125</v>
      </c>
      <c r="G129" s="202" t="s">
        <v>126</v>
      </c>
      <c r="H129" s="203">
        <v>10</v>
      </c>
      <c r="I129" s="204"/>
      <c r="J129" s="205">
        <f>ROUND(I129*H129,2)</f>
        <v>0</v>
      </c>
      <c r="K129" s="206"/>
      <c r="L129" s="38"/>
      <c r="M129" s="207" t="s">
        <v>1</v>
      </c>
      <c r="N129" s="208" t="s">
        <v>42</v>
      </c>
      <c r="O129" s="70"/>
      <c r="P129" s="209">
        <f>O129*H129</f>
        <v>0</v>
      </c>
      <c r="Q129" s="209">
        <v>0</v>
      </c>
      <c r="R129" s="209">
        <f>Q129*H129</f>
        <v>0</v>
      </c>
      <c r="S129" s="209">
        <v>0.23</v>
      </c>
      <c r="T129" s="210">
        <f>S129*H129</f>
        <v>2.3000000000000003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211" t="s">
        <v>127</v>
      </c>
      <c r="AT129" s="211" t="s">
        <v>123</v>
      </c>
      <c r="AU129" s="211" t="s">
        <v>86</v>
      </c>
      <c r="AY129" s="16" t="s">
        <v>120</v>
      </c>
      <c r="BE129" s="212">
        <f>IF(N129="základní",J129,0)</f>
        <v>0</v>
      </c>
      <c r="BF129" s="212">
        <f>IF(N129="snížená",J129,0)</f>
        <v>0</v>
      </c>
      <c r="BG129" s="212">
        <f>IF(N129="zákl. přenesená",J129,0)</f>
        <v>0</v>
      </c>
      <c r="BH129" s="212">
        <f>IF(N129="sníž. přenesená",J129,0)</f>
        <v>0</v>
      </c>
      <c r="BI129" s="212">
        <f>IF(N129="nulová",J129,0)</f>
        <v>0</v>
      </c>
      <c r="BJ129" s="16" t="s">
        <v>84</v>
      </c>
      <c r="BK129" s="212">
        <f>ROUND(I129*H129,2)</f>
        <v>0</v>
      </c>
      <c r="BL129" s="16" t="s">
        <v>127</v>
      </c>
      <c r="BM129" s="211" t="s">
        <v>128</v>
      </c>
    </row>
    <row r="130" spans="1:65" s="13" customFormat="1" ht="11.25">
      <c r="B130" s="213"/>
      <c r="C130" s="214"/>
      <c r="D130" s="215" t="s">
        <v>129</v>
      </c>
      <c r="E130" s="216" t="s">
        <v>1</v>
      </c>
      <c r="F130" s="217" t="s">
        <v>130</v>
      </c>
      <c r="G130" s="214"/>
      <c r="H130" s="218">
        <v>10</v>
      </c>
      <c r="I130" s="219"/>
      <c r="J130" s="214"/>
      <c r="K130" s="214"/>
      <c r="L130" s="220"/>
      <c r="M130" s="221"/>
      <c r="N130" s="222"/>
      <c r="O130" s="222"/>
      <c r="P130" s="222"/>
      <c r="Q130" s="222"/>
      <c r="R130" s="222"/>
      <c r="S130" s="222"/>
      <c r="T130" s="223"/>
      <c r="AT130" s="224" t="s">
        <v>129</v>
      </c>
      <c r="AU130" s="224" t="s">
        <v>86</v>
      </c>
      <c r="AV130" s="13" t="s">
        <v>86</v>
      </c>
      <c r="AW130" s="13" t="s">
        <v>31</v>
      </c>
      <c r="AX130" s="13" t="s">
        <v>77</v>
      </c>
      <c r="AY130" s="224" t="s">
        <v>120</v>
      </c>
    </row>
    <row r="131" spans="1:65" s="14" customFormat="1" ht="11.25">
      <c r="B131" s="225"/>
      <c r="C131" s="226"/>
      <c r="D131" s="215" t="s">
        <v>129</v>
      </c>
      <c r="E131" s="227" t="s">
        <v>1</v>
      </c>
      <c r="F131" s="228" t="s">
        <v>131</v>
      </c>
      <c r="G131" s="226"/>
      <c r="H131" s="229">
        <v>10</v>
      </c>
      <c r="I131" s="230"/>
      <c r="J131" s="226"/>
      <c r="K131" s="226"/>
      <c r="L131" s="231"/>
      <c r="M131" s="232"/>
      <c r="N131" s="233"/>
      <c r="O131" s="233"/>
      <c r="P131" s="233"/>
      <c r="Q131" s="233"/>
      <c r="R131" s="233"/>
      <c r="S131" s="233"/>
      <c r="T131" s="234"/>
      <c r="AT131" s="235" t="s">
        <v>129</v>
      </c>
      <c r="AU131" s="235" t="s">
        <v>86</v>
      </c>
      <c r="AV131" s="14" t="s">
        <v>127</v>
      </c>
      <c r="AW131" s="14" t="s">
        <v>31</v>
      </c>
      <c r="AX131" s="14" t="s">
        <v>84</v>
      </c>
      <c r="AY131" s="235" t="s">
        <v>120</v>
      </c>
    </row>
    <row r="132" spans="1:65" s="2" customFormat="1" ht="21.75" customHeight="1">
      <c r="A132" s="33"/>
      <c r="B132" s="34"/>
      <c r="C132" s="199" t="s">
        <v>127</v>
      </c>
      <c r="D132" s="199" t="s">
        <v>123</v>
      </c>
      <c r="E132" s="200" t="s">
        <v>132</v>
      </c>
      <c r="F132" s="201" t="s">
        <v>133</v>
      </c>
      <c r="G132" s="202" t="s">
        <v>134</v>
      </c>
      <c r="H132" s="203">
        <v>48</v>
      </c>
      <c r="I132" s="204"/>
      <c r="J132" s="205">
        <f>ROUND(I132*H132,2)</f>
        <v>0</v>
      </c>
      <c r="K132" s="206"/>
      <c r="L132" s="38"/>
      <c r="M132" s="207" t="s">
        <v>1</v>
      </c>
      <c r="N132" s="208" t="s">
        <v>42</v>
      </c>
      <c r="O132" s="70"/>
      <c r="P132" s="209">
        <f>O132*H132</f>
        <v>0</v>
      </c>
      <c r="Q132" s="209">
        <v>0</v>
      </c>
      <c r="R132" s="209">
        <f>Q132*H132</f>
        <v>0</v>
      </c>
      <c r="S132" s="209">
        <v>0</v>
      </c>
      <c r="T132" s="210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211" t="s">
        <v>127</v>
      </c>
      <c r="AT132" s="211" t="s">
        <v>123</v>
      </c>
      <c r="AU132" s="211" t="s">
        <v>86</v>
      </c>
      <c r="AY132" s="16" t="s">
        <v>120</v>
      </c>
      <c r="BE132" s="212">
        <f>IF(N132="základní",J132,0)</f>
        <v>0</v>
      </c>
      <c r="BF132" s="212">
        <f>IF(N132="snížená",J132,0)</f>
        <v>0</v>
      </c>
      <c r="BG132" s="212">
        <f>IF(N132="zákl. přenesená",J132,0)</f>
        <v>0</v>
      </c>
      <c r="BH132" s="212">
        <f>IF(N132="sníž. přenesená",J132,0)</f>
        <v>0</v>
      </c>
      <c r="BI132" s="212">
        <f>IF(N132="nulová",J132,0)</f>
        <v>0</v>
      </c>
      <c r="BJ132" s="16" t="s">
        <v>84</v>
      </c>
      <c r="BK132" s="212">
        <f>ROUND(I132*H132,2)</f>
        <v>0</v>
      </c>
      <c r="BL132" s="16" t="s">
        <v>127</v>
      </c>
      <c r="BM132" s="211" t="s">
        <v>135</v>
      </c>
    </row>
    <row r="133" spans="1:65" s="13" customFormat="1" ht="11.25">
      <c r="B133" s="213"/>
      <c r="C133" s="214"/>
      <c r="D133" s="215" t="s">
        <v>129</v>
      </c>
      <c r="E133" s="216" t="s">
        <v>1</v>
      </c>
      <c r="F133" s="217" t="s">
        <v>136</v>
      </c>
      <c r="G133" s="214"/>
      <c r="H133" s="218">
        <v>48</v>
      </c>
      <c r="I133" s="219"/>
      <c r="J133" s="214"/>
      <c r="K133" s="214"/>
      <c r="L133" s="220"/>
      <c r="M133" s="221"/>
      <c r="N133" s="222"/>
      <c r="O133" s="222"/>
      <c r="P133" s="222"/>
      <c r="Q133" s="222"/>
      <c r="R133" s="222"/>
      <c r="S133" s="222"/>
      <c r="T133" s="223"/>
      <c r="AT133" s="224" t="s">
        <v>129</v>
      </c>
      <c r="AU133" s="224" t="s">
        <v>86</v>
      </c>
      <c r="AV133" s="13" t="s">
        <v>86</v>
      </c>
      <c r="AW133" s="13" t="s">
        <v>31</v>
      </c>
      <c r="AX133" s="13" t="s">
        <v>77</v>
      </c>
      <c r="AY133" s="224" t="s">
        <v>120</v>
      </c>
    </row>
    <row r="134" spans="1:65" s="14" customFormat="1" ht="11.25">
      <c r="B134" s="225"/>
      <c r="C134" s="226"/>
      <c r="D134" s="215" t="s">
        <v>129</v>
      </c>
      <c r="E134" s="227" t="s">
        <v>1</v>
      </c>
      <c r="F134" s="228" t="s">
        <v>131</v>
      </c>
      <c r="G134" s="226"/>
      <c r="H134" s="229">
        <v>48</v>
      </c>
      <c r="I134" s="230"/>
      <c r="J134" s="226"/>
      <c r="K134" s="226"/>
      <c r="L134" s="231"/>
      <c r="M134" s="232"/>
      <c r="N134" s="233"/>
      <c r="O134" s="233"/>
      <c r="P134" s="233"/>
      <c r="Q134" s="233"/>
      <c r="R134" s="233"/>
      <c r="S134" s="233"/>
      <c r="T134" s="234"/>
      <c r="AT134" s="235" t="s">
        <v>129</v>
      </c>
      <c r="AU134" s="235" t="s">
        <v>86</v>
      </c>
      <c r="AV134" s="14" t="s">
        <v>127</v>
      </c>
      <c r="AW134" s="14" t="s">
        <v>31</v>
      </c>
      <c r="AX134" s="14" t="s">
        <v>84</v>
      </c>
      <c r="AY134" s="235" t="s">
        <v>120</v>
      </c>
    </row>
    <row r="135" spans="1:65" s="2" customFormat="1" ht="21.75" customHeight="1">
      <c r="A135" s="33"/>
      <c r="B135" s="34"/>
      <c r="C135" s="199" t="s">
        <v>137</v>
      </c>
      <c r="D135" s="199" t="s">
        <v>123</v>
      </c>
      <c r="E135" s="200" t="s">
        <v>138</v>
      </c>
      <c r="F135" s="201" t="s">
        <v>139</v>
      </c>
      <c r="G135" s="202" t="s">
        <v>140</v>
      </c>
      <c r="H135" s="203">
        <v>96</v>
      </c>
      <c r="I135" s="204"/>
      <c r="J135" s="205">
        <f>ROUND(I135*H135,2)</f>
        <v>0</v>
      </c>
      <c r="K135" s="206"/>
      <c r="L135" s="38"/>
      <c r="M135" s="207" t="s">
        <v>1</v>
      </c>
      <c r="N135" s="208" t="s">
        <v>42</v>
      </c>
      <c r="O135" s="70"/>
      <c r="P135" s="209">
        <f>O135*H135</f>
        <v>0</v>
      </c>
      <c r="Q135" s="209">
        <v>0</v>
      </c>
      <c r="R135" s="209">
        <f>Q135*H135</f>
        <v>0</v>
      </c>
      <c r="S135" s="209">
        <v>0</v>
      </c>
      <c r="T135" s="210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211" t="s">
        <v>127</v>
      </c>
      <c r="AT135" s="211" t="s">
        <v>123</v>
      </c>
      <c r="AU135" s="211" t="s">
        <v>86</v>
      </c>
      <c r="AY135" s="16" t="s">
        <v>120</v>
      </c>
      <c r="BE135" s="212">
        <f>IF(N135="základní",J135,0)</f>
        <v>0</v>
      </c>
      <c r="BF135" s="212">
        <f>IF(N135="snížená",J135,0)</f>
        <v>0</v>
      </c>
      <c r="BG135" s="212">
        <f>IF(N135="zákl. přenesená",J135,0)</f>
        <v>0</v>
      </c>
      <c r="BH135" s="212">
        <f>IF(N135="sníž. přenesená",J135,0)</f>
        <v>0</v>
      </c>
      <c r="BI135" s="212">
        <f>IF(N135="nulová",J135,0)</f>
        <v>0</v>
      </c>
      <c r="BJ135" s="16" t="s">
        <v>84</v>
      </c>
      <c r="BK135" s="212">
        <f>ROUND(I135*H135,2)</f>
        <v>0</v>
      </c>
      <c r="BL135" s="16" t="s">
        <v>127</v>
      </c>
      <c r="BM135" s="211" t="s">
        <v>141</v>
      </c>
    </row>
    <row r="136" spans="1:65" s="13" customFormat="1" ht="11.25">
      <c r="B136" s="213"/>
      <c r="C136" s="214"/>
      <c r="D136" s="215" t="s">
        <v>129</v>
      </c>
      <c r="E136" s="216" t="s">
        <v>1</v>
      </c>
      <c r="F136" s="217" t="s">
        <v>142</v>
      </c>
      <c r="G136" s="214"/>
      <c r="H136" s="218">
        <v>96</v>
      </c>
      <c r="I136" s="219"/>
      <c r="J136" s="214"/>
      <c r="K136" s="214"/>
      <c r="L136" s="220"/>
      <c r="M136" s="221"/>
      <c r="N136" s="222"/>
      <c r="O136" s="222"/>
      <c r="P136" s="222"/>
      <c r="Q136" s="222"/>
      <c r="R136" s="222"/>
      <c r="S136" s="222"/>
      <c r="T136" s="223"/>
      <c r="AT136" s="224" t="s">
        <v>129</v>
      </c>
      <c r="AU136" s="224" t="s">
        <v>86</v>
      </c>
      <c r="AV136" s="13" t="s">
        <v>86</v>
      </c>
      <c r="AW136" s="13" t="s">
        <v>31</v>
      </c>
      <c r="AX136" s="13" t="s">
        <v>77</v>
      </c>
      <c r="AY136" s="224" t="s">
        <v>120</v>
      </c>
    </row>
    <row r="137" spans="1:65" s="14" customFormat="1" ht="11.25">
      <c r="B137" s="225"/>
      <c r="C137" s="226"/>
      <c r="D137" s="215" t="s">
        <v>129</v>
      </c>
      <c r="E137" s="227" t="s">
        <v>1</v>
      </c>
      <c r="F137" s="228" t="s">
        <v>131</v>
      </c>
      <c r="G137" s="226"/>
      <c r="H137" s="229">
        <v>96</v>
      </c>
      <c r="I137" s="230"/>
      <c r="J137" s="226"/>
      <c r="K137" s="226"/>
      <c r="L137" s="231"/>
      <c r="M137" s="232"/>
      <c r="N137" s="233"/>
      <c r="O137" s="233"/>
      <c r="P137" s="233"/>
      <c r="Q137" s="233"/>
      <c r="R137" s="233"/>
      <c r="S137" s="233"/>
      <c r="T137" s="234"/>
      <c r="AT137" s="235" t="s">
        <v>129</v>
      </c>
      <c r="AU137" s="235" t="s">
        <v>86</v>
      </c>
      <c r="AV137" s="14" t="s">
        <v>127</v>
      </c>
      <c r="AW137" s="14" t="s">
        <v>31</v>
      </c>
      <c r="AX137" s="14" t="s">
        <v>84</v>
      </c>
      <c r="AY137" s="235" t="s">
        <v>120</v>
      </c>
    </row>
    <row r="138" spans="1:65" s="2" customFormat="1" ht="21.75" customHeight="1">
      <c r="A138" s="33"/>
      <c r="B138" s="34"/>
      <c r="C138" s="199" t="s">
        <v>143</v>
      </c>
      <c r="D138" s="199" t="s">
        <v>123</v>
      </c>
      <c r="E138" s="200" t="s">
        <v>144</v>
      </c>
      <c r="F138" s="201" t="s">
        <v>145</v>
      </c>
      <c r="G138" s="202" t="s">
        <v>134</v>
      </c>
      <c r="H138" s="203">
        <v>64</v>
      </c>
      <c r="I138" s="204"/>
      <c r="J138" s="205">
        <f>ROUND(I138*H138,2)</f>
        <v>0</v>
      </c>
      <c r="K138" s="206"/>
      <c r="L138" s="38"/>
      <c r="M138" s="207" t="s">
        <v>1</v>
      </c>
      <c r="N138" s="208" t="s">
        <v>42</v>
      </c>
      <c r="O138" s="70"/>
      <c r="P138" s="209">
        <f>O138*H138</f>
        <v>0</v>
      </c>
      <c r="Q138" s="209">
        <v>1.99E-3</v>
      </c>
      <c r="R138" s="209">
        <f>Q138*H138</f>
        <v>0.12736</v>
      </c>
      <c r="S138" s="209">
        <v>0</v>
      </c>
      <c r="T138" s="210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211" t="s">
        <v>127</v>
      </c>
      <c r="AT138" s="211" t="s">
        <v>123</v>
      </c>
      <c r="AU138" s="211" t="s">
        <v>86</v>
      </c>
      <c r="AY138" s="16" t="s">
        <v>120</v>
      </c>
      <c r="BE138" s="212">
        <f>IF(N138="základní",J138,0)</f>
        <v>0</v>
      </c>
      <c r="BF138" s="212">
        <f>IF(N138="snížená",J138,0)</f>
        <v>0</v>
      </c>
      <c r="BG138" s="212">
        <f>IF(N138="zákl. přenesená",J138,0)</f>
        <v>0</v>
      </c>
      <c r="BH138" s="212">
        <f>IF(N138="sníž. přenesená",J138,0)</f>
        <v>0</v>
      </c>
      <c r="BI138" s="212">
        <f>IF(N138="nulová",J138,0)</f>
        <v>0</v>
      </c>
      <c r="BJ138" s="16" t="s">
        <v>84</v>
      </c>
      <c r="BK138" s="212">
        <f>ROUND(I138*H138,2)</f>
        <v>0</v>
      </c>
      <c r="BL138" s="16" t="s">
        <v>127</v>
      </c>
      <c r="BM138" s="211" t="s">
        <v>146</v>
      </c>
    </row>
    <row r="139" spans="1:65" s="13" customFormat="1" ht="11.25">
      <c r="B139" s="213"/>
      <c r="C139" s="214"/>
      <c r="D139" s="215" t="s">
        <v>129</v>
      </c>
      <c r="E139" s="216" t="s">
        <v>1</v>
      </c>
      <c r="F139" s="217" t="s">
        <v>147</v>
      </c>
      <c r="G139" s="214"/>
      <c r="H139" s="218">
        <v>64</v>
      </c>
      <c r="I139" s="219"/>
      <c r="J139" s="214"/>
      <c r="K139" s="214"/>
      <c r="L139" s="220"/>
      <c r="M139" s="221"/>
      <c r="N139" s="222"/>
      <c r="O139" s="222"/>
      <c r="P139" s="222"/>
      <c r="Q139" s="222"/>
      <c r="R139" s="222"/>
      <c r="S139" s="222"/>
      <c r="T139" s="223"/>
      <c r="AT139" s="224" t="s">
        <v>129</v>
      </c>
      <c r="AU139" s="224" t="s">
        <v>86</v>
      </c>
      <c r="AV139" s="13" t="s">
        <v>86</v>
      </c>
      <c r="AW139" s="13" t="s">
        <v>31</v>
      </c>
      <c r="AX139" s="13" t="s">
        <v>77</v>
      </c>
      <c r="AY139" s="224" t="s">
        <v>120</v>
      </c>
    </row>
    <row r="140" spans="1:65" s="14" customFormat="1" ht="11.25">
      <c r="B140" s="225"/>
      <c r="C140" s="226"/>
      <c r="D140" s="215" t="s">
        <v>129</v>
      </c>
      <c r="E140" s="227" t="s">
        <v>1</v>
      </c>
      <c r="F140" s="228" t="s">
        <v>131</v>
      </c>
      <c r="G140" s="226"/>
      <c r="H140" s="229">
        <v>64</v>
      </c>
      <c r="I140" s="230"/>
      <c r="J140" s="226"/>
      <c r="K140" s="226"/>
      <c r="L140" s="231"/>
      <c r="M140" s="232"/>
      <c r="N140" s="233"/>
      <c r="O140" s="233"/>
      <c r="P140" s="233"/>
      <c r="Q140" s="233"/>
      <c r="R140" s="233"/>
      <c r="S140" s="233"/>
      <c r="T140" s="234"/>
      <c r="AT140" s="235" t="s">
        <v>129</v>
      </c>
      <c r="AU140" s="235" t="s">
        <v>86</v>
      </c>
      <c r="AV140" s="14" t="s">
        <v>127</v>
      </c>
      <c r="AW140" s="14" t="s">
        <v>31</v>
      </c>
      <c r="AX140" s="14" t="s">
        <v>84</v>
      </c>
      <c r="AY140" s="235" t="s">
        <v>120</v>
      </c>
    </row>
    <row r="141" spans="1:65" s="2" customFormat="1" ht="33" customHeight="1">
      <c r="A141" s="33"/>
      <c r="B141" s="34"/>
      <c r="C141" s="199" t="s">
        <v>148</v>
      </c>
      <c r="D141" s="199" t="s">
        <v>123</v>
      </c>
      <c r="E141" s="200" t="s">
        <v>149</v>
      </c>
      <c r="F141" s="201" t="s">
        <v>150</v>
      </c>
      <c r="G141" s="202" t="s">
        <v>134</v>
      </c>
      <c r="H141" s="203">
        <v>64</v>
      </c>
      <c r="I141" s="204"/>
      <c r="J141" s="205">
        <f>ROUND(I141*H141,2)</f>
        <v>0</v>
      </c>
      <c r="K141" s="206"/>
      <c r="L141" s="38"/>
      <c r="M141" s="207" t="s">
        <v>1</v>
      </c>
      <c r="N141" s="208" t="s">
        <v>42</v>
      </c>
      <c r="O141" s="70"/>
      <c r="P141" s="209">
        <f>O141*H141</f>
        <v>0</v>
      </c>
      <c r="Q141" s="209">
        <v>0</v>
      </c>
      <c r="R141" s="209">
        <f>Q141*H141</f>
        <v>0</v>
      </c>
      <c r="S141" s="209">
        <v>0</v>
      </c>
      <c r="T141" s="210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211" t="s">
        <v>127</v>
      </c>
      <c r="AT141" s="211" t="s">
        <v>123</v>
      </c>
      <c r="AU141" s="211" t="s">
        <v>86</v>
      </c>
      <c r="AY141" s="16" t="s">
        <v>120</v>
      </c>
      <c r="BE141" s="212">
        <f>IF(N141="základní",J141,0)</f>
        <v>0</v>
      </c>
      <c r="BF141" s="212">
        <f>IF(N141="snížená",J141,0)</f>
        <v>0</v>
      </c>
      <c r="BG141" s="212">
        <f>IF(N141="zákl. přenesená",J141,0)</f>
        <v>0</v>
      </c>
      <c r="BH141" s="212">
        <f>IF(N141="sníž. přenesená",J141,0)</f>
        <v>0</v>
      </c>
      <c r="BI141" s="212">
        <f>IF(N141="nulová",J141,0)</f>
        <v>0</v>
      </c>
      <c r="BJ141" s="16" t="s">
        <v>84</v>
      </c>
      <c r="BK141" s="212">
        <f>ROUND(I141*H141,2)</f>
        <v>0</v>
      </c>
      <c r="BL141" s="16" t="s">
        <v>127</v>
      </c>
      <c r="BM141" s="211" t="s">
        <v>151</v>
      </c>
    </row>
    <row r="142" spans="1:65" s="13" customFormat="1" ht="11.25">
      <c r="B142" s="213"/>
      <c r="C142" s="214"/>
      <c r="D142" s="215" t="s">
        <v>129</v>
      </c>
      <c r="E142" s="216" t="s">
        <v>1</v>
      </c>
      <c r="F142" s="217" t="s">
        <v>147</v>
      </c>
      <c r="G142" s="214"/>
      <c r="H142" s="218">
        <v>64</v>
      </c>
      <c r="I142" s="219"/>
      <c r="J142" s="214"/>
      <c r="K142" s="214"/>
      <c r="L142" s="220"/>
      <c r="M142" s="221"/>
      <c r="N142" s="222"/>
      <c r="O142" s="222"/>
      <c r="P142" s="222"/>
      <c r="Q142" s="222"/>
      <c r="R142" s="222"/>
      <c r="S142" s="222"/>
      <c r="T142" s="223"/>
      <c r="AT142" s="224" t="s">
        <v>129</v>
      </c>
      <c r="AU142" s="224" t="s">
        <v>86</v>
      </c>
      <c r="AV142" s="13" t="s">
        <v>86</v>
      </c>
      <c r="AW142" s="13" t="s">
        <v>31</v>
      </c>
      <c r="AX142" s="13" t="s">
        <v>77</v>
      </c>
      <c r="AY142" s="224" t="s">
        <v>120</v>
      </c>
    </row>
    <row r="143" spans="1:65" s="14" customFormat="1" ht="11.25">
      <c r="B143" s="225"/>
      <c r="C143" s="226"/>
      <c r="D143" s="215" t="s">
        <v>129</v>
      </c>
      <c r="E143" s="227" t="s">
        <v>1</v>
      </c>
      <c r="F143" s="228" t="s">
        <v>131</v>
      </c>
      <c r="G143" s="226"/>
      <c r="H143" s="229">
        <v>64</v>
      </c>
      <c r="I143" s="230"/>
      <c r="J143" s="226"/>
      <c r="K143" s="226"/>
      <c r="L143" s="231"/>
      <c r="M143" s="232"/>
      <c r="N143" s="233"/>
      <c r="O143" s="233"/>
      <c r="P143" s="233"/>
      <c r="Q143" s="233"/>
      <c r="R143" s="233"/>
      <c r="S143" s="233"/>
      <c r="T143" s="234"/>
      <c r="AT143" s="235" t="s">
        <v>129</v>
      </c>
      <c r="AU143" s="235" t="s">
        <v>86</v>
      </c>
      <c r="AV143" s="14" t="s">
        <v>127</v>
      </c>
      <c r="AW143" s="14" t="s">
        <v>31</v>
      </c>
      <c r="AX143" s="14" t="s">
        <v>84</v>
      </c>
      <c r="AY143" s="235" t="s">
        <v>120</v>
      </c>
    </row>
    <row r="144" spans="1:65" s="2" customFormat="1" ht="55.5" customHeight="1">
      <c r="A144" s="33"/>
      <c r="B144" s="34"/>
      <c r="C144" s="199" t="s">
        <v>152</v>
      </c>
      <c r="D144" s="199" t="s">
        <v>123</v>
      </c>
      <c r="E144" s="200" t="s">
        <v>153</v>
      </c>
      <c r="F144" s="201" t="s">
        <v>154</v>
      </c>
      <c r="G144" s="202" t="s">
        <v>140</v>
      </c>
      <c r="H144" s="203">
        <v>71</v>
      </c>
      <c r="I144" s="204"/>
      <c r="J144" s="205">
        <f>ROUND(I144*H144,2)</f>
        <v>0</v>
      </c>
      <c r="K144" s="206"/>
      <c r="L144" s="38"/>
      <c r="M144" s="207" t="s">
        <v>1</v>
      </c>
      <c r="N144" s="208" t="s">
        <v>42</v>
      </c>
      <c r="O144" s="70"/>
      <c r="P144" s="209">
        <f>O144*H144</f>
        <v>0</v>
      </c>
      <c r="Q144" s="209">
        <v>0</v>
      </c>
      <c r="R144" s="209">
        <f>Q144*H144</f>
        <v>0</v>
      </c>
      <c r="S144" s="209">
        <v>0</v>
      </c>
      <c r="T144" s="210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211" t="s">
        <v>127</v>
      </c>
      <c r="AT144" s="211" t="s">
        <v>123</v>
      </c>
      <c r="AU144" s="211" t="s">
        <v>86</v>
      </c>
      <c r="AY144" s="16" t="s">
        <v>120</v>
      </c>
      <c r="BE144" s="212">
        <f>IF(N144="základní",J144,0)</f>
        <v>0</v>
      </c>
      <c r="BF144" s="212">
        <f>IF(N144="snížená",J144,0)</f>
        <v>0</v>
      </c>
      <c r="BG144" s="212">
        <f>IF(N144="zákl. přenesená",J144,0)</f>
        <v>0</v>
      </c>
      <c r="BH144" s="212">
        <f>IF(N144="sníž. přenesená",J144,0)</f>
        <v>0</v>
      </c>
      <c r="BI144" s="212">
        <f>IF(N144="nulová",J144,0)</f>
        <v>0</v>
      </c>
      <c r="BJ144" s="16" t="s">
        <v>84</v>
      </c>
      <c r="BK144" s="212">
        <f>ROUND(I144*H144,2)</f>
        <v>0</v>
      </c>
      <c r="BL144" s="16" t="s">
        <v>127</v>
      </c>
      <c r="BM144" s="211" t="s">
        <v>155</v>
      </c>
    </row>
    <row r="145" spans="1:65" s="13" customFormat="1" ht="11.25">
      <c r="B145" s="213"/>
      <c r="C145" s="214"/>
      <c r="D145" s="215" t="s">
        <v>129</v>
      </c>
      <c r="E145" s="216" t="s">
        <v>1</v>
      </c>
      <c r="F145" s="217" t="s">
        <v>156</v>
      </c>
      <c r="G145" s="214"/>
      <c r="H145" s="218">
        <v>71</v>
      </c>
      <c r="I145" s="219"/>
      <c r="J145" s="214"/>
      <c r="K145" s="214"/>
      <c r="L145" s="220"/>
      <c r="M145" s="221"/>
      <c r="N145" s="222"/>
      <c r="O145" s="222"/>
      <c r="P145" s="222"/>
      <c r="Q145" s="222"/>
      <c r="R145" s="222"/>
      <c r="S145" s="222"/>
      <c r="T145" s="223"/>
      <c r="AT145" s="224" t="s">
        <v>129</v>
      </c>
      <c r="AU145" s="224" t="s">
        <v>86</v>
      </c>
      <c r="AV145" s="13" t="s">
        <v>86</v>
      </c>
      <c r="AW145" s="13" t="s">
        <v>31</v>
      </c>
      <c r="AX145" s="13" t="s">
        <v>77</v>
      </c>
      <c r="AY145" s="224" t="s">
        <v>120</v>
      </c>
    </row>
    <row r="146" spans="1:65" s="14" customFormat="1" ht="11.25">
      <c r="B146" s="225"/>
      <c r="C146" s="226"/>
      <c r="D146" s="215" t="s">
        <v>129</v>
      </c>
      <c r="E146" s="227" t="s">
        <v>1</v>
      </c>
      <c r="F146" s="228" t="s">
        <v>131</v>
      </c>
      <c r="G146" s="226"/>
      <c r="H146" s="229">
        <v>71</v>
      </c>
      <c r="I146" s="230"/>
      <c r="J146" s="226"/>
      <c r="K146" s="226"/>
      <c r="L146" s="231"/>
      <c r="M146" s="232"/>
      <c r="N146" s="233"/>
      <c r="O146" s="233"/>
      <c r="P146" s="233"/>
      <c r="Q146" s="233"/>
      <c r="R146" s="233"/>
      <c r="S146" s="233"/>
      <c r="T146" s="234"/>
      <c r="AT146" s="235" t="s">
        <v>129</v>
      </c>
      <c r="AU146" s="235" t="s">
        <v>86</v>
      </c>
      <c r="AV146" s="14" t="s">
        <v>127</v>
      </c>
      <c r="AW146" s="14" t="s">
        <v>31</v>
      </c>
      <c r="AX146" s="14" t="s">
        <v>84</v>
      </c>
      <c r="AY146" s="235" t="s">
        <v>120</v>
      </c>
    </row>
    <row r="147" spans="1:65" s="2" customFormat="1" ht="55.5" customHeight="1">
      <c r="A147" s="33"/>
      <c r="B147" s="34"/>
      <c r="C147" s="199" t="s">
        <v>130</v>
      </c>
      <c r="D147" s="199" t="s">
        <v>123</v>
      </c>
      <c r="E147" s="200" t="s">
        <v>157</v>
      </c>
      <c r="F147" s="201" t="s">
        <v>158</v>
      </c>
      <c r="G147" s="202" t="s">
        <v>140</v>
      </c>
      <c r="H147" s="203">
        <v>71</v>
      </c>
      <c r="I147" s="204"/>
      <c r="J147" s="205">
        <f>ROUND(I147*H147,2)</f>
        <v>0</v>
      </c>
      <c r="K147" s="206"/>
      <c r="L147" s="38"/>
      <c r="M147" s="207" t="s">
        <v>1</v>
      </c>
      <c r="N147" s="208" t="s">
        <v>42</v>
      </c>
      <c r="O147" s="70"/>
      <c r="P147" s="209">
        <f>O147*H147</f>
        <v>0</v>
      </c>
      <c r="Q147" s="209">
        <v>0</v>
      </c>
      <c r="R147" s="209">
        <f>Q147*H147</f>
        <v>0</v>
      </c>
      <c r="S147" s="209">
        <v>0</v>
      </c>
      <c r="T147" s="210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211" t="s">
        <v>127</v>
      </c>
      <c r="AT147" s="211" t="s">
        <v>123</v>
      </c>
      <c r="AU147" s="211" t="s">
        <v>86</v>
      </c>
      <c r="AY147" s="16" t="s">
        <v>120</v>
      </c>
      <c r="BE147" s="212">
        <f>IF(N147="základní",J147,0)</f>
        <v>0</v>
      </c>
      <c r="BF147" s="212">
        <f>IF(N147="snížená",J147,0)</f>
        <v>0</v>
      </c>
      <c r="BG147" s="212">
        <f>IF(N147="zákl. přenesená",J147,0)</f>
        <v>0</v>
      </c>
      <c r="BH147" s="212">
        <f>IF(N147="sníž. přenesená",J147,0)</f>
        <v>0</v>
      </c>
      <c r="BI147" s="212">
        <f>IF(N147="nulová",J147,0)</f>
        <v>0</v>
      </c>
      <c r="BJ147" s="16" t="s">
        <v>84</v>
      </c>
      <c r="BK147" s="212">
        <f>ROUND(I147*H147,2)</f>
        <v>0</v>
      </c>
      <c r="BL147" s="16" t="s">
        <v>127</v>
      </c>
      <c r="BM147" s="211" t="s">
        <v>159</v>
      </c>
    </row>
    <row r="148" spans="1:65" s="13" customFormat="1" ht="11.25">
      <c r="B148" s="213"/>
      <c r="C148" s="214"/>
      <c r="D148" s="215" t="s">
        <v>129</v>
      </c>
      <c r="E148" s="216" t="s">
        <v>1</v>
      </c>
      <c r="F148" s="217" t="s">
        <v>160</v>
      </c>
      <c r="G148" s="214"/>
      <c r="H148" s="218">
        <v>71</v>
      </c>
      <c r="I148" s="219"/>
      <c r="J148" s="214"/>
      <c r="K148" s="214"/>
      <c r="L148" s="220"/>
      <c r="M148" s="221"/>
      <c r="N148" s="222"/>
      <c r="O148" s="222"/>
      <c r="P148" s="222"/>
      <c r="Q148" s="222"/>
      <c r="R148" s="222"/>
      <c r="S148" s="222"/>
      <c r="T148" s="223"/>
      <c r="AT148" s="224" t="s">
        <v>129</v>
      </c>
      <c r="AU148" s="224" t="s">
        <v>86</v>
      </c>
      <c r="AV148" s="13" t="s">
        <v>86</v>
      </c>
      <c r="AW148" s="13" t="s">
        <v>31</v>
      </c>
      <c r="AX148" s="13" t="s">
        <v>77</v>
      </c>
      <c r="AY148" s="224" t="s">
        <v>120</v>
      </c>
    </row>
    <row r="149" spans="1:65" s="14" customFormat="1" ht="11.25">
      <c r="B149" s="225"/>
      <c r="C149" s="226"/>
      <c r="D149" s="215" t="s">
        <v>129</v>
      </c>
      <c r="E149" s="227" t="s">
        <v>1</v>
      </c>
      <c r="F149" s="228" t="s">
        <v>131</v>
      </c>
      <c r="G149" s="226"/>
      <c r="H149" s="229">
        <v>71</v>
      </c>
      <c r="I149" s="230"/>
      <c r="J149" s="226"/>
      <c r="K149" s="226"/>
      <c r="L149" s="231"/>
      <c r="M149" s="232"/>
      <c r="N149" s="233"/>
      <c r="O149" s="233"/>
      <c r="P149" s="233"/>
      <c r="Q149" s="233"/>
      <c r="R149" s="233"/>
      <c r="S149" s="233"/>
      <c r="T149" s="234"/>
      <c r="AT149" s="235" t="s">
        <v>129</v>
      </c>
      <c r="AU149" s="235" t="s">
        <v>86</v>
      </c>
      <c r="AV149" s="14" t="s">
        <v>127</v>
      </c>
      <c r="AW149" s="14" t="s">
        <v>31</v>
      </c>
      <c r="AX149" s="14" t="s">
        <v>84</v>
      </c>
      <c r="AY149" s="235" t="s">
        <v>120</v>
      </c>
    </row>
    <row r="150" spans="1:65" s="2" customFormat="1" ht="55.5" customHeight="1">
      <c r="A150" s="33"/>
      <c r="B150" s="34"/>
      <c r="C150" s="199" t="s">
        <v>161</v>
      </c>
      <c r="D150" s="199" t="s">
        <v>123</v>
      </c>
      <c r="E150" s="200" t="s">
        <v>162</v>
      </c>
      <c r="F150" s="201" t="s">
        <v>163</v>
      </c>
      <c r="G150" s="202" t="s">
        <v>140</v>
      </c>
      <c r="H150" s="203">
        <v>355</v>
      </c>
      <c r="I150" s="204"/>
      <c r="J150" s="205">
        <f>ROUND(I150*H150,2)</f>
        <v>0</v>
      </c>
      <c r="K150" s="206"/>
      <c r="L150" s="38"/>
      <c r="M150" s="207" t="s">
        <v>1</v>
      </c>
      <c r="N150" s="208" t="s">
        <v>42</v>
      </c>
      <c r="O150" s="70"/>
      <c r="P150" s="209">
        <f>O150*H150</f>
        <v>0</v>
      </c>
      <c r="Q150" s="209">
        <v>0</v>
      </c>
      <c r="R150" s="209">
        <f>Q150*H150</f>
        <v>0</v>
      </c>
      <c r="S150" s="209">
        <v>0</v>
      </c>
      <c r="T150" s="210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211" t="s">
        <v>127</v>
      </c>
      <c r="AT150" s="211" t="s">
        <v>123</v>
      </c>
      <c r="AU150" s="211" t="s">
        <v>86</v>
      </c>
      <c r="AY150" s="16" t="s">
        <v>120</v>
      </c>
      <c r="BE150" s="212">
        <f>IF(N150="základní",J150,0)</f>
        <v>0</v>
      </c>
      <c r="BF150" s="212">
        <f>IF(N150="snížená",J150,0)</f>
        <v>0</v>
      </c>
      <c r="BG150" s="212">
        <f>IF(N150="zákl. přenesená",J150,0)</f>
        <v>0</v>
      </c>
      <c r="BH150" s="212">
        <f>IF(N150="sníž. přenesená",J150,0)</f>
        <v>0</v>
      </c>
      <c r="BI150" s="212">
        <f>IF(N150="nulová",J150,0)</f>
        <v>0</v>
      </c>
      <c r="BJ150" s="16" t="s">
        <v>84</v>
      </c>
      <c r="BK150" s="212">
        <f>ROUND(I150*H150,2)</f>
        <v>0</v>
      </c>
      <c r="BL150" s="16" t="s">
        <v>127</v>
      </c>
      <c r="BM150" s="211" t="s">
        <v>164</v>
      </c>
    </row>
    <row r="151" spans="1:65" s="13" customFormat="1" ht="11.25">
      <c r="B151" s="213"/>
      <c r="C151" s="214"/>
      <c r="D151" s="215" t="s">
        <v>129</v>
      </c>
      <c r="E151" s="216" t="s">
        <v>1</v>
      </c>
      <c r="F151" s="217" t="s">
        <v>165</v>
      </c>
      <c r="G151" s="214"/>
      <c r="H151" s="218">
        <v>355</v>
      </c>
      <c r="I151" s="219"/>
      <c r="J151" s="214"/>
      <c r="K151" s="214"/>
      <c r="L151" s="220"/>
      <c r="M151" s="221"/>
      <c r="N151" s="222"/>
      <c r="O151" s="222"/>
      <c r="P151" s="222"/>
      <c r="Q151" s="222"/>
      <c r="R151" s="222"/>
      <c r="S151" s="222"/>
      <c r="T151" s="223"/>
      <c r="AT151" s="224" t="s">
        <v>129</v>
      </c>
      <c r="AU151" s="224" t="s">
        <v>86</v>
      </c>
      <c r="AV151" s="13" t="s">
        <v>86</v>
      </c>
      <c r="AW151" s="13" t="s">
        <v>31</v>
      </c>
      <c r="AX151" s="13" t="s">
        <v>77</v>
      </c>
      <c r="AY151" s="224" t="s">
        <v>120</v>
      </c>
    </row>
    <row r="152" spans="1:65" s="14" customFormat="1" ht="11.25">
      <c r="B152" s="225"/>
      <c r="C152" s="226"/>
      <c r="D152" s="215" t="s">
        <v>129</v>
      </c>
      <c r="E152" s="227" t="s">
        <v>1</v>
      </c>
      <c r="F152" s="228" t="s">
        <v>131</v>
      </c>
      <c r="G152" s="226"/>
      <c r="H152" s="229">
        <v>355</v>
      </c>
      <c r="I152" s="230"/>
      <c r="J152" s="226"/>
      <c r="K152" s="226"/>
      <c r="L152" s="231"/>
      <c r="M152" s="232"/>
      <c r="N152" s="233"/>
      <c r="O152" s="233"/>
      <c r="P152" s="233"/>
      <c r="Q152" s="233"/>
      <c r="R152" s="233"/>
      <c r="S152" s="233"/>
      <c r="T152" s="234"/>
      <c r="AT152" s="235" t="s">
        <v>129</v>
      </c>
      <c r="AU152" s="235" t="s">
        <v>86</v>
      </c>
      <c r="AV152" s="14" t="s">
        <v>127</v>
      </c>
      <c r="AW152" s="14" t="s">
        <v>31</v>
      </c>
      <c r="AX152" s="14" t="s">
        <v>84</v>
      </c>
      <c r="AY152" s="235" t="s">
        <v>120</v>
      </c>
    </row>
    <row r="153" spans="1:65" s="2" customFormat="1" ht="44.25" customHeight="1">
      <c r="A153" s="33"/>
      <c r="B153" s="34"/>
      <c r="C153" s="199" t="s">
        <v>166</v>
      </c>
      <c r="D153" s="199" t="s">
        <v>123</v>
      </c>
      <c r="E153" s="200" t="s">
        <v>167</v>
      </c>
      <c r="F153" s="201" t="s">
        <v>168</v>
      </c>
      <c r="G153" s="202" t="s">
        <v>140</v>
      </c>
      <c r="H153" s="203">
        <v>71</v>
      </c>
      <c r="I153" s="204"/>
      <c r="J153" s="205">
        <f>ROUND(I153*H153,2)</f>
        <v>0</v>
      </c>
      <c r="K153" s="206"/>
      <c r="L153" s="38"/>
      <c r="M153" s="207" t="s">
        <v>1</v>
      </c>
      <c r="N153" s="208" t="s">
        <v>42</v>
      </c>
      <c r="O153" s="70"/>
      <c r="P153" s="209">
        <f>O153*H153</f>
        <v>0</v>
      </c>
      <c r="Q153" s="209">
        <v>0</v>
      </c>
      <c r="R153" s="209">
        <f>Q153*H153</f>
        <v>0</v>
      </c>
      <c r="S153" s="209">
        <v>0</v>
      </c>
      <c r="T153" s="210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211" t="s">
        <v>127</v>
      </c>
      <c r="AT153" s="211" t="s">
        <v>123</v>
      </c>
      <c r="AU153" s="211" t="s">
        <v>86</v>
      </c>
      <c r="AY153" s="16" t="s">
        <v>120</v>
      </c>
      <c r="BE153" s="212">
        <f>IF(N153="základní",J153,0)</f>
        <v>0</v>
      </c>
      <c r="BF153" s="212">
        <f>IF(N153="snížená",J153,0)</f>
        <v>0</v>
      </c>
      <c r="BG153" s="212">
        <f>IF(N153="zákl. přenesená",J153,0)</f>
        <v>0</v>
      </c>
      <c r="BH153" s="212">
        <f>IF(N153="sníž. přenesená",J153,0)</f>
        <v>0</v>
      </c>
      <c r="BI153" s="212">
        <f>IF(N153="nulová",J153,0)</f>
        <v>0</v>
      </c>
      <c r="BJ153" s="16" t="s">
        <v>84</v>
      </c>
      <c r="BK153" s="212">
        <f>ROUND(I153*H153,2)</f>
        <v>0</v>
      </c>
      <c r="BL153" s="16" t="s">
        <v>127</v>
      </c>
      <c r="BM153" s="211" t="s">
        <v>169</v>
      </c>
    </row>
    <row r="154" spans="1:65" s="13" customFormat="1" ht="11.25">
      <c r="B154" s="213"/>
      <c r="C154" s="214"/>
      <c r="D154" s="215" t="s">
        <v>129</v>
      </c>
      <c r="E154" s="216" t="s">
        <v>1</v>
      </c>
      <c r="F154" s="217" t="s">
        <v>170</v>
      </c>
      <c r="G154" s="214"/>
      <c r="H154" s="218">
        <v>71</v>
      </c>
      <c r="I154" s="219"/>
      <c r="J154" s="214"/>
      <c r="K154" s="214"/>
      <c r="L154" s="220"/>
      <c r="M154" s="221"/>
      <c r="N154" s="222"/>
      <c r="O154" s="222"/>
      <c r="P154" s="222"/>
      <c r="Q154" s="222"/>
      <c r="R154" s="222"/>
      <c r="S154" s="222"/>
      <c r="T154" s="223"/>
      <c r="AT154" s="224" t="s">
        <v>129</v>
      </c>
      <c r="AU154" s="224" t="s">
        <v>86</v>
      </c>
      <c r="AV154" s="13" t="s">
        <v>86</v>
      </c>
      <c r="AW154" s="13" t="s">
        <v>31</v>
      </c>
      <c r="AX154" s="13" t="s">
        <v>77</v>
      </c>
      <c r="AY154" s="224" t="s">
        <v>120</v>
      </c>
    </row>
    <row r="155" spans="1:65" s="14" customFormat="1" ht="11.25">
      <c r="B155" s="225"/>
      <c r="C155" s="226"/>
      <c r="D155" s="215" t="s">
        <v>129</v>
      </c>
      <c r="E155" s="227" t="s">
        <v>1</v>
      </c>
      <c r="F155" s="228" t="s">
        <v>131</v>
      </c>
      <c r="G155" s="226"/>
      <c r="H155" s="229">
        <v>71</v>
      </c>
      <c r="I155" s="230"/>
      <c r="J155" s="226"/>
      <c r="K155" s="226"/>
      <c r="L155" s="231"/>
      <c r="M155" s="232"/>
      <c r="N155" s="233"/>
      <c r="O155" s="233"/>
      <c r="P155" s="233"/>
      <c r="Q155" s="233"/>
      <c r="R155" s="233"/>
      <c r="S155" s="233"/>
      <c r="T155" s="234"/>
      <c r="AT155" s="235" t="s">
        <v>129</v>
      </c>
      <c r="AU155" s="235" t="s">
        <v>86</v>
      </c>
      <c r="AV155" s="14" t="s">
        <v>127</v>
      </c>
      <c r="AW155" s="14" t="s">
        <v>31</v>
      </c>
      <c r="AX155" s="14" t="s">
        <v>84</v>
      </c>
      <c r="AY155" s="235" t="s">
        <v>120</v>
      </c>
    </row>
    <row r="156" spans="1:65" s="2" customFormat="1" ht="33" customHeight="1">
      <c r="A156" s="33"/>
      <c r="B156" s="34"/>
      <c r="C156" s="199" t="s">
        <v>171</v>
      </c>
      <c r="D156" s="199" t="s">
        <v>123</v>
      </c>
      <c r="E156" s="200" t="s">
        <v>172</v>
      </c>
      <c r="F156" s="201" t="s">
        <v>173</v>
      </c>
      <c r="G156" s="202" t="s">
        <v>134</v>
      </c>
      <c r="H156" s="203">
        <v>30</v>
      </c>
      <c r="I156" s="204"/>
      <c r="J156" s="205">
        <f>ROUND(I156*H156,2)</f>
        <v>0</v>
      </c>
      <c r="K156" s="206"/>
      <c r="L156" s="38"/>
      <c r="M156" s="207" t="s">
        <v>1</v>
      </c>
      <c r="N156" s="208" t="s">
        <v>42</v>
      </c>
      <c r="O156" s="70"/>
      <c r="P156" s="209">
        <f>O156*H156</f>
        <v>0</v>
      </c>
      <c r="Q156" s="209">
        <v>0</v>
      </c>
      <c r="R156" s="209">
        <f>Q156*H156</f>
        <v>0</v>
      </c>
      <c r="S156" s="209">
        <v>0</v>
      </c>
      <c r="T156" s="210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211" t="s">
        <v>127</v>
      </c>
      <c r="AT156" s="211" t="s">
        <v>123</v>
      </c>
      <c r="AU156" s="211" t="s">
        <v>86</v>
      </c>
      <c r="AY156" s="16" t="s">
        <v>120</v>
      </c>
      <c r="BE156" s="212">
        <f>IF(N156="základní",J156,0)</f>
        <v>0</v>
      </c>
      <c r="BF156" s="212">
        <f>IF(N156="snížená",J156,0)</f>
        <v>0</v>
      </c>
      <c r="BG156" s="212">
        <f>IF(N156="zákl. přenesená",J156,0)</f>
        <v>0</v>
      </c>
      <c r="BH156" s="212">
        <f>IF(N156="sníž. přenesená",J156,0)</f>
        <v>0</v>
      </c>
      <c r="BI156" s="212">
        <f>IF(N156="nulová",J156,0)</f>
        <v>0</v>
      </c>
      <c r="BJ156" s="16" t="s">
        <v>84</v>
      </c>
      <c r="BK156" s="212">
        <f>ROUND(I156*H156,2)</f>
        <v>0</v>
      </c>
      <c r="BL156" s="16" t="s">
        <v>127</v>
      </c>
      <c r="BM156" s="211" t="s">
        <v>174</v>
      </c>
    </row>
    <row r="157" spans="1:65" s="13" customFormat="1" ht="11.25">
      <c r="B157" s="213"/>
      <c r="C157" s="214"/>
      <c r="D157" s="215" t="s">
        <v>129</v>
      </c>
      <c r="E157" s="216" t="s">
        <v>1</v>
      </c>
      <c r="F157" s="217" t="s">
        <v>175</v>
      </c>
      <c r="G157" s="214"/>
      <c r="H157" s="218">
        <v>30</v>
      </c>
      <c r="I157" s="219"/>
      <c r="J157" s="214"/>
      <c r="K157" s="214"/>
      <c r="L157" s="220"/>
      <c r="M157" s="221"/>
      <c r="N157" s="222"/>
      <c r="O157" s="222"/>
      <c r="P157" s="222"/>
      <c r="Q157" s="222"/>
      <c r="R157" s="222"/>
      <c r="S157" s="222"/>
      <c r="T157" s="223"/>
      <c r="AT157" s="224" t="s">
        <v>129</v>
      </c>
      <c r="AU157" s="224" t="s">
        <v>86</v>
      </c>
      <c r="AV157" s="13" t="s">
        <v>86</v>
      </c>
      <c r="AW157" s="13" t="s">
        <v>31</v>
      </c>
      <c r="AX157" s="13" t="s">
        <v>77</v>
      </c>
      <c r="AY157" s="224" t="s">
        <v>120</v>
      </c>
    </row>
    <row r="158" spans="1:65" s="14" customFormat="1" ht="11.25">
      <c r="B158" s="225"/>
      <c r="C158" s="226"/>
      <c r="D158" s="215" t="s">
        <v>129</v>
      </c>
      <c r="E158" s="227" t="s">
        <v>1</v>
      </c>
      <c r="F158" s="228" t="s">
        <v>131</v>
      </c>
      <c r="G158" s="226"/>
      <c r="H158" s="229">
        <v>30</v>
      </c>
      <c r="I158" s="230"/>
      <c r="J158" s="226"/>
      <c r="K158" s="226"/>
      <c r="L158" s="231"/>
      <c r="M158" s="232"/>
      <c r="N158" s="233"/>
      <c r="O158" s="233"/>
      <c r="P158" s="233"/>
      <c r="Q158" s="233"/>
      <c r="R158" s="233"/>
      <c r="S158" s="233"/>
      <c r="T158" s="234"/>
      <c r="AT158" s="235" t="s">
        <v>129</v>
      </c>
      <c r="AU158" s="235" t="s">
        <v>86</v>
      </c>
      <c r="AV158" s="14" t="s">
        <v>127</v>
      </c>
      <c r="AW158" s="14" t="s">
        <v>31</v>
      </c>
      <c r="AX158" s="14" t="s">
        <v>84</v>
      </c>
      <c r="AY158" s="235" t="s">
        <v>120</v>
      </c>
    </row>
    <row r="159" spans="1:65" s="2" customFormat="1" ht="21.75" customHeight="1">
      <c r="A159" s="33"/>
      <c r="B159" s="34"/>
      <c r="C159" s="199" t="s">
        <v>176</v>
      </c>
      <c r="D159" s="199" t="s">
        <v>123</v>
      </c>
      <c r="E159" s="200" t="s">
        <v>177</v>
      </c>
      <c r="F159" s="201" t="s">
        <v>178</v>
      </c>
      <c r="G159" s="202" t="s">
        <v>134</v>
      </c>
      <c r="H159" s="203">
        <v>48</v>
      </c>
      <c r="I159" s="204"/>
      <c r="J159" s="205">
        <f>ROUND(I159*H159,2)</f>
        <v>0</v>
      </c>
      <c r="K159" s="206"/>
      <c r="L159" s="38"/>
      <c r="M159" s="207" t="s">
        <v>1</v>
      </c>
      <c r="N159" s="208" t="s">
        <v>42</v>
      </c>
      <c r="O159" s="70"/>
      <c r="P159" s="209">
        <f>O159*H159</f>
        <v>0</v>
      </c>
      <c r="Q159" s="209">
        <v>0</v>
      </c>
      <c r="R159" s="209">
        <f>Q159*H159</f>
        <v>0</v>
      </c>
      <c r="S159" s="209">
        <v>0</v>
      </c>
      <c r="T159" s="210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211" t="s">
        <v>127</v>
      </c>
      <c r="AT159" s="211" t="s">
        <v>123</v>
      </c>
      <c r="AU159" s="211" t="s">
        <v>86</v>
      </c>
      <c r="AY159" s="16" t="s">
        <v>120</v>
      </c>
      <c r="BE159" s="212">
        <f>IF(N159="základní",J159,0)</f>
        <v>0</v>
      </c>
      <c r="BF159" s="212">
        <f>IF(N159="snížená",J159,0)</f>
        <v>0</v>
      </c>
      <c r="BG159" s="212">
        <f>IF(N159="zákl. přenesená",J159,0)</f>
        <v>0</v>
      </c>
      <c r="BH159" s="212">
        <f>IF(N159="sníž. přenesená",J159,0)</f>
        <v>0</v>
      </c>
      <c r="BI159" s="212">
        <f>IF(N159="nulová",J159,0)</f>
        <v>0</v>
      </c>
      <c r="BJ159" s="16" t="s">
        <v>84</v>
      </c>
      <c r="BK159" s="212">
        <f>ROUND(I159*H159,2)</f>
        <v>0</v>
      </c>
      <c r="BL159" s="16" t="s">
        <v>127</v>
      </c>
      <c r="BM159" s="211" t="s">
        <v>179</v>
      </c>
    </row>
    <row r="160" spans="1:65" s="13" customFormat="1" ht="11.25">
      <c r="B160" s="213"/>
      <c r="C160" s="214"/>
      <c r="D160" s="215" t="s">
        <v>129</v>
      </c>
      <c r="E160" s="216" t="s">
        <v>1</v>
      </c>
      <c r="F160" s="217" t="s">
        <v>136</v>
      </c>
      <c r="G160" s="214"/>
      <c r="H160" s="218">
        <v>48</v>
      </c>
      <c r="I160" s="219"/>
      <c r="J160" s="214"/>
      <c r="K160" s="214"/>
      <c r="L160" s="220"/>
      <c r="M160" s="221"/>
      <c r="N160" s="222"/>
      <c r="O160" s="222"/>
      <c r="P160" s="222"/>
      <c r="Q160" s="222"/>
      <c r="R160" s="222"/>
      <c r="S160" s="222"/>
      <c r="T160" s="223"/>
      <c r="AT160" s="224" t="s">
        <v>129</v>
      </c>
      <c r="AU160" s="224" t="s">
        <v>86</v>
      </c>
      <c r="AV160" s="13" t="s">
        <v>86</v>
      </c>
      <c r="AW160" s="13" t="s">
        <v>31</v>
      </c>
      <c r="AX160" s="13" t="s">
        <v>77</v>
      </c>
      <c r="AY160" s="224" t="s">
        <v>120</v>
      </c>
    </row>
    <row r="161" spans="1:65" s="14" customFormat="1" ht="11.25">
      <c r="B161" s="225"/>
      <c r="C161" s="226"/>
      <c r="D161" s="215" t="s">
        <v>129</v>
      </c>
      <c r="E161" s="227" t="s">
        <v>1</v>
      </c>
      <c r="F161" s="228" t="s">
        <v>131</v>
      </c>
      <c r="G161" s="226"/>
      <c r="H161" s="229">
        <v>48</v>
      </c>
      <c r="I161" s="230"/>
      <c r="J161" s="226"/>
      <c r="K161" s="226"/>
      <c r="L161" s="231"/>
      <c r="M161" s="232"/>
      <c r="N161" s="233"/>
      <c r="O161" s="233"/>
      <c r="P161" s="233"/>
      <c r="Q161" s="233"/>
      <c r="R161" s="233"/>
      <c r="S161" s="233"/>
      <c r="T161" s="234"/>
      <c r="AT161" s="235" t="s">
        <v>129</v>
      </c>
      <c r="AU161" s="235" t="s">
        <v>86</v>
      </c>
      <c r="AV161" s="14" t="s">
        <v>127</v>
      </c>
      <c r="AW161" s="14" t="s">
        <v>31</v>
      </c>
      <c r="AX161" s="14" t="s">
        <v>84</v>
      </c>
      <c r="AY161" s="235" t="s">
        <v>120</v>
      </c>
    </row>
    <row r="162" spans="1:65" s="12" customFormat="1" ht="22.9" customHeight="1">
      <c r="B162" s="183"/>
      <c r="C162" s="184"/>
      <c r="D162" s="185" t="s">
        <v>76</v>
      </c>
      <c r="E162" s="197" t="s">
        <v>86</v>
      </c>
      <c r="F162" s="197" t="s">
        <v>180</v>
      </c>
      <c r="G162" s="184"/>
      <c r="H162" s="184"/>
      <c r="I162" s="187"/>
      <c r="J162" s="198">
        <f>BK162</f>
        <v>0</v>
      </c>
      <c r="K162" s="184"/>
      <c r="L162" s="189"/>
      <c r="M162" s="190"/>
      <c r="N162" s="191"/>
      <c r="O162" s="191"/>
      <c r="P162" s="192">
        <f>SUM(P163:P172)</f>
        <v>0</v>
      </c>
      <c r="Q162" s="191"/>
      <c r="R162" s="192">
        <f>SUM(R163:R172)</f>
        <v>84.349972800000003</v>
      </c>
      <c r="S162" s="191"/>
      <c r="T162" s="193">
        <f>SUM(T163:T172)</f>
        <v>0</v>
      </c>
      <c r="AR162" s="194" t="s">
        <v>84</v>
      </c>
      <c r="AT162" s="195" t="s">
        <v>76</v>
      </c>
      <c r="AU162" s="195" t="s">
        <v>84</v>
      </c>
      <c r="AY162" s="194" t="s">
        <v>120</v>
      </c>
      <c r="BK162" s="196">
        <f>SUM(BK163:BK172)</f>
        <v>0</v>
      </c>
    </row>
    <row r="163" spans="1:65" s="2" customFormat="1" ht="21.75" customHeight="1">
      <c r="A163" s="33"/>
      <c r="B163" s="34"/>
      <c r="C163" s="199" t="s">
        <v>181</v>
      </c>
      <c r="D163" s="199" t="s">
        <v>123</v>
      </c>
      <c r="E163" s="200" t="s">
        <v>182</v>
      </c>
      <c r="F163" s="201" t="s">
        <v>183</v>
      </c>
      <c r="G163" s="202" t="s">
        <v>140</v>
      </c>
      <c r="H163" s="203">
        <v>7.2</v>
      </c>
      <c r="I163" s="204"/>
      <c r="J163" s="205">
        <f>ROUND(I163*H163,2)</f>
        <v>0</v>
      </c>
      <c r="K163" s="206"/>
      <c r="L163" s="38"/>
      <c r="M163" s="207" t="s">
        <v>1</v>
      </c>
      <c r="N163" s="208" t="s">
        <v>42</v>
      </c>
      <c r="O163" s="70"/>
      <c r="P163" s="209">
        <f>O163*H163</f>
        <v>0</v>
      </c>
      <c r="Q163" s="209">
        <v>2.16</v>
      </c>
      <c r="R163" s="209">
        <f>Q163*H163</f>
        <v>15.552000000000001</v>
      </c>
      <c r="S163" s="209">
        <v>0</v>
      </c>
      <c r="T163" s="210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211" t="s">
        <v>127</v>
      </c>
      <c r="AT163" s="211" t="s">
        <v>123</v>
      </c>
      <c r="AU163" s="211" t="s">
        <v>86</v>
      </c>
      <c r="AY163" s="16" t="s">
        <v>120</v>
      </c>
      <c r="BE163" s="212">
        <f>IF(N163="základní",J163,0)</f>
        <v>0</v>
      </c>
      <c r="BF163" s="212">
        <f>IF(N163="snížená",J163,0)</f>
        <v>0</v>
      </c>
      <c r="BG163" s="212">
        <f>IF(N163="zákl. přenesená",J163,0)</f>
        <v>0</v>
      </c>
      <c r="BH163" s="212">
        <f>IF(N163="sníž. přenesená",J163,0)</f>
        <v>0</v>
      </c>
      <c r="BI163" s="212">
        <f>IF(N163="nulová",J163,0)</f>
        <v>0</v>
      </c>
      <c r="BJ163" s="16" t="s">
        <v>84</v>
      </c>
      <c r="BK163" s="212">
        <f>ROUND(I163*H163,2)</f>
        <v>0</v>
      </c>
      <c r="BL163" s="16" t="s">
        <v>127</v>
      </c>
      <c r="BM163" s="211" t="s">
        <v>184</v>
      </c>
    </row>
    <row r="164" spans="1:65" s="13" customFormat="1" ht="11.25">
      <c r="B164" s="213"/>
      <c r="C164" s="214"/>
      <c r="D164" s="215" t="s">
        <v>129</v>
      </c>
      <c r="E164" s="216" t="s">
        <v>1</v>
      </c>
      <c r="F164" s="217" t="s">
        <v>185</v>
      </c>
      <c r="G164" s="214"/>
      <c r="H164" s="218">
        <v>7.2</v>
      </c>
      <c r="I164" s="219"/>
      <c r="J164" s="214"/>
      <c r="K164" s="214"/>
      <c r="L164" s="220"/>
      <c r="M164" s="221"/>
      <c r="N164" s="222"/>
      <c r="O164" s="222"/>
      <c r="P164" s="222"/>
      <c r="Q164" s="222"/>
      <c r="R164" s="222"/>
      <c r="S164" s="222"/>
      <c r="T164" s="223"/>
      <c r="AT164" s="224" t="s">
        <v>129</v>
      </c>
      <c r="AU164" s="224" t="s">
        <v>86</v>
      </c>
      <c r="AV164" s="13" t="s">
        <v>86</v>
      </c>
      <c r="AW164" s="13" t="s">
        <v>31</v>
      </c>
      <c r="AX164" s="13" t="s">
        <v>77</v>
      </c>
      <c r="AY164" s="224" t="s">
        <v>120</v>
      </c>
    </row>
    <row r="165" spans="1:65" s="14" customFormat="1" ht="11.25">
      <c r="B165" s="225"/>
      <c r="C165" s="226"/>
      <c r="D165" s="215" t="s">
        <v>129</v>
      </c>
      <c r="E165" s="227" t="s">
        <v>1</v>
      </c>
      <c r="F165" s="228" t="s">
        <v>131</v>
      </c>
      <c r="G165" s="226"/>
      <c r="H165" s="229">
        <v>7.2</v>
      </c>
      <c r="I165" s="230"/>
      <c r="J165" s="226"/>
      <c r="K165" s="226"/>
      <c r="L165" s="231"/>
      <c r="M165" s="232"/>
      <c r="N165" s="233"/>
      <c r="O165" s="233"/>
      <c r="P165" s="233"/>
      <c r="Q165" s="233"/>
      <c r="R165" s="233"/>
      <c r="S165" s="233"/>
      <c r="T165" s="234"/>
      <c r="AT165" s="235" t="s">
        <v>129</v>
      </c>
      <c r="AU165" s="235" t="s">
        <v>86</v>
      </c>
      <c r="AV165" s="14" t="s">
        <v>127</v>
      </c>
      <c r="AW165" s="14" t="s">
        <v>31</v>
      </c>
      <c r="AX165" s="14" t="s">
        <v>84</v>
      </c>
      <c r="AY165" s="235" t="s">
        <v>120</v>
      </c>
    </row>
    <row r="166" spans="1:65" s="2" customFormat="1" ht="21.75" customHeight="1">
      <c r="A166" s="33"/>
      <c r="B166" s="34"/>
      <c r="C166" s="199" t="s">
        <v>8</v>
      </c>
      <c r="D166" s="199" t="s">
        <v>123</v>
      </c>
      <c r="E166" s="200" t="s">
        <v>186</v>
      </c>
      <c r="F166" s="201" t="s">
        <v>187</v>
      </c>
      <c r="G166" s="202" t="s">
        <v>140</v>
      </c>
      <c r="H166" s="203">
        <v>27.68</v>
      </c>
      <c r="I166" s="204"/>
      <c r="J166" s="205">
        <f>ROUND(I166*H166,2)</f>
        <v>0</v>
      </c>
      <c r="K166" s="206"/>
      <c r="L166" s="38"/>
      <c r="M166" s="207" t="s">
        <v>1</v>
      </c>
      <c r="N166" s="208" t="s">
        <v>42</v>
      </c>
      <c r="O166" s="70"/>
      <c r="P166" s="209">
        <f>O166*H166</f>
        <v>0</v>
      </c>
      <c r="Q166" s="209">
        <v>2.45329</v>
      </c>
      <c r="R166" s="209">
        <f>Q166*H166</f>
        <v>67.9070672</v>
      </c>
      <c r="S166" s="209">
        <v>0</v>
      </c>
      <c r="T166" s="210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211" t="s">
        <v>127</v>
      </c>
      <c r="AT166" s="211" t="s">
        <v>123</v>
      </c>
      <c r="AU166" s="211" t="s">
        <v>86</v>
      </c>
      <c r="AY166" s="16" t="s">
        <v>120</v>
      </c>
      <c r="BE166" s="212">
        <f>IF(N166="základní",J166,0)</f>
        <v>0</v>
      </c>
      <c r="BF166" s="212">
        <f>IF(N166="snížená",J166,0)</f>
        <v>0</v>
      </c>
      <c r="BG166" s="212">
        <f>IF(N166="zákl. přenesená",J166,0)</f>
        <v>0</v>
      </c>
      <c r="BH166" s="212">
        <f>IF(N166="sníž. přenesená",J166,0)</f>
        <v>0</v>
      </c>
      <c r="BI166" s="212">
        <f>IF(N166="nulová",J166,0)</f>
        <v>0</v>
      </c>
      <c r="BJ166" s="16" t="s">
        <v>84</v>
      </c>
      <c r="BK166" s="212">
        <f>ROUND(I166*H166,2)</f>
        <v>0</v>
      </c>
      <c r="BL166" s="16" t="s">
        <v>127</v>
      </c>
      <c r="BM166" s="211" t="s">
        <v>188</v>
      </c>
    </row>
    <row r="167" spans="1:65" s="13" customFormat="1" ht="11.25">
      <c r="B167" s="213"/>
      <c r="C167" s="214"/>
      <c r="D167" s="215" t="s">
        <v>129</v>
      </c>
      <c r="E167" s="216" t="s">
        <v>1</v>
      </c>
      <c r="F167" s="217" t="s">
        <v>185</v>
      </c>
      <c r="G167" s="214"/>
      <c r="H167" s="218">
        <v>7.2</v>
      </c>
      <c r="I167" s="219"/>
      <c r="J167" s="214"/>
      <c r="K167" s="214"/>
      <c r="L167" s="220"/>
      <c r="M167" s="221"/>
      <c r="N167" s="222"/>
      <c r="O167" s="222"/>
      <c r="P167" s="222"/>
      <c r="Q167" s="222"/>
      <c r="R167" s="222"/>
      <c r="S167" s="222"/>
      <c r="T167" s="223"/>
      <c r="AT167" s="224" t="s">
        <v>129</v>
      </c>
      <c r="AU167" s="224" t="s">
        <v>86</v>
      </c>
      <c r="AV167" s="13" t="s">
        <v>86</v>
      </c>
      <c r="AW167" s="13" t="s">
        <v>31</v>
      </c>
      <c r="AX167" s="13" t="s">
        <v>77</v>
      </c>
      <c r="AY167" s="224" t="s">
        <v>120</v>
      </c>
    </row>
    <row r="168" spans="1:65" s="13" customFormat="1" ht="11.25">
      <c r="B168" s="213"/>
      <c r="C168" s="214"/>
      <c r="D168" s="215" t="s">
        <v>129</v>
      </c>
      <c r="E168" s="216" t="s">
        <v>1</v>
      </c>
      <c r="F168" s="217" t="s">
        <v>189</v>
      </c>
      <c r="G168" s="214"/>
      <c r="H168" s="218">
        <v>20.48</v>
      </c>
      <c r="I168" s="219"/>
      <c r="J168" s="214"/>
      <c r="K168" s="214"/>
      <c r="L168" s="220"/>
      <c r="M168" s="221"/>
      <c r="N168" s="222"/>
      <c r="O168" s="222"/>
      <c r="P168" s="222"/>
      <c r="Q168" s="222"/>
      <c r="R168" s="222"/>
      <c r="S168" s="222"/>
      <c r="T168" s="223"/>
      <c r="AT168" s="224" t="s">
        <v>129</v>
      </c>
      <c r="AU168" s="224" t="s">
        <v>86</v>
      </c>
      <c r="AV168" s="13" t="s">
        <v>86</v>
      </c>
      <c r="AW168" s="13" t="s">
        <v>31</v>
      </c>
      <c r="AX168" s="13" t="s">
        <v>77</v>
      </c>
      <c r="AY168" s="224" t="s">
        <v>120</v>
      </c>
    </row>
    <row r="169" spans="1:65" s="14" customFormat="1" ht="11.25">
      <c r="B169" s="225"/>
      <c r="C169" s="226"/>
      <c r="D169" s="215" t="s">
        <v>129</v>
      </c>
      <c r="E169" s="227" t="s">
        <v>1</v>
      </c>
      <c r="F169" s="228" t="s">
        <v>131</v>
      </c>
      <c r="G169" s="226"/>
      <c r="H169" s="229">
        <v>27.68</v>
      </c>
      <c r="I169" s="230"/>
      <c r="J169" s="226"/>
      <c r="K169" s="226"/>
      <c r="L169" s="231"/>
      <c r="M169" s="232"/>
      <c r="N169" s="233"/>
      <c r="O169" s="233"/>
      <c r="P169" s="233"/>
      <c r="Q169" s="233"/>
      <c r="R169" s="233"/>
      <c r="S169" s="233"/>
      <c r="T169" s="234"/>
      <c r="AT169" s="235" t="s">
        <v>129</v>
      </c>
      <c r="AU169" s="235" t="s">
        <v>86</v>
      </c>
      <c r="AV169" s="14" t="s">
        <v>127</v>
      </c>
      <c r="AW169" s="14" t="s">
        <v>31</v>
      </c>
      <c r="AX169" s="14" t="s">
        <v>84</v>
      </c>
      <c r="AY169" s="235" t="s">
        <v>120</v>
      </c>
    </row>
    <row r="170" spans="1:65" s="2" customFormat="1" ht="33" customHeight="1">
      <c r="A170" s="33"/>
      <c r="B170" s="34"/>
      <c r="C170" s="199" t="s">
        <v>190</v>
      </c>
      <c r="D170" s="199" t="s">
        <v>123</v>
      </c>
      <c r="E170" s="200" t="s">
        <v>191</v>
      </c>
      <c r="F170" s="201" t="s">
        <v>192</v>
      </c>
      <c r="G170" s="202" t="s">
        <v>134</v>
      </c>
      <c r="H170" s="203">
        <v>2.08</v>
      </c>
      <c r="I170" s="204"/>
      <c r="J170" s="205">
        <f>ROUND(I170*H170,2)</f>
        <v>0</v>
      </c>
      <c r="K170" s="206"/>
      <c r="L170" s="38"/>
      <c r="M170" s="207" t="s">
        <v>1</v>
      </c>
      <c r="N170" s="208" t="s">
        <v>42</v>
      </c>
      <c r="O170" s="70"/>
      <c r="P170" s="209">
        <f>O170*H170</f>
        <v>0</v>
      </c>
      <c r="Q170" s="209">
        <v>0.42831999999999998</v>
      </c>
      <c r="R170" s="209">
        <f>Q170*H170</f>
        <v>0.89090559999999996</v>
      </c>
      <c r="S170" s="209">
        <v>0</v>
      </c>
      <c r="T170" s="210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211" t="s">
        <v>127</v>
      </c>
      <c r="AT170" s="211" t="s">
        <v>123</v>
      </c>
      <c r="AU170" s="211" t="s">
        <v>86</v>
      </c>
      <c r="AY170" s="16" t="s">
        <v>120</v>
      </c>
      <c r="BE170" s="212">
        <f>IF(N170="základní",J170,0)</f>
        <v>0</v>
      </c>
      <c r="BF170" s="212">
        <f>IF(N170="snížená",J170,0)</f>
        <v>0</v>
      </c>
      <c r="BG170" s="212">
        <f>IF(N170="zákl. přenesená",J170,0)</f>
        <v>0</v>
      </c>
      <c r="BH170" s="212">
        <f>IF(N170="sníž. přenesená",J170,0)</f>
        <v>0</v>
      </c>
      <c r="BI170" s="212">
        <f>IF(N170="nulová",J170,0)</f>
        <v>0</v>
      </c>
      <c r="BJ170" s="16" t="s">
        <v>84</v>
      </c>
      <c r="BK170" s="212">
        <f>ROUND(I170*H170,2)</f>
        <v>0</v>
      </c>
      <c r="BL170" s="16" t="s">
        <v>127</v>
      </c>
      <c r="BM170" s="211" t="s">
        <v>193</v>
      </c>
    </row>
    <row r="171" spans="1:65" s="13" customFormat="1" ht="11.25">
      <c r="B171" s="213"/>
      <c r="C171" s="214"/>
      <c r="D171" s="215" t="s">
        <v>129</v>
      </c>
      <c r="E171" s="216" t="s">
        <v>1</v>
      </c>
      <c r="F171" s="217" t="s">
        <v>194</v>
      </c>
      <c r="G171" s="214"/>
      <c r="H171" s="218">
        <v>2.08</v>
      </c>
      <c r="I171" s="219"/>
      <c r="J171" s="214"/>
      <c r="K171" s="214"/>
      <c r="L171" s="220"/>
      <c r="M171" s="221"/>
      <c r="N171" s="222"/>
      <c r="O171" s="222"/>
      <c r="P171" s="222"/>
      <c r="Q171" s="222"/>
      <c r="R171" s="222"/>
      <c r="S171" s="222"/>
      <c r="T171" s="223"/>
      <c r="AT171" s="224" t="s">
        <v>129</v>
      </c>
      <c r="AU171" s="224" t="s">
        <v>86</v>
      </c>
      <c r="AV171" s="13" t="s">
        <v>86</v>
      </c>
      <c r="AW171" s="13" t="s">
        <v>31</v>
      </c>
      <c r="AX171" s="13" t="s">
        <v>77</v>
      </c>
      <c r="AY171" s="224" t="s">
        <v>120</v>
      </c>
    </row>
    <row r="172" spans="1:65" s="14" customFormat="1" ht="11.25">
      <c r="B172" s="225"/>
      <c r="C172" s="226"/>
      <c r="D172" s="215" t="s">
        <v>129</v>
      </c>
      <c r="E172" s="227" t="s">
        <v>1</v>
      </c>
      <c r="F172" s="228" t="s">
        <v>131</v>
      </c>
      <c r="G172" s="226"/>
      <c r="H172" s="229">
        <v>2.08</v>
      </c>
      <c r="I172" s="230"/>
      <c r="J172" s="226"/>
      <c r="K172" s="226"/>
      <c r="L172" s="231"/>
      <c r="M172" s="232"/>
      <c r="N172" s="233"/>
      <c r="O172" s="233"/>
      <c r="P172" s="233"/>
      <c r="Q172" s="233"/>
      <c r="R172" s="233"/>
      <c r="S172" s="233"/>
      <c r="T172" s="234"/>
      <c r="AT172" s="235" t="s">
        <v>129</v>
      </c>
      <c r="AU172" s="235" t="s">
        <v>86</v>
      </c>
      <c r="AV172" s="14" t="s">
        <v>127</v>
      </c>
      <c r="AW172" s="14" t="s">
        <v>31</v>
      </c>
      <c r="AX172" s="14" t="s">
        <v>84</v>
      </c>
      <c r="AY172" s="235" t="s">
        <v>120</v>
      </c>
    </row>
    <row r="173" spans="1:65" s="12" customFormat="1" ht="22.9" customHeight="1">
      <c r="B173" s="183"/>
      <c r="C173" s="184"/>
      <c r="D173" s="185" t="s">
        <v>76</v>
      </c>
      <c r="E173" s="197" t="s">
        <v>195</v>
      </c>
      <c r="F173" s="197" t="s">
        <v>196</v>
      </c>
      <c r="G173" s="184"/>
      <c r="H173" s="184"/>
      <c r="I173" s="187"/>
      <c r="J173" s="198">
        <f>BK173</f>
        <v>0</v>
      </c>
      <c r="K173" s="184"/>
      <c r="L173" s="189"/>
      <c r="M173" s="190"/>
      <c r="N173" s="191"/>
      <c r="O173" s="191"/>
      <c r="P173" s="192">
        <f>SUM(P174:P180)</f>
        <v>0</v>
      </c>
      <c r="Q173" s="191"/>
      <c r="R173" s="192">
        <f>SUM(R174:R180)</f>
        <v>9.0292279999999998</v>
      </c>
      <c r="S173" s="191"/>
      <c r="T173" s="193">
        <f>SUM(T174:T180)</f>
        <v>0</v>
      </c>
      <c r="AR173" s="194" t="s">
        <v>84</v>
      </c>
      <c r="AT173" s="195" t="s">
        <v>76</v>
      </c>
      <c r="AU173" s="195" t="s">
        <v>84</v>
      </c>
      <c r="AY173" s="194" t="s">
        <v>120</v>
      </c>
      <c r="BK173" s="196">
        <f>SUM(BK174:BK180)</f>
        <v>0</v>
      </c>
    </row>
    <row r="174" spans="1:65" s="2" customFormat="1" ht="21.75" customHeight="1">
      <c r="A174" s="33"/>
      <c r="B174" s="34"/>
      <c r="C174" s="199" t="s">
        <v>197</v>
      </c>
      <c r="D174" s="199" t="s">
        <v>123</v>
      </c>
      <c r="E174" s="200" t="s">
        <v>198</v>
      </c>
      <c r="F174" s="201" t="s">
        <v>199</v>
      </c>
      <c r="G174" s="202" t="s">
        <v>126</v>
      </c>
      <c r="H174" s="203">
        <v>27.7</v>
      </c>
      <c r="I174" s="204"/>
      <c r="J174" s="205">
        <f>ROUND(I174*H174,2)</f>
        <v>0</v>
      </c>
      <c r="K174" s="206"/>
      <c r="L174" s="38"/>
      <c r="M174" s="207" t="s">
        <v>1</v>
      </c>
      <c r="N174" s="208" t="s">
        <v>42</v>
      </c>
      <c r="O174" s="70"/>
      <c r="P174" s="209">
        <f>O174*H174</f>
        <v>0</v>
      </c>
      <c r="Q174" s="209">
        <v>0.12064</v>
      </c>
      <c r="R174" s="209">
        <f>Q174*H174</f>
        <v>3.3417279999999998</v>
      </c>
      <c r="S174" s="209">
        <v>0</v>
      </c>
      <c r="T174" s="210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211" t="s">
        <v>127</v>
      </c>
      <c r="AT174" s="211" t="s">
        <v>123</v>
      </c>
      <c r="AU174" s="211" t="s">
        <v>86</v>
      </c>
      <c r="AY174" s="16" t="s">
        <v>120</v>
      </c>
      <c r="BE174" s="212">
        <f>IF(N174="základní",J174,0)</f>
        <v>0</v>
      </c>
      <c r="BF174" s="212">
        <f>IF(N174="snížená",J174,0)</f>
        <v>0</v>
      </c>
      <c r="BG174" s="212">
        <f>IF(N174="zákl. přenesená",J174,0)</f>
        <v>0</v>
      </c>
      <c r="BH174" s="212">
        <f>IF(N174="sníž. přenesená",J174,0)</f>
        <v>0</v>
      </c>
      <c r="BI174" s="212">
        <f>IF(N174="nulová",J174,0)</f>
        <v>0</v>
      </c>
      <c r="BJ174" s="16" t="s">
        <v>84</v>
      </c>
      <c r="BK174" s="212">
        <f>ROUND(I174*H174,2)</f>
        <v>0</v>
      </c>
      <c r="BL174" s="16" t="s">
        <v>127</v>
      </c>
      <c r="BM174" s="211" t="s">
        <v>200</v>
      </c>
    </row>
    <row r="175" spans="1:65" s="13" customFormat="1" ht="11.25">
      <c r="B175" s="213"/>
      <c r="C175" s="214"/>
      <c r="D175" s="215" t="s">
        <v>129</v>
      </c>
      <c r="E175" s="216" t="s">
        <v>1</v>
      </c>
      <c r="F175" s="217" t="s">
        <v>201</v>
      </c>
      <c r="G175" s="214"/>
      <c r="H175" s="218">
        <v>14.7</v>
      </c>
      <c r="I175" s="219"/>
      <c r="J175" s="214"/>
      <c r="K175" s="214"/>
      <c r="L175" s="220"/>
      <c r="M175" s="221"/>
      <c r="N175" s="222"/>
      <c r="O175" s="222"/>
      <c r="P175" s="222"/>
      <c r="Q175" s="222"/>
      <c r="R175" s="222"/>
      <c r="S175" s="222"/>
      <c r="T175" s="223"/>
      <c r="AT175" s="224" t="s">
        <v>129</v>
      </c>
      <c r="AU175" s="224" t="s">
        <v>86</v>
      </c>
      <c r="AV175" s="13" t="s">
        <v>86</v>
      </c>
      <c r="AW175" s="13" t="s">
        <v>31</v>
      </c>
      <c r="AX175" s="13" t="s">
        <v>77</v>
      </c>
      <c r="AY175" s="224" t="s">
        <v>120</v>
      </c>
    </row>
    <row r="176" spans="1:65" s="13" customFormat="1" ht="11.25">
      <c r="B176" s="213"/>
      <c r="C176" s="214"/>
      <c r="D176" s="215" t="s">
        <v>129</v>
      </c>
      <c r="E176" s="216" t="s">
        <v>1</v>
      </c>
      <c r="F176" s="217" t="s">
        <v>202</v>
      </c>
      <c r="G176" s="214"/>
      <c r="H176" s="218">
        <v>13</v>
      </c>
      <c r="I176" s="219"/>
      <c r="J176" s="214"/>
      <c r="K176" s="214"/>
      <c r="L176" s="220"/>
      <c r="M176" s="221"/>
      <c r="N176" s="222"/>
      <c r="O176" s="222"/>
      <c r="P176" s="222"/>
      <c r="Q176" s="222"/>
      <c r="R176" s="222"/>
      <c r="S176" s="222"/>
      <c r="T176" s="223"/>
      <c r="AT176" s="224" t="s">
        <v>129</v>
      </c>
      <c r="AU176" s="224" t="s">
        <v>86</v>
      </c>
      <c r="AV176" s="13" t="s">
        <v>86</v>
      </c>
      <c r="AW176" s="13" t="s">
        <v>31</v>
      </c>
      <c r="AX176" s="13" t="s">
        <v>77</v>
      </c>
      <c r="AY176" s="224" t="s">
        <v>120</v>
      </c>
    </row>
    <row r="177" spans="1:65" s="14" customFormat="1" ht="11.25">
      <c r="B177" s="225"/>
      <c r="C177" s="226"/>
      <c r="D177" s="215" t="s">
        <v>129</v>
      </c>
      <c r="E177" s="227" t="s">
        <v>1</v>
      </c>
      <c r="F177" s="228" t="s">
        <v>131</v>
      </c>
      <c r="G177" s="226"/>
      <c r="H177" s="229">
        <v>27.7</v>
      </c>
      <c r="I177" s="230"/>
      <c r="J177" s="226"/>
      <c r="K177" s="226"/>
      <c r="L177" s="231"/>
      <c r="M177" s="232"/>
      <c r="N177" s="233"/>
      <c r="O177" s="233"/>
      <c r="P177" s="233"/>
      <c r="Q177" s="233"/>
      <c r="R177" s="233"/>
      <c r="S177" s="233"/>
      <c r="T177" s="234"/>
      <c r="AT177" s="235" t="s">
        <v>129</v>
      </c>
      <c r="AU177" s="235" t="s">
        <v>86</v>
      </c>
      <c r="AV177" s="14" t="s">
        <v>127</v>
      </c>
      <c r="AW177" s="14" t="s">
        <v>31</v>
      </c>
      <c r="AX177" s="14" t="s">
        <v>84</v>
      </c>
      <c r="AY177" s="235" t="s">
        <v>120</v>
      </c>
    </row>
    <row r="178" spans="1:65" s="2" customFormat="1" ht="21.75" customHeight="1">
      <c r="A178" s="33"/>
      <c r="B178" s="34"/>
      <c r="C178" s="236" t="s">
        <v>7</v>
      </c>
      <c r="D178" s="236" t="s">
        <v>203</v>
      </c>
      <c r="E178" s="237" t="s">
        <v>204</v>
      </c>
      <c r="F178" s="238" t="s">
        <v>205</v>
      </c>
      <c r="G178" s="239" t="s">
        <v>206</v>
      </c>
      <c r="H178" s="240">
        <v>175</v>
      </c>
      <c r="I178" s="241"/>
      <c r="J178" s="242">
        <f>ROUND(I178*H178,2)</f>
        <v>0</v>
      </c>
      <c r="K178" s="243"/>
      <c r="L178" s="244"/>
      <c r="M178" s="245" t="s">
        <v>1</v>
      </c>
      <c r="N178" s="246" t="s">
        <v>42</v>
      </c>
      <c r="O178" s="70"/>
      <c r="P178" s="209">
        <f>O178*H178</f>
        <v>0</v>
      </c>
      <c r="Q178" s="209">
        <v>3.2500000000000001E-2</v>
      </c>
      <c r="R178" s="209">
        <f>Q178*H178</f>
        <v>5.6875</v>
      </c>
      <c r="S178" s="209">
        <v>0</v>
      </c>
      <c r="T178" s="210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211" t="s">
        <v>148</v>
      </c>
      <c r="AT178" s="211" t="s">
        <v>203</v>
      </c>
      <c r="AU178" s="211" t="s">
        <v>86</v>
      </c>
      <c r="AY178" s="16" t="s">
        <v>120</v>
      </c>
      <c r="BE178" s="212">
        <f>IF(N178="základní",J178,0)</f>
        <v>0</v>
      </c>
      <c r="BF178" s="212">
        <f>IF(N178="snížená",J178,0)</f>
        <v>0</v>
      </c>
      <c r="BG178" s="212">
        <f>IF(N178="zákl. přenesená",J178,0)</f>
        <v>0</v>
      </c>
      <c r="BH178" s="212">
        <f>IF(N178="sníž. přenesená",J178,0)</f>
        <v>0</v>
      </c>
      <c r="BI178" s="212">
        <f>IF(N178="nulová",J178,0)</f>
        <v>0</v>
      </c>
      <c r="BJ178" s="16" t="s">
        <v>84</v>
      </c>
      <c r="BK178" s="212">
        <f>ROUND(I178*H178,2)</f>
        <v>0</v>
      </c>
      <c r="BL178" s="16" t="s">
        <v>127</v>
      </c>
      <c r="BM178" s="211" t="s">
        <v>207</v>
      </c>
    </row>
    <row r="179" spans="1:65" s="13" customFormat="1" ht="11.25">
      <c r="B179" s="213"/>
      <c r="C179" s="214"/>
      <c r="D179" s="215" t="s">
        <v>129</v>
      </c>
      <c r="E179" s="216" t="s">
        <v>1</v>
      </c>
      <c r="F179" s="217" t="s">
        <v>208</v>
      </c>
      <c r="G179" s="214"/>
      <c r="H179" s="218">
        <v>175</v>
      </c>
      <c r="I179" s="219"/>
      <c r="J179" s="214"/>
      <c r="K179" s="214"/>
      <c r="L179" s="220"/>
      <c r="M179" s="221"/>
      <c r="N179" s="222"/>
      <c r="O179" s="222"/>
      <c r="P179" s="222"/>
      <c r="Q179" s="222"/>
      <c r="R179" s="222"/>
      <c r="S179" s="222"/>
      <c r="T179" s="223"/>
      <c r="AT179" s="224" t="s">
        <v>129</v>
      </c>
      <c r="AU179" s="224" t="s">
        <v>86</v>
      </c>
      <c r="AV179" s="13" t="s">
        <v>86</v>
      </c>
      <c r="AW179" s="13" t="s">
        <v>31</v>
      </c>
      <c r="AX179" s="13" t="s">
        <v>77</v>
      </c>
      <c r="AY179" s="224" t="s">
        <v>120</v>
      </c>
    </row>
    <row r="180" spans="1:65" s="14" customFormat="1" ht="11.25">
      <c r="B180" s="225"/>
      <c r="C180" s="226"/>
      <c r="D180" s="215" t="s">
        <v>129</v>
      </c>
      <c r="E180" s="227" t="s">
        <v>1</v>
      </c>
      <c r="F180" s="228" t="s">
        <v>131</v>
      </c>
      <c r="G180" s="226"/>
      <c r="H180" s="229">
        <v>175</v>
      </c>
      <c r="I180" s="230"/>
      <c r="J180" s="226"/>
      <c r="K180" s="226"/>
      <c r="L180" s="231"/>
      <c r="M180" s="232"/>
      <c r="N180" s="233"/>
      <c r="O180" s="233"/>
      <c r="P180" s="233"/>
      <c r="Q180" s="233"/>
      <c r="R180" s="233"/>
      <c r="S180" s="233"/>
      <c r="T180" s="234"/>
      <c r="AT180" s="235" t="s">
        <v>129</v>
      </c>
      <c r="AU180" s="235" t="s">
        <v>86</v>
      </c>
      <c r="AV180" s="14" t="s">
        <v>127</v>
      </c>
      <c r="AW180" s="14" t="s">
        <v>31</v>
      </c>
      <c r="AX180" s="14" t="s">
        <v>84</v>
      </c>
      <c r="AY180" s="235" t="s">
        <v>120</v>
      </c>
    </row>
    <row r="181" spans="1:65" s="12" customFormat="1" ht="22.9" customHeight="1">
      <c r="B181" s="183"/>
      <c r="C181" s="184"/>
      <c r="D181" s="185" t="s">
        <v>76</v>
      </c>
      <c r="E181" s="197" t="s">
        <v>209</v>
      </c>
      <c r="F181" s="197" t="s">
        <v>210</v>
      </c>
      <c r="G181" s="184"/>
      <c r="H181" s="184"/>
      <c r="I181" s="187"/>
      <c r="J181" s="198">
        <f>BK181</f>
        <v>0</v>
      </c>
      <c r="K181" s="184"/>
      <c r="L181" s="189"/>
      <c r="M181" s="190"/>
      <c r="N181" s="191"/>
      <c r="O181" s="191"/>
      <c r="P181" s="192">
        <f>SUM(P182:P193)</f>
        <v>0</v>
      </c>
      <c r="Q181" s="191"/>
      <c r="R181" s="192">
        <f>SUM(R182:R193)</f>
        <v>5.7087500000000002</v>
      </c>
      <c r="S181" s="191"/>
      <c r="T181" s="193">
        <f>SUM(T182:T193)</f>
        <v>0</v>
      </c>
      <c r="AR181" s="194" t="s">
        <v>84</v>
      </c>
      <c r="AT181" s="195" t="s">
        <v>76</v>
      </c>
      <c r="AU181" s="195" t="s">
        <v>84</v>
      </c>
      <c r="AY181" s="194" t="s">
        <v>120</v>
      </c>
      <c r="BK181" s="196">
        <f>SUM(BK182:BK193)</f>
        <v>0</v>
      </c>
    </row>
    <row r="182" spans="1:65" s="2" customFormat="1" ht="33" customHeight="1">
      <c r="A182" s="33"/>
      <c r="B182" s="34"/>
      <c r="C182" s="199" t="s">
        <v>211</v>
      </c>
      <c r="D182" s="199" t="s">
        <v>123</v>
      </c>
      <c r="E182" s="200" t="s">
        <v>212</v>
      </c>
      <c r="F182" s="201" t="s">
        <v>213</v>
      </c>
      <c r="G182" s="202" t="s">
        <v>134</v>
      </c>
      <c r="H182" s="203">
        <v>48</v>
      </c>
      <c r="I182" s="204"/>
      <c r="J182" s="205">
        <f>ROUND(I182*H182,2)</f>
        <v>0</v>
      </c>
      <c r="K182" s="206"/>
      <c r="L182" s="38"/>
      <c r="M182" s="207" t="s">
        <v>1</v>
      </c>
      <c r="N182" s="208" t="s">
        <v>42</v>
      </c>
      <c r="O182" s="70"/>
      <c r="P182" s="209">
        <f>O182*H182</f>
        <v>0</v>
      </c>
      <c r="Q182" s="209">
        <v>0</v>
      </c>
      <c r="R182" s="209">
        <f>Q182*H182</f>
        <v>0</v>
      </c>
      <c r="S182" s="209">
        <v>0</v>
      </c>
      <c r="T182" s="210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211" t="s">
        <v>127</v>
      </c>
      <c r="AT182" s="211" t="s">
        <v>123</v>
      </c>
      <c r="AU182" s="211" t="s">
        <v>86</v>
      </c>
      <c r="AY182" s="16" t="s">
        <v>120</v>
      </c>
      <c r="BE182" s="212">
        <f>IF(N182="základní",J182,0)</f>
        <v>0</v>
      </c>
      <c r="BF182" s="212">
        <f>IF(N182="snížená",J182,0)</f>
        <v>0</v>
      </c>
      <c r="BG182" s="212">
        <f>IF(N182="zákl. přenesená",J182,0)</f>
        <v>0</v>
      </c>
      <c r="BH182" s="212">
        <f>IF(N182="sníž. přenesená",J182,0)</f>
        <v>0</v>
      </c>
      <c r="BI182" s="212">
        <f>IF(N182="nulová",J182,0)</f>
        <v>0</v>
      </c>
      <c r="BJ182" s="16" t="s">
        <v>84</v>
      </c>
      <c r="BK182" s="212">
        <f>ROUND(I182*H182,2)</f>
        <v>0</v>
      </c>
      <c r="BL182" s="16" t="s">
        <v>127</v>
      </c>
      <c r="BM182" s="211" t="s">
        <v>214</v>
      </c>
    </row>
    <row r="183" spans="1:65" s="13" customFormat="1" ht="11.25">
      <c r="B183" s="213"/>
      <c r="C183" s="214"/>
      <c r="D183" s="215" t="s">
        <v>129</v>
      </c>
      <c r="E183" s="216" t="s">
        <v>1</v>
      </c>
      <c r="F183" s="217" t="s">
        <v>136</v>
      </c>
      <c r="G183" s="214"/>
      <c r="H183" s="218">
        <v>48</v>
      </c>
      <c r="I183" s="219"/>
      <c r="J183" s="214"/>
      <c r="K183" s="214"/>
      <c r="L183" s="220"/>
      <c r="M183" s="221"/>
      <c r="N183" s="222"/>
      <c r="O183" s="222"/>
      <c r="P183" s="222"/>
      <c r="Q183" s="222"/>
      <c r="R183" s="222"/>
      <c r="S183" s="222"/>
      <c r="T183" s="223"/>
      <c r="AT183" s="224" t="s">
        <v>129</v>
      </c>
      <c r="AU183" s="224" t="s">
        <v>86</v>
      </c>
      <c r="AV183" s="13" t="s">
        <v>86</v>
      </c>
      <c r="AW183" s="13" t="s">
        <v>31</v>
      </c>
      <c r="AX183" s="13" t="s">
        <v>77</v>
      </c>
      <c r="AY183" s="224" t="s">
        <v>120</v>
      </c>
    </row>
    <row r="184" spans="1:65" s="14" customFormat="1" ht="11.25">
      <c r="B184" s="225"/>
      <c r="C184" s="226"/>
      <c r="D184" s="215" t="s">
        <v>129</v>
      </c>
      <c r="E184" s="227" t="s">
        <v>1</v>
      </c>
      <c r="F184" s="228" t="s">
        <v>131</v>
      </c>
      <c r="G184" s="226"/>
      <c r="H184" s="229">
        <v>48</v>
      </c>
      <c r="I184" s="230"/>
      <c r="J184" s="226"/>
      <c r="K184" s="226"/>
      <c r="L184" s="231"/>
      <c r="M184" s="232"/>
      <c r="N184" s="233"/>
      <c r="O184" s="233"/>
      <c r="P184" s="233"/>
      <c r="Q184" s="233"/>
      <c r="R184" s="233"/>
      <c r="S184" s="233"/>
      <c r="T184" s="234"/>
      <c r="AT184" s="235" t="s">
        <v>129</v>
      </c>
      <c r="AU184" s="235" t="s">
        <v>86</v>
      </c>
      <c r="AV184" s="14" t="s">
        <v>127</v>
      </c>
      <c r="AW184" s="14" t="s">
        <v>31</v>
      </c>
      <c r="AX184" s="14" t="s">
        <v>84</v>
      </c>
      <c r="AY184" s="235" t="s">
        <v>120</v>
      </c>
    </row>
    <row r="185" spans="1:65" s="2" customFormat="1" ht="21.75" customHeight="1">
      <c r="A185" s="33"/>
      <c r="B185" s="34"/>
      <c r="C185" s="199" t="s">
        <v>215</v>
      </c>
      <c r="D185" s="199" t="s">
        <v>123</v>
      </c>
      <c r="E185" s="200" t="s">
        <v>216</v>
      </c>
      <c r="F185" s="201" t="s">
        <v>217</v>
      </c>
      <c r="G185" s="202" t="s">
        <v>134</v>
      </c>
      <c r="H185" s="203">
        <v>25</v>
      </c>
      <c r="I185" s="204"/>
      <c r="J185" s="205">
        <f>ROUND(I185*H185,2)</f>
        <v>0</v>
      </c>
      <c r="K185" s="206"/>
      <c r="L185" s="38"/>
      <c r="M185" s="207" t="s">
        <v>1</v>
      </c>
      <c r="N185" s="208" t="s">
        <v>42</v>
      </c>
      <c r="O185" s="70"/>
      <c r="P185" s="209">
        <f>O185*H185</f>
        <v>0</v>
      </c>
      <c r="Q185" s="209">
        <v>0</v>
      </c>
      <c r="R185" s="209">
        <f>Q185*H185</f>
        <v>0</v>
      </c>
      <c r="S185" s="209">
        <v>0</v>
      </c>
      <c r="T185" s="210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211" t="s">
        <v>127</v>
      </c>
      <c r="AT185" s="211" t="s">
        <v>123</v>
      </c>
      <c r="AU185" s="211" t="s">
        <v>86</v>
      </c>
      <c r="AY185" s="16" t="s">
        <v>120</v>
      </c>
      <c r="BE185" s="212">
        <f>IF(N185="základní",J185,0)</f>
        <v>0</v>
      </c>
      <c r="BF185" s="212">
        <f>IF(N185="snížená",J185,0)</f>
        <v>0</v>
      </c>
      <c r="BG185" s="212">
        <f>IF(N185="zákl. přenesená",J185,0)</f>
        <v>0</v>
      </c>
      <c r="BH185" s="212">
        <f>IF(N185="sníž. přenesená",J185,0)</f>
        <v>0</v>
      </c>
      <c r="BI185" s="212">
        <f>IF(N185="nulová",J185,0)</f>
        <v>0</v>
      </c>
      <c r="BJ185" s="16" t="s">
        <v>84</v>
      </c>
      <c r="BK185" s="212">
        <f>ROUND(I185*H185,2)</f>
        <v>0</v>
      </c>
      <c r="BL185" s="16" t="s">
        <v>127</v>
      </c>
      <c r="BM185" s="211" t="s">
        <v>218</v>
      </c>
    </row>
    <row r="186" spans="1:65" s="13" customFormat="1" ht="11.25">
      <c r="B186" s="213"/>
      <c r="C186" s="214"/>
      <c r="D186" s="215" t="s">
        <v>129</v>
      </c>
      <c r="E186" s="216" t="s">
        <v>1</v>
      </c>
      <c r="F186" s="217" t="s">
        <v>219</v>
      </c>
      <c r="G186" s="214"/>
      <c r="H186" s="218">
        <v>25</v>
      </c>
      <c r="I186" s="219"/>
      <c r="J186" s="214"/>
      <c r="K186" s="214"/>
      <c r="L186" s="220"/>
      <c r="M186" s="221"/>
      <c r="N186" s="222"/>
      <c r="O186" s="222"/>
      <c r="P186" s="222"/>
      <c r="Q186" s="222"/>
      <c r="R186" s="222"/>
      <c r="S186" s="222"/>
      <c r="T186" s="223"/>
      <c r="AT186" s="224" t="s">
        <v>129</v>
      </c>
      <c r="AU186" s="224" t="s">
        <v>86</v>
      </c>
      <c r="AV186" s="13" t="s">
        <v>86</v>
      </c>
      <c r="AW186" s="13" t="s">
        <v>31</v>
      </c>
      <c r="AX186" s="13" t="s">
        <v>77</v>
      </c>
      <c r="AY186" s="224" t="s">
        <v>120</v>
      </c>
    </row>
    <row r="187" spans="1:65" s="14" customFormat="1" ht="11.25">
      <c r="B187" s="225"/>
      <c r="C187" s="226"/>
      <c r="D187" s="215" t="s">
        <v>129</v>
      </c>
      <c r="E187" s="227" t="s">
        <v>1</v>
      </c>
      <c r="F187" s="228" t="s">
        <v>131</v>
      </c>
      <c r="G187" s="226"/>
      <c r="H187" s="229">
        <v>25</v>
      </c>
      <c r="I187" s="230"/>
      <c r="J187" s="226"/>
      <c r="K187" s="226"/>
      <c r="L187" s="231"/>
      <c r="M187" s="232"/>
      <c r="N187" s="233"/>
      <c r="O187" s="233"/>
      <c r="P187" s="233"/>
      <c r="Q187" s="233"/>
      <c r="R187" s="233"/>
      <c r="S187" s="233"/>
      <c r="T187" s="234"/>
      <c r="AT187" s="235" t="s">
        <v>129</v>
      </c>
      <c r="AU187" s="235" t="s">
        <v>86</v>
      </c>
      <c r="AV187" s="14" t="s">
        <v>127</v>
      </c>
      <c r="AW187" s="14" t="s">
        <v>31</v>
      </c>
      <c r="AX187" s="14" t="s">
        <v>84</v>
      </c>
      <c r="AY187" s="235" t="s">
        <v>120</v>
      </c>
    </row>
    <row r="188" spans="1:65" s="2" customFormat="1" ht="66.75" customHeight="1">
      <c r="A188" s="33"/>
      <c r="B188" s="34"/>
      <c r="C188" s="199" t="s">
        <v>219</v>
      </c>
      <c r="D188" s="199" t="s">
        <v>123</v>
      </c>
      <c r="E188" s="200" t="s">
        <v>220</v>
      </c>
      <c r="F188" s="201" t="s">
        <v>221</v>
      </c>
      <c r="G188" s="202" t="s">
        <v>134</v>
      </c>
      <c r="H188" s="203">
        <v>25</v>
      </c>
      <c r="I188" s="204"/>
      <c r="J188" s="205">
        <f>ROUND(I188*H188,2)</f>
        <v>0</v>
      </c>
      <c r="K188" s="206"/>
      <c r="L188" s="38"/>
      <c r="M188" s="207" t="s">
        <v>1</v>
      </c>
      <c r="N188" s="208" t="s">
        <v>42</v>
      </c>
      <c r="O188" s="70"/>
      <c r="P188" s="209">
        <f>O188*H188</f>
        <v>0</v>
      </c>
      <c r="Q188" s="209">
        <v>8.4250000000000005E-2</v>
      </c>
      <c r="R188" s="209">
        <f>Q188*H188</f>
        <v>2.1062500000000002</v>
      </c>
      <c r="S188" s="209">
        <v>0</v>
      </c>
      <c r="T188" s="210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211" t="s">
        <v>127</v>
      </c>
      <c r="AT188" s="211" t="s">
        <v>123</v>
      </c>
      <c r="AU188" s="211" t="s">
        <v>86</v>
      </c>
      <c r="AY188" s="16" t="s">
        <v>120</v>
      </c>
      <c r="BE188" s="212">
        <f>IF(N188="základní",J188,0)</f>
        <v>0</v>
      </c>
      <c r="BF188" s="212">
        <f>IF(N188="snížená",J188,0)</f>
        <v>0</v>
      </c>
      <c r="BG188" s="212">
        <f>IF(N188="zákl. přenesená",J188,0)</f>
        <v>0</v>
      </c>
      <c r="BH188" s="212">
        <f>IF(N188="sníž. přenesená",J188,0)</f>
        <v>0</v>
      </c>
      <c r="BI188" s="212">
        <f>IF(N188="nulová",J188,0)</f>
        <v>0</v>
      </c>
      <c r="BJ188" s="16" t="s">
        <v>84</v>
      </c>
      <c r="BK188" s="212">
        <f>ROUND(I188*H188,2)</f>
        <v>0</v>
      </c>
      <c r="BL188" s="16" t="s">
        <v>127</v>
      </c>
      <c r="BM188" s="211" t="s">
        <v>222</v>
      </c>
    </row>
    <row r="189" spans="1:65" s="13" customFormat="1" ht="11.25">
      <c r="B189" s="213"/>
      <c r="C189" s="214"/>
      <c r="D189" s="215" t="s">
        <v>129</v>
      </c>
      <c r="E189" s="216" t="s">
        <v>1</v>
      </c>
      <c r="F189" s="217" t="s">
        <v>219</v>
      </c>
      <c r="G189" s="214"/>
      <c r="H189" s="218">
        <v>25</v>
      </c>
      <c r="I189" s="219"/>
      <c r="J189" s="214"/>
      <c r="K189" s="214"/>
      <c r="L189" s="220"/>
      <c r="M189" s="221"/>
      <c r="N189" s="222"/>
      <c r="O189" s="222"/>
      <c r="P189" s="222"/>
      <c r="Q189" s="222"/>
      <c r="R189" s="222"/>
      <c r="S189" s="222"/>
      <c r="T189" s="223"/>
      <c r="AT189" s="224" t="s">
        <v>129</v>
      </c>
      <c r="AU189" s="224" t="s">
        <v>86</v>
      </c>
      <c r="AV189" s="13" t="s">
        <v>86</v>
      </c>
      <c r="AW189" s="13" t="s">
        <v>31</v>
      </c>
      <c r="AX189" s="13" t="s">
        <v>77</v>
      </c>
      <c r="AY189" s="224" t="s">
        <v>120</v>
      </c>
    </row>
    <row r="190" spans="1:65" s="14" customFormat="1" ht="11.25">
      <c r="B190" s="225"/>
      <c r="C190" s="226"/>
      <c r="D190" s="215" t="s">
        <v>129</v>
      </c>
      <c r="E190" s="227" t="s">
        <v>1</v>
      </c>
      <c r="F190" s="228" t="s">
        <v>131</v>
      </c>
      <c r="G190" s="226"/>
      <c r="H190" s="229">
        <v>25</v>
      </c>
      <c r="I190" s="230"/>
      <c r="J190" s="226"/>
      <c r="K190" s="226"/>
      <c r="L190" s="231"/>
      <c r="M190" s="232"/>
      <c r="N190" s="233"/>
      <c r="O190" s="233"/>
      <c r="P190" s="233"/>
      <c r="Q190" s="233"/>
      <c r="R190" s="233"/>
      <c r="S190" s="233"/>
      <c r="T190" s="234"/>
      <c r="AT190" s="235" t="s">
        <v>129</v>
      </c>
      <c r="AU190" s="235" t="s">
        <v>86</v>
      </c>
      <c r="AV190" s="14" t="s">
        <v>127</v>
      </c>
      <c r="AW190" s="14" t="s">
        <v>31</v>
      </c>
      <c r="AX190" s="14" t="s">
        <v>84</v>
      </c>
      <c r="AY190" s="235" t="s">
        <v>120</v>
      </c>
    </row>
    <row r="191" spans="1:65" s="2" customFormat="1" ht="16.5" customHeight="1">
      <c r="A191" s="33"/>
      <c r="B191" s="34"/>
      <c r="C191" s="236" t="s">
        <v>223</v>
      </c>
      <c r="D191" s="236" t="s">
        <v>203</v>
      </c>
      <c r="E191" s="237" t="s">
        <v>224</v>
      </c>
      <c r="F191" s="238" t="s">
        <v>225</v>
      </c>
      <c r="G191" s="239" t="s">
        <v>134</v>
      </c>
      <c r="H191" s="240">
        <v>27.5</v>
      </c>
      <c r="I191" s="241"/>
      <c r="J191" s="242">
        <f>ROUND(I191*H191,2)</f>
        <v>0</v>
      </c>
      <c r="K191" s="243"/>
      <c r="L191" s="244"/>
      <c r="M191" s="245" t="s">
        <v>1</v>
      </c>
      <c r="N191" s="246" t="s">
        <v>42</v>
      </c>
      <c r="O191" s="70"/>
      <c r="P191" s="209">
        <f>O191*H191</f>
        <v>0</v>
      </c>
      <c r="Q191" s="209">
        <v>0.13100000000000001</v>
      </c>
      <c r="R191" s="209">
        <f>Q191*H191</f>
        <v>3.6025</v>
      </c>
      <c r="S191" s="209">
        <v>0</v>
      </c>
      <c r="T191" s="210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211" t="s">
        <v>148</v>
      </c>
      <c r="AT191" s="211" t="s">
        <v>203</v>
      </c>
      <c r="AU191" s="211" t="s">
        <v>86</v>
      </c>
      <c r="AY191" s="16" t="s">
        <v>120</v>
      </c>
      <c r="BE191" s="212">
        <f>IF(N191="základní",J191,0)</f>
        <v>0</v>
      </c>
      <c r="BF191" s="212">
        <f>IF(N191="snížená",J191,0)</f>
        <v>0</v>
      </c>
      <c r="BG191" s="212">
        <f>IF(N191="zákl. přenesená",J191,0)</f>
        <v>0</v>
      </c>
      <c r="BH191" s="212">
        <f>IF(N191="sníž. přenesená",J191,0)</f>
        <v>0</v>
      </c>
      <c r="BI191" s="212">
        <f>IF(N191="nulová",J191,0)</f>
        <v>0</v>
      </c>
      <c r="BJ191" s="16" t="s">
        <v>84</v>
      </c>
      <c r="BK191" s="212">
        <f>ROUND(I191*H191,2)</f>
        <v>0</v>
      </c>
      <c r="BL191" s="16" t="s">
        <v>127</v>
      </c>
      <c r="BM191" s="211" t="s">
        <v>226</v>
      </c>
    </row>
    <row r="192" spans="1:65" s="13" customFormat="1" ht="11.25">
      <c r="B192" s="213"/>
      <c r="C192" s="214"/>
      <c r="D192" s="215" t="s">
        <v>129</v>
      </c>
      <c r="E192" s="216" t="s">
        <v>1</v>
      </c>
      <c r="F192" s="217" t="s">
        <v>227</v>
      </c>
      <c r="G192" s="214"/>
      <c r="H192" s="218">
        <v>27.5</v>
      </c>
      <c r="I192" s="219"/>
      <c r="J192" s="214"/>
      <c r="K192" s="214"/>
      <c r="L192" s="220"/>
      <c r="M192" s="221"/>
      <c r="N192" s="222"/>
      <c r="O192" s="222"/>
      <c r="P192" s="222"/>
      <c r="Q192" s="222"/>
      <c r="R192" s="222"/>
      <c r="S192" s="222"/>
      <c r="T192" s="223"/>
      <c r="AT192" s="224" t="s">
        <v>129</v>
      </c>
      <c r="AU192" s="224" t="s">
        <v>86</v>
      </c>
      <c r="AV192" s="13" t="s">
        <v>86</v>
      </c>
      <c r="AW192" s="13" t="s">
        <v>31</v>
      </c>
      <c r="AX192" s="13" t="s">
        <v>77</v>
      </c>
      <c r="AY192" s="224" t="s">
        <v>120</v>
      </c>
    </row>
    <row r="193" spans="1:65" s="14" customFormat="1" ht="11.25">
      <c r="B193" s="225"/>
      <c r="C193" s="226"/>
      <c r="D193" s="215" t="s">
        <v>129</v>
      </c>
      <c r="E193" s="227" t="s">
        <v>1</v>
      </c>
      <c r="F193" s="228" t="s">
        <v>131</v>
      </c>
      <c r="G193" s="226"/>
      <c r="H193" s="229">
        <v>27.5</v>
      </c>
      <c r="I193" s="230"/>
      <c r="J193" s="226"/>
      <c r="K193" s="226"/>
      <c r="L193" s="231"/>
      <c r="M193" s="232"/>
      <c r="N193" s="233"/>
      <c r="O193" s="233"/>
      <c r="P193" s="233"/>
      <c r="Q193" s="233"/>
      <c r="R193" s="233"/>
      <c r="S193" s="233"/>
      <c r="T193" s="234"/>
      <c r="AT193" s="235" t="s">
        <v>129</v>
      </c>
      <c r="AU193" s="235" t="s">
        <v>86</v>
      </c>
      <c r="AV193" s="14" t="s">
        <v>127</v>
      </c>
      <c r="AW193" s="14" t="s">
        <v>31</v>
      </c>
      <c r="AX193" s="14" t="s">
        <v>84</v>
      </c>
      <c r="AY193" s="235" t="s">
        <v>120</v>
      </c>
    </row>
    <row r="194" spans="1:65" s="12" customFormat="1" ht="22.9" customHeight="1">
      <c r="B194" s="183"/>
      <c r="C194" s="184"/>
      <c r="D194" s="185" t="s">
        <v>76</v>
      </c>
      <c r="E194" s="197" t="s">
        <v>152</v>
      </c>
      <c r="F194" s="197" t="s">
        <v>228</v>
      </c>
      <c r="G194" s="184"/>
      <c r="H194" s="184"/>
      <c r="I194" s="187"/>
      <c r="J194" s="198">
        <f>BK194</f>
        <v>0</v>
      </c>
      <c r="K194" s="184"/>
      <c r="L194" s="189"/>
      <c r="M194" s="190"/>
      <c r="N194" s="191"/>
      <c r="O194" s="191"/>
      <c r="P194" s="192">
        <f>SUM(P195:P199)</f>
        <v>0</v>
      </c>
      <c r="Q194" s="191"/>
      <c r="R194" s="192">
        <f>SUM(R195:R199)</f>
        <v>2.1242000000000001</v>
      </c>
      <c r="S194" s="191"/>
      <c r="T194" s="193">
        <f>SUM(T195:T199)</f>
        <v>0</v>
      </c>
      <c r="AR194" s="194" t="s">
        <v>84</v>
      </c>
      <c r="AT194" s="195" t="s">
        <v>76</v>
      </c>
      <c r="AU194" s="195" t="s">
        <v>84</v>
      </c>
      <c r="AY194" s="194" t="s">
        <v>120</v>
      </c>
      <c r="BK194" s="196">
        <f>SUM(BK195:BK199)</f>
        <v>0</v>
      </c>
    </row>
    <row r="195" spans="1:65" s="2" customFormat="1" ht="44.25" customHeight="1">
      <c r="A195" s="33"/>
      <c r="B195" s="34"/>
      <c r="C195" s="199" t="s">
        <v>229</v>
      </c>
      <c r="D195" s="199" t="s">
        <v>123</v>
      </c>
      <c r="E195" s="200" t="s">
        <v>230</v>
      </c>
      <c r="F195" s="201" t="s">
        <v>231</v>
      </c>
      <c r="G195" s="202" t="s">
        <v>126</v>
      </c>
      <c r="H195" s="203">
        <v>10</v>
      </c>
      <c r="I195" s="204"/>
      <c r="J195" s="205">
        <f>ROUND(I195*H195,2)</f>
        <v>0</v>
      </c>
      <c r="K195" s="206"/>
      <c r="L195" s="38"/>
      <c r="M195" s="207" t="s">
        <v>1</v>
      </c>
      <c r="N195" s="208" t="s">
        <v>42</v>
      </c>
      <c r="O195" s="70"/>
      <c r="P195" s="209">
        <f>O195*H195</f>
        <v>0</v>
      </c>
      <c r="Q195" s="209">
        <v>0.15540000000000001</v>
      </c>
      <c r="R195" s="209">
        <f>Q195*H195</f>
        <v>1.554</v>
      </c>
      <c r="S195" s="209">
        <v>0</v>
      </c>
      <c r="T195" s="210">
        <f>S195*H195</f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211" t="s">
        <v>127</v>
      </c>
      <c r="AT195" s="211" t="s">
        <v>123</v>
      </c>
      <c r="AU195" s="211" t="s">
        <v>86</v>
      </c>
      <c r="AY195" s="16" t="s">
        <v>120</v>
      </c>
      <c r="BE195" s="212">
        <f>IF(N195="základní",J195,0)</f>
        <v>0</v>
      </c>
      <c r="BF195" s="212">
        <f>IF(N195="snížená",J195,0)</f>
        <v>0</v>
      </c>
      <c r="BG195" s="212">
        <f>IF(N195="zákl. přenesená",J195,0)</f>
        <v>0</v>
      </c>
      <c r="BH195" s="212">
        <f>IF(N195="sníž. přenesená",J195,0)</f>
        <v>0</v>
      </c>
      <c r="BI195" s="212">
        <f>IF(N195="nulová",J195,0)</f>
        <v>0</v>
      </c>
      <c r="BJ195" s="16" t="s">
        <v>84</v>
      </c>
      <c r="BK195" s="212">
        <f>ROUND(I195*H195,2)</f>
        <v>0</v>
      </c>
      <c r="BL195" s="16" t="s">
        <v>127</v>
      </c>
      <c r="BM195" s="211" t="s">
        <v>232</v>
      </c>
    </row>
    <row r="196" spans="1:65" s="13" customFormat="1" ht="11.25">
      <c r="B196" s="213"/>
      <c r="C196" s="214"/>
      <c r="D196" s="215" t="s">
        <v>129</v>
      </c>
      <c r="E196" s="216" t="s">
        <v>1</v>
      </c>
      <c r="F196" s="217" t="s">
        <v>130</v>
      </c>
      <c r="G196" s="214"/>
      <c r="H196" s="218">
        <v>10</v>
      </c>
      <c r="I196" s="219"/>
      <c r="J196" s="214"/>
      <c r="K196" s="214"/>
      <c r="L196" s="220"/>
      <c r="M196" s="221"/>
      <c r="N196" s="222"/>
      <c r="O196" s="222"/>
      <c r="P196" s="222"/>
      <c r="Q196" s="222"/>
      <c r="R196" s="222"/>
      <c r="S196" s="222"/>
      <c r="T196" s="223"/>
      <c r="AT196" s="224" t="s">
        <v>129</v>
      </c>
      <c r="AU196" s="224" t="s">
        <v>86</v>
      </c>
      <c r="AV196" s="13" t="s">
        <v>86</v>
      </c>
      <c r="AW196" s="13" t="s">
        <v>31</v>
      </c>
      <c r="AX196" s="13" t="s">
        <v>77</v>
      </c>
      <c r="AY196" s="224" t="s">
        <v>120</v>
      </c>
    </row>
    <row r="197" spans="1:65" s="14" customFormat="1" ht="11.25">
      <c r="B197" s="225"/>
      <c r="C197" s="226"/>
      <c r="D197" s="215" t="s">
        <v>129</v>
      </c>
      <c r="E197" s="227" t="s">
        <v>1</v>
      </c>
      <c r="F197" s="228" t="s">
        <v>131</v>
      </c>
      <c r="G197" s="226"/>
      <c r="H197" s="229">
        <v>10</v>
      </c>
      <c r="I197" s="230"/>
      <c r="J197" s="226"/>
      <c r="K197" s="226"/>
      <c r="L197" s="231"/>
      <c r="M197" s="232"/>
      <c r="N197" s="233"/>
      <c r="O197" s="233"/>
      <c r="P197" s="233"/>
      <c r="Q197" s="233"/>
      <c r="R197" s="233"/>
      <c r="S197" s="233"/>
      <c r="T197" s="234"/>
      <c r="AT197" s="235" t="s">
        <v>129</v>
      </c>
      <c r="AU197" s="235" t="s">
        <v>86</v>
      </c>
      <c r="AV197" s="14" t="s">
        <v>127</v>
      </c>
      <c r="AW197" s="14" t="s">
        <v>31</v>
      </c>
      <c r="AX197" s="14" t="s">
        <v>84</v>
      </c>
      <c r="AY197" s="235" t="s">
        <v>120</v>
      </c>
    </row>
    <row r="198" spans="1:65" s="2" customFormat="1" ht="16.5" customHeight="1">
      <c r="A198" s="33"/>
      <c r="B198" s="34"/>
      <c r="C198" s="236" t="s">
        <v>233</v>
      </c>
      <c r="D198" s="236" t="s">
        <v>203</v>
      </c>
      <c r="E198" s="237" t="s">
        <v>234</v>
      </c>
      <c r="F198" s="238" t="s">
        <v>235</v>
      </c>
      <c r="G198" s="239" t="s">
        <v>126</v>
      </c>
      <c r="H198" s="240">
        <v>10</v>
      </c>
      <c r="I198" s="241"/>
      <c r="J198" s="242">
        <f>ROUND(I198*H198,2)</f>
        <v>0</v>
      </c>
      <c r="K198" s="243"/>
      <c r="L198" s="244"/>
      <c r="M198" s="245" t="s">
        <v>1</v>
      </c>
      <c r="N198" s="246" t="s">
        <v>42</v>
      </c>
      <c r="O198" s="70"/>
      <c r="P198" s="209">
        <f>O198*H198</f>
        <v>0</v>
      </c>
      <c r="Q198" s="209">
        <v>5.6120000000000003E-2</v>
      </c>
      <c r="R198" s="209">
        <f>Q198*H198</f>
        <v>0.56120000000000003</v>
      </c>
      <c r="S198" s="209">
        <v>0</v>
      </c>
      <c r="T198" s="210">
        <f>S198*H198</f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211" t="s">
        <v>148</v>
      </c>
      <c r="AT198" s="211" t="s">
        <v>203</v>
      </c>
      <c r="AU198" s="211" t="s">
        <v>86</v>
      </c>
      <c r="AY198" s="16" t="s">
        <v>120</v>
      </c>
      <c r="BE198" s="212">
        <f>IF(N198="základní",J198,0)</f>
        <v>0</v>
      </c>
      <c r="BF198" s="212">
        <f>IF(N198="snížená",J198,0)</f>
        <v>0</v>
      </c>
      <c r="BG198" s="212">
        <f>IF(N198="zákl. přenesená",J198,0)</f>
        <v>0</v>
      </c>
      <c r="BH198" s="212">
        <f>IF(N198="sníž. přenesená",J198,0)</f>
        <v>0</v>
      </c>
      <c r="BI198" s="212">
        <f>IF(N198="nulová",J198,0)</f>
        <v>0</v>
      </c>
      <c r="BJ198" s="16" t="s">
        <v>84</v>
      </c>
      <c r="BK198" s="212">
        <f>ROUND(I198*H198,2)</f>
        <v>0</v>
      </c>
      <c r="BL198" s="16" t="s">
        <v>127</v>
      </c>
      <c r="BM198" s="211" t="s">
        <v>236</v>
      </c>
    </row>
    <row r="199" spans="1:65" s="2" customFormat="1" ht="21.75" customHeight="1">
      <c r="A199" s="33"/>
      <c r="B199" s="34"/>
      <c r="C199" s="199" t="s">
        <v>237</v>
      </c>
      <c r="D199" s="199" t="s">
        <v>123</v>
      </c>
      <c r="E199" s="200" t="s">
        <v>238</v>
      </c>
      <c r="F199" s="201" t="s">
        <v>239</v>
      </c>
      <c r="G199" s="202" t="s">
        <v>134</v>
      </c>
      <c r="H199" s="203">
        <v>25</v>
      </c>
      <c r="I199" s="204"/>
      <c r="J199" s="205">
        <f>ROUND(I199*H199,2)</f>
        <v>0</v>
      </c>
      <c r="K199" s="206"/>
      <c r="L199" s="38"/>
      <c r="M199" s="207" t="s">
        <v>1</v>
      </c>
      <c r="N199" s="208" t="s">
        <v>42</v>
      </c>
      <c r="O199" s="70"/>
      <c r="P199" s="209">
        <f>O199*H199</f>
        <v>0</v>
      </c>
      <c r="Q199" s="209">
        <v>3.6000000000000002E-4</v>
      </c>
      <c r="R199" s="209">
        <f>Q199*H199</f>
        <v>9.0000000000000011E-3</v>
      </c>
      <c r="S199" s="209">
        <v>0</v>
      </c>
      <c r="T199" s="210">
        <f>S199*H199</f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211" t="s">
        <v>127</v>
      </c>
      <c r="AT199" s="211" t="s">
        <v>123</v>
      </c>
      <c r="AU199" s="211" t="s">
        <v>86</v>
      </c>
      <c r="AY199" s="16" t="s">
        <v>120</v>
      </c>
      <c r="BE199" s="212">
        <f>IF(N199="základní",J199,0)</f>
        <v>0</v>
      </c>
      <c r="BF199" s="212">
        <f>IF(N199="snížená",J199,0)</f>
        <v>0</v>
      </c>
      <c r="BG199" s="212">
        <f>IF(N199="zákl. přenesená",J199,0)</f>
        <v>0</v>
      </c>
      <c r="BH199" s="212">
        <f>IF(N199="sníž. přenesená",J199,0)</f>
        <v>0</v>
      </c>
      <c r="BI199" s="212">
        <f>IF(N199="nulová",J199,0)</f>
        <v>0</v>
      </c>
      <c r="BJ199" s="16" t="s">
        <v>84</v>
      </c>
      <c r="BK199" s="212">
        <f>ROUND(I199*H199,2)</f>
        <v>0</v>
      </c>
      <c r="BL199" s="16" t="s">
        <v>127</v>
      </c>
      <c r="BM199" s="211" t="s">
        <v>240</v>
      </c>
    </row>
    <row r="200" spans="1:65" s="12" customFormat="1" ht="25.9" customHeight="1">
      <c r="B200" s="183"/>
      <c r="C200" s="184"/>
      <c r="D200" s="185" t="s">
        <v>76</v>
      </c>
      <c r="E200" s="186" t="s">
        <v>241</v>
      </c>
      <c r="F200" s="186" t="s">
        <v>242</v>
      </c>
      <c r="G200" s="184"/>
      <c r="H200" s="184"/>
      <c r="I200" s="187"/>
      <c r="J200" s="188">
        <f>BK200</f>
        <v>0</v>
      </c>
      <c r="K200" s="184"/>
      <c r="L200" s="189"/>
      <c r="M200" s="190"/>
      <c r="N200" s="191"/>
      <c r="O200" s="191"/>
      <c r="P200" s="192">
        <f>P201+P203+P205</f>
        <v>0</v>
      </c>
      <c r="Q200" s="191"/>
      <c r="R200" s="192">
        <f>R201+R203+R205</f>
        <v>0</v>
      </c>
      <c r="S200" s="191"/>
      <c r="T200" s="193">
        <f>T201+T203+T205</f>
        <v>0</v>
      </c>
      <c r="AR200" s="194" t="s">
        <v>209</v>
      </c>
      <c r="AT200" s="195" t="s">
        <v>76</v>
      </c>
      <c r="AU200" s="195" t="s">
        <v>77</v>
      </c>
      <c r="AY200" s="194" t="s">
        <v>120</v>
      </c>
      <c r="BK200" s="196">
        <f>BK201+BK203+BK205</f>
        <v>0</v>
      </c>
    </row>
    <row r="201" spans="1:65" s="12" customFormat="1" ht="22.9" customHeight="1">
      <c r="B201" s="183"/>
      <c r="C201" s="184"/>
      <c r="D201" s="185" t="s">
        <v>76</v>
      </c>
      <c r="E201" s="197" t="s">
        <v>243</v>
      </c>
      <c r="F201" s="197" t="s">
        <v>244</v>
      </c>
      <c r="G201" s="184"/>
      <c r="H201" s="184"/>
      <c r="I201" s="187"/>
      <c r="J201" s="198">
        <f>BK201</f>
        <v>0</v>
      </c>
      <c r="K201" s="184"/>
      <c r="L201" s="189"/>
      <c r="M201" s="190"/>
      <c r="N201" s="191"/>
      <c r="O201" s="191"/>
      <c r="P201" s="192">
        <f>P202</f>
        <v>0</v>
      </c>
      <c r="Q201" s="191"/>
      <c r="R201" s="192">
        <f>R202</f>
        <v>0</v>
      </c>
      <c r="S201" s="191"/>
      <c r="T201" s="193">
        <f>T202</f>
        <v>0</v>
      </c>
      <c r="AR201" s="194" t="s">
        <v>209</v>
      </c>
      <c r="AT201" s="195" t="s">
        <v>76</v>
      </c>
      <c r="AU201" s="195" t="s">
        <v>84</v>
      </c>
      <c r="AY201" s="194" t="s">
        <v>120</v>
      </c>
      <c r="BK201" s="196">
        <f>BK202</f>
        <v>0</v>
      </c>
    </row>
    <row r="202" spans="1:65" s="2" customFormat="1" ht="16.5" customHeight="1">
      <c r="A202" s="33"/>
      <c r="B202" s="34"/>
      <c r="C202" s="199" t="s">
        <v>84</v>
      </c>
      <c r="D202" s="199" t="s">
        <v>123</v>
      </c>
      <c r="E202" s="200" t="s">
        <v>245</v>
      </c>
      <c r="F202" s="201" t="s">
        <v>244</v>
      </c>
      <c r="G202" s="202" t="s">
        <v>246</v>
      </c>
      <c r="H202" s="203">
        <v>1</v>
      </c>
      <c r="I202" s="204"/>
      <c r="J202" s="205">
        <f>ROUND(I202*H202,2)</f>
        <v>0</v>
      </c>
      <c r="K202" s="206"/>
      <c r="L202" s="38"/>
      <c r="M202" s="207" t="s">
        <v>1</v>
      </c>
      <c r="N202" s="208" t="s">
        <v>42</v>
      </c>
      <c r="O202" s="70"/>
      <c r="P202" s="209">
        <f>O202*H202</f>
        <v>0</v>
      </c>
      <c r="Q202" s="209">
        <v>0</v>
      </c>
      <c r="R202" s="209">
        <f>Q202*H202</f>
        <v>0</v>
      </c>
      <c r="S202" s="209">
        <v>0</v>
      </c>
      <c r="T202" s="210">
        <f>S202*H202</f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211" t="s">
        <v>247</v>
      </c>
      <c r="AT202" s="211" t="s">
        <v>123</v>
      </c>
      <c r="AU202" s="211" t="s">
        <v>86</v>
      </c>
      <c r="AY202" s="16" t="s">
        <v>120</v>
      </c>
      <c r="BE202" s="212">
        <f>IF(N202="základní",J202,0)</f>
        <v>0</v>
      </c>
      <c r="BF202" s="212">
        <f>IF(N202="snížená",J202,0)</f>
        <v>0</v>
      </c>
      <c r="BG202" s="212">
        <f>IF(N202="zákl. přenesená",J202,0)</f>
        <v>0</v>
      </c>
      <c r="BH202" s="212">
        <f>IF(N202="sníž. přenesená",J202,0)</f>
        <v>0</v>
      </c>
      <c r="BI202" s="212">
        <f>IF(N202="nulová",J202,0)</f>
        <v>0</v>
      </c>
      <c r="BJ202" s="16" t="s">
        <v>84</v>
      </c>
      <c r="BK202" s="212">
        <f>ROUND(I202*H202,2)</f>
        <v>0</v>
      </c>
      <c r="BL202" s="16" t="s">
        <v>247</v>
      </c>
      <c r="BM202" s="211" t="s">
        <v>248</v>
      </c>
    </row>
    <row r="203" spans="1:65" s="12" customFormat="1" ht="22.9" customHeight="1">
      <c r="B203" s="183"/>
      <c r="C203" s="184"/>
      <c r="D203" s="185" t="s">
        <v>76</v>
      </c>
      <c r="E203" s="197" t="s">
        <v>249</v>
      </c>
      <c r="F203" s="197" t="s">
        <v>250</v>
      </c>
      <c r="G203" s="184"/>
      <c r="H203" s="184"/>
      <c r="I203" s="187"/>
      <c r="J203" s="198">
        <f>BK203</f>
        <v>0</v>
      </c>
      <c r="K203" s="184"/>
      <c r="L203" s="189"/>
      <c r="M203" s="190"/>
      <c r="N203" s="191"/>
      <c r="O203" s="191"/>
      <c r="P203" s="192">
        <f>P204</f>
        <v>0</v>
      </c>
      <c r="Q203" s="191"/>
      <c r="R203" s="192">
        <f>R204</f>
        <v>0</v>
      </c>
      <c r="S203" s="191"/>
      <c r="T203" s="193">
        <f>T204</f>
        <v>0</v>
      </c>
      <c r="AR203" s="194" t="s">
        <v>209</v>
      </c>
      <c r="AT203" s="195" t="s">
        <v>76</v>
      </c>
      <c r="AU203" s="195" t="s">
        <v>84</v>
      </c>
      <c r="AY203" s="194" t="s">
        <v>120</v>
      </c>
      <c r="BK203" s="196">
        <f>BK204</f>
        <v>0</v>
      </c>
    </row>
    <row r="204" spans="1:65" s="2" customFormat="1" ht="16.5" customHeight="1">
      <c r="A204" s="33"/>
      <c r="B204" s="34"/>
      <c r="C204" s="199" t="s">
        <v>86</v>
      </c>
      <c r="D204" s="199" t="s">
        <v>123</v>
      </c>
      <c r="E204" s="200" t="s">
        <v>251</v>
      </c>
      <c r="F204" s="201" t="s">
        <v>250</v>
      </c>
      <c r="G204" s="202" t="s">
        <v>246</v>
      </c>
      <c r="H204" s="203">
        <v>1</v>
      </c>
      <c r="I204" s="204"/>
      <c r="J204" s="205">
        <f>ROUND(I204*H204,2)</f>
        <v>0</v>
      </c>
      <c r="K204" s="206"/>
      <c r="L204" s="38"/>
      <c r="M204" s="207" t="s">
        <v>1</v>
      </c>
      <c r="N204" s="208" t="s">
        <v>42</v>
      </c>
      <c r="O204" s="70"/>
      <c r="P204" s="209">
        <f>O204*H204</f>
        <v>0</v>
      </c>
      <c r="Q204" s="209">
        <v>0</v>
      </c>
      <c r="R204" s="209">
        <f>Q204*H204</f>
        <v>0</v>
      </c>
      <c r="S204" s="209">
        <v>0</v>
      </c>
      <c r="T204" s="210">
        <f>S204*H204</f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211" t="s">
        <v>247</v>
      </c>
      <c r="AT204" s="211" t="s">
        <v>123</v>
      </c>
      <c r="AU204" s="211" t="s">
        <v>86</v>
      </c>
      <c r="AY204" s="16" t="s">
        <v>120</v>
      </c>
      <c r="BE204" s="212">
        <f>IF(N204="základní",J204,0)</f>
        <v>0</v>
      </c>
      <c r="BF204" s="212">
        <f>IF(N204="snížená",J204,0)</f>
        <v>0</v>
      </c>
      <c r="BG204" s="212">
        <f>IF(N204="zákl. přenesená",J204,0)</f>
        <v>0</v>
      </c>
      <c r="BH204" s="212">
        <f>IF(N204="sníž. přenesená",J204,0)</f>
        <v>0</v>
      </c>
      <c r="BI204" s="212">
        <f>IF(N204="nulová",J204,0)</f>
        <v>0</v>
      </c>
      <c r="BJ204" s="16" t="s">
        <v>84</v>
      </c>
      <c r="BK204" s="212">
        <f>ROUND(I204*H204,2)</f>
        <v>0</v>
      </c>
      <c r="BL204" s="16" t="s">
        <v>247</v>
      </c>
      <c r="BM204" s="211" t="s">
        <v>252</v>
      </c>
    </row>
    <row r="205" spans="1:65" s="12" customFormat="1" ht="22.9" customHeight="1">
      <c r="B205" s="183"/>
      <c r="C205" s="184"/>
      <c r="D205" s="185" t="s">
        <v>76</v>
      </c>
      <c r="E205" s="197" t="s">
        <v>253</v>
      </c>
      <c r="F205" s="197" t="s">
        <v>254</v>
      </c>
      <c r="G205" s="184"/>
      <c r="H205" s="184"/>
      <c r="I205" s="187"/>
      <c r="J205" s="198">
        <f>BK205</f>
        <v>0</v>
      </c>
      <c r="K205" s="184"/>
      <c r="L205" s="189"/>
      <c r="M205" s="190"/>
      <c r="N205" s="191"/>
      <c r="O205" s="191"/>
      <c r="P205" s="192">
        <f>SUM(P206:P207)</f>
        <v>0</v>
      </c>
      <c r="Q205" s="191"/>
      <c r="R205" s="192">
        <f>SUM(R206:R207)</f>
        <v>0</v>
      </c>
      <c r="S205" s="191"/>
      <c r="T205" s="193">
        <f>SUM(T206:T207)</f>
        <v>0</v>
      </c>
      <c r="AR205" s="194" t="s">
        <v>209</v>
      </c>
      <c r="AT205" s="195" t="s">
        <v>76</v>
      </c>
      <c r="AU205" s="195" t="s">
        <v>84</v>
      </c>
      <c r="AY205" s="194" t="s">
        <v>120</v>
      </c>
      <c r="BK205" s="196">
        <f>SUM(BK206:BK207)</f>
        <v>0</v>
      </c>
    </row>
    <row r="206" spans="1:65" s="2" customFormat="1" ht="16.5" customHeight="1">
      <c r="A206" s="33"/>
      <c r="B206" s="34"/>
      <c r="C206" s="199" t="s">
        <v>195</v>
      </c>
      <c r="D206" s="199" t="s">
        <v>123</v>
      </c>
      <c r="E206" s="200" t="s">
        <v>255</v>
      </c>
      <c r="F206" s="201" t="s">
        <v>254</v>
      </c>
      <c r="G206" s="202" t="s">
        <v>246</v>
      </c>
      <c r="H206" s="203">
        <v>1</v>
      </c>
      <c r="I206" s="204"/>
      <c r="J206" s="205">
        <f>ROUND(I206*H206,2)</f>
        <v>0</v>
      </c>
      <c r="K206" s="206"/>
      <c r="L206" s="38"/>
      <c r="M206" s="207" t="s">
        <v>1</v>
      </c>
      <c r="N206" s="208" t="s">
        <v>42</v>
      </c>
      <c r="O206" s="70"/>
      <c r="P206" s="209">
        <f>O206*H206</f>
        <v>0</v>
      </c>
      <c r="Q206" s="209">
        <v>0</v>
      </c>
      <c r="R206" s="209">
        <f>Q206*H206</f>
        <v>0</v>
      </c>
      <c r="S206" s="209">
        <v>0</v>
      </c>
      <c r="T206" s="210">
        <f>S206*H206</f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211" t="s">
        <v>247</v>
      </c>
      <c r="AT206" s="211" t="s">
        <v>123</v>
      </c>
      <c r="AU206" s="211" t="s">
        <v>86</v>
      </c>
      <c r="AY206" s="16" t="s">
        <v>120</v>
      </c>
      <c r="BE206" s="212">
        <f>IF(N206="základní",J206,0)</f>
        <v>0</v>
      </c>
      <c r="BF206" s="212">
        <f>IF(N206="snížená",J206,0)</f>
        <v>0</v>
      </c>
      <c r="BG206" s="212">
        <f>IF(N206="zákl. přenesená",J206,0)</f>
        <v>0</v>
      </c>
      <c r="BH206" s="212">
        <f>IF(N206="sníž. přenesená",J206,0)</f>
        <v>0</v>
      </c>
      <c r="BI206" s="212">
        <f>IF(N206="nulová",J206,0)</f>
        <v>0</v>
      </c>
      <c r="BJ206" s="16" t="s">
        <v>84</v>
      </c>
      <c r="BK206" s="212">
        <f>ROUND(I206*H206,2)</f>
        <v>0</v>
      </c>
      <c r="BL206" s="16" t="s">
        <v>247</v>
      </c>
      <c r="BM206" s="211" t="s">
        <v>256</v>
      </c>
    </row>
    <row r="207" spans="1:65" s="2" customFormat="1" ht="16.5" customHeight="1">
      <c r="A207" s="33"/>
      <c r="B207" s="34"/>
      <c r="C207" s="199" t="s">
        <v>257</v>
      </c>
      <c r="D207" s="199" t="s">
        <v>123</v>
      </c>
      <c r="E207" s="200" t="s">
        <v>258</v>
      </c>
      <c r="F207" s="201" t="s">
        <v>259</v>
      </c>
      <c r="G207" s="202" t="s">
        <v>246</v>
      </c>
      <c r="H207" s="203">
        <v>1</v>
      </c>
      <c r="I207" s="204"/>
      <c r="J207" s="205">
        <f>ROUND(I207*H207,2)</f>
        <v>0</v>
      </c>
      <c r="K207" s="206"/>
      <c r="L207" s="38"/>
      <c r="M207" s="247" t="s">
        <v>1</v>
      </c>
      <c r="N207" s="248" t="s">
        <v>42</v>
      </c>
      <c r="O207" s="249"/>
      <c r="P207" s="250">
        <f>O207*H207</f>
        <v>0</v>
      </c>
      <c r="Q207" s="250">
        <v>0</v>
      </c>
      <c r="R207" s="250">
        <f>Q207*H207</f>
        <v>0</v>
      </c>
      <c r="S207" s="250">
        <v>0</v>
      </c>
      <c r="T207" s="251">
        <f>S207*H207</f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211" t="s">
        <v>127</v>
      </c>
      <c r="AT207" s="211" t="s">
        <v>123</v>
      </c>
      <c r="AU207" s="211" t="s">
        <v>86</v>
      </c>
      <c r="AY207" s="16" t="s">
        <v>120</v>
      </c>
      <c r="BE207" s="212">
        <f>IF(N207="základní",J207,0)</f>
        <v>0</v>
      </c>
      <c r="BF207" s="212">
        <f>IF(N207="snížená",J207,0)</f>
        <v>0</v>
      </c>
      <c r="BG207" s="212">
        <f>IF(N207="zákl. přenesená",J207,0)</f>
        <v>0</v>
      </c>
      <c r="BH207" s="212">
        <f>IF(N207="sníž. přenesená",J207,0)</f>
        <v>0</v>
      </c>
      <c r="BI207" s="212">
        <f>IF(N207="nulová",J207,0)</f>
        <v>0</v>
      </c>
      <c r="BJ207" s="16" t="s">
        <v>84</v>
      </c>
      <c r="BK207" s="212">
        <f>ROUND(I207*H207,2)</f>
        <v>0</v>
      </c>
      <c r="BL207" s="16" t="s">
        <v>127</v>
      </c>
      <c r="BM207" s="211" t="s">
        <v>260</v>
      </c>
    </row>
    <row r="208" spans="1:65" s="2" customFormat="1" ht="6.95" customHeight="1">
      <c r="A208" s="33"/>
      <c r="B208" s="53"/>
      <c r="C208" s="54"/>
      <c r="D208" s="54"/>
      <c r="E208" s="54"/>
      <c r="F208" s="54"/>
      <c r="G208" s="54"/>
      <c r="H208" s="54"/>
      <c r="I208" s="147"/>
      <c r="J208" s="54"/>
      <c r="K208" s="54"/>
      <c r="L208" s="38"/>
      <c r="M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</row>
  </sheetData>
  <sheetProtection algorithmName="SHA-512" hashValue="74x6yT2jKv6m3BlVSF4Jt4brBgRK/uwM4mzQLbPwAIL8EROi1omsR6D357f+fLY1p1yvzWakeDBiX3g3yYqaEg==" saltValue="eM2nnyxig4i5MwROQi+XO3OCe0D1QvxGNs8k80bkdK1iEcCg0/LgN+TOWSD6yYIfdPY5R4eAKfqVPKXd7F3o1w==" spinCount="100000" sheet="1" objects="1" scenarios="1" formatColumns="0" formatRows="0" autoFilter="0"/>
  <autoFilter ref="C125:K207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38a-2020 - Výstavba poloz...</vt:lpstr>
      <vt:lpstr>'38a-2020 - Výstavba poloz...'!Názvy_tisku</vt:lpstr>
      <vt:lpstr>'Rekapitulace stavby'!Názvy_tisku</vt:lpstr>
      <vt:lpstr>'38a-2020 - Výstavba poloz...'!Oblast_tisku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Dvořák Martin</cp:lastModifiedBy>
  <dcterms:created xsi:type="dcterms:W3CDTF">2020-11-09T16:04:16Z</dcterms:created>
  <dcterms:modified xsi:type="dcterms:W3CDTF">2020-11-10T06:41:12Z</dcterms:modified>
</cp:coreProperties>
</file>