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0020 - Výsadba stromů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'2020020 - Výsadba stromů ...'!$C$113:$L$137</definedName>
    <definedName name="_xlnm.Print_Area" localSheetId="1">'2020020 - Výsadba stromů ...'!$C$4:$K$76,'2020020 - Výsadba stromů ...'!$C$103:$L$137</definedName>
    <definedName name="_xlnm.Print_Titles" localSheetId="1">'2020020 - Výsadba stromů ...'!$113:$113</definedName>
  </definedNames>
  <calcPr/>
</workbook>
</file>

<file path=xl/calcChain.xml><?xml version="1.0" encoding="utf-8"?>
<calcChain xmlns="http://schemas.openxmlformats.org/spreadsheetml/2006/main">
  <c i="1" l="1" r="BA95"/>
  <c i="2" r="K37"/>
  <c r="K36"/>
  <c r="K35"/>
  <c i="1" r="AZ95"/>
  <c i="2" r="BI137"/>
  <c r="BH137"/>
  <c r="BG137"/>
  <c r="BF137"/>
  <c r="X137"/>
  <c r="V137"/>
  <c r="T137"/>
  <c r="P137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6"/>
  <c r="BH116"/>
  <c r="BG116"/>
  <c r="BF116"/>
  <c r="X116"/>
  <c r="V116"/>
  <c r="T116"/>
  <c r="P116"/>
  <c r="F110"/>
  <c r="F108"/>
  <c r="E106"/>
  <c r="F89"/>
  <c r="F87"/>
  <c r="E85"/>
  <c r="J22"/>
  <c r="E22"/>
  <c r="J111"/>
  <c r="J21"/>
  <c r="J19"/>
  <c r="E19"/>
  <c r="J110"/>
  <c r="J18"/>
  <c r="J16"/>
  <c r="E16"/>
  <c r="F111"/>
  <c r="J15"/>
  <c r="J10"/>
  <c r="J108"/>
  <c i="1" r="L90"/>
  <c r="AM90"/>
  <c r="AM89"/>
  <c r="L89"/>
  <c r="AM87"/>
  <c r="L87"/>
  <c r="L85"/>
  <c r="L84"/>
  <c i="2" r="Q137"/>
  <c r="R132"/>
  <c r="R121"/>
  <c r="Q119"/>
  <c r="Q136"/>
  <c r="R134"/>
  <c r="Q132"/>
  <c r="Q130"/>
  <c r="Q129"/>
  <c r="R125"/>
  <c r="Q116"/>
  <c r="Q134"/>
  <c r="R129"/>
  <c r="R136"/>
  <c r="Q131"/>
  <c r="R130"/>
  <c r="R116"/>
  <c r="R137"/>
  <c r="Q125"/>
  <c r="R119"/>
  <c i="1" r="AU94"/>
  <c i="2" r="R127"/>
  <c r="Q120"/>
  <c r="R131"/>
  <c r="R120"/>
  <c r="R117"/>
  <c r="Q117"/>
  <c r="Q127"/>
  <c r="Q121"/>
  <c r="K137"/>
  <c r="BE137"/>
  <c r="K136"/>
  <c r="BE136"/>
  <c r="K134"/>
  <c r="BE134"/>
  <c r="K132"/>
  <c r="BE132"/>
  <c r="BK130"/>
  <c r="BK119"/>
  <c r="BK127"/>
  <c r="K121"/>
  <c r="BE121"/>
  <c r="BK131"/>
  <c r="BK120"/>
  <c r="K117"/>
  <c r="BE117"/>
  <c r="K129"/>
  <c r="BE129"/>
  <c r="BK125"/>
  <c r="BK116"/>
  <c l="1" r="T115"/>
  <c r="V115"/>
  <c r="V114"/>
  <c r="X115"/>
  <c r="Q115"/>
  <c r="R115"/>
  <c r="R114"/>
  <c r="J94"/>
  <c r="K29"/>
  <c i="1" r="AT95"/>
  <c i="2" r="T135"/>
  <c r="V135"/>
  <c r="X135"/>
  <c r="Q135"/>
  <c r="I96"/>
  <c r="R135"/>
  <c r="J96"/>
  <c r="F90"/>
  <c r="J87"/>
  <c r="J89"/>
  <c r="J90"/>
  <c r="F37"/>
  <c i="1" r="BF95"/>
  <c r="BF94"/>
  <c r="W33"/>
  <c i="2" r="F34"/>
  <c i="1" r="BC95"/>
  <c r="BC94"/>
  <c r="AY94"/>
  <c r="AK30"/>
  <c i="2" r="K116"/>
  <c r="BE116"/>
  <c r="K120"/>
  <c r="BE120"/>
  <c r="K34"/>
  <c i="1" r="AY95"/>
  <c i="2" r="F35"/>
  <c i="1" r="BD95"/>
  <c r="BD94"/>
  <c r="AZ94"/>
  <c i="2" r="BK121"/>
  <c r="BK132"/>
  <c r="K127"/>
  <c r="BE127"/>
  <c r="F36"/>
  <c i="1" r="BE95"/>
  <c r="BE94"/>
  <c r="W32"/>
  <c i="2" r="K125"/>
  <c r="BE125"/>
  <c r="BK117"/>
  <c r="K131"/>
  <c r="BE131"/>
  <c r="K119"/>
  <c r="BE119"/>
  <c r="BK129"/>
  <c r="K130"/>
  <c r="BE130"/>
  <c r="BK134"/>
  <c r="BK137"/>
  <c i="1" r="AT94"/>
  <c i="2" r="BK136"/>
  <c l="1" r="X114"/>
  <c r="Q114"/>
  <c r="I94"/>
  <c r="K28"/>
  <c i="1" r="AS95"/>
  <c i="2" r="T114"/>
  <c i="1" r="AW95"/>
  <c i="2" r="J95"/>
  <c r="I95"/>
  <c r="BK115"/>
  <c r="K115"/>
  <c r="K95"/>
  <c r="BK135"/>
  <c r="K135"/>
  <c r="K96"/>
  <c i="1" r="AW94"/>
  <c r="W31"/>
  <c r="AS94"/>
  <c i="2" r="F33"/>
  <c i="1" r="BB95"/>
  <c r="BB94"/>
  <c r="W29"/>
  <c r="W30"/>
  <c i="2" r="K33"/>
  <c i="1" r="AX95"/>
  <c r="AV95"/>
  <c r="BA94"/>
  <c i="2" l="1" r="BK114"/>
  <c r="K114"/>
  <c i="1" r="AX94"/>
  <c r="AK29"/>
  <c i="2" r="K30"/>
  <c i="1" r="AG95"/>
  <c r="AG94"/>
  <c r="AK26"/>
  <c i="2" l="1" r="K39"/>
  <c i="1" r="AN95"/>
  <c i="2" r="K94"/>
  <c i="1" r="AK35"/>
  <c r="AV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<sst xmlns="http://schemas.openxmlformats.org/spreadsheetml/2006/main">
  <si>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</si>
  <si>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</si>
  <si>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</si>
  <si>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</si>
  <si>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</si>
  <si>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</si>
  <si>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{3313a6ba-dc97-40c8-aec4-ea21acb60784}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</si>
  <si>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</si>
  <si>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</si>
  <si>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</si>
  <si>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</si>
  <si>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</si>
  <si>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</si>
  <si>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</si>
  <si>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</si>
  <si>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</si>
  <si>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</si>
  <si>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</si>
  <si>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Výsadba stromů - lokalita Skalka, Cheb - silnice III/21320 - hotel Stein</t>
  </si>
  <si>
    <t>KSO:</t>
  </si>
  <si>
    <t>CC-CZ:</t>
  </si>
  <si>
    <t>Místo:</t>
  </si>
  <si>
    <t>Cheb</t>
  </si>
  <si>
    <t>Datum:</t>
  </si>
  <si>
    <t>3. 3. 2020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</si>
  <si>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</si>
  <si>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</si>
  <si>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</si>
  <si>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</si>
  <si>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</si>
  <si>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</si>
  <si>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</si>
  <si>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</si>
  <si>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</si>
  <si>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 xml:space="preserve"> 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</si>
  <si>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</si>
  <si>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</si>
  <si>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</si>
  <si>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</si>
  <si>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</si>
  <si>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</si>
  <si>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</si>
  <si>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</si>
  <si>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</si>
  <si>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</si>
  <si>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</si>
  <si>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</si>
  <si>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</si>
  <si>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</si>
  <si>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</si>
  <si>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</si>
  <si>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</si>
  <si>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</si>
  <si>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</si>
  <si>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</si>
  <si>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</si>
  <si>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</si>
  <si>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</si>
  <si>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</si>
  <si>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</si>
  <si>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</si>
  <si>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</si>
  <si>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</si>
  <si>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</si>
  <si>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</si>
  <si>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</si>
  <si>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</si>
  <si>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</si>
  <si>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</si>
  <si>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</si>
  <si>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</si>
  <si>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</si>
  <si>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</si>
  <si>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</si>
  <si>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</si>
  <si>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</si>
  <si>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</si>
  <si>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</si>
  <si>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</si>
  <si>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</si>
  <si>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</si>
  <si>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</si>
  <si>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</si>
  <si>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</si>
  <si>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</si>
  <si>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</si>
  <si>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</si>
  <si>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</si>
  <si>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</si>
  <si>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</si>
  <si>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</si>
  <si>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</si>
  <si>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</si>
  <si>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</si>
  <si>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</si>
  <si>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</si>
  <si>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</si>
  <si>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1 - Zemní práce</t>
  </si>
  <si>
    <t>01 - Specifikace rostlin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</si>
  <si>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</si>
  <si>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</si>
  <si>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</si>
  <si>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</si>
  <si>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</si>
  <si>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</si>
  <si>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</si>
  <si>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</si>
  <si>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</si>
  <si>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</si>
  <si>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</si>
  <si>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</si>
  <si>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</si>
  <si>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</si>
  <si>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</si>
  <si>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</si>
  <si>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</si>
  <si>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</si>
  <si>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</si>
  <si>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</si>
  <si>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183101221</t>
  </si>
  <si>
    <t>Hloubení jamek pro vysazování rostlin v zemině tř.1 až 4 s výměnou půdy z 50% v rovině nebo na svahu do 1:5, objemu přes 0,40 do 1,00 m3</t>
  </si>
  <si>
    <t>kus</t>
  </si>
  <si>
    <t>CS ÚRS 2020 01</t>
  </si>
  <si>
    <t>4</t>
  </si>
  <si>
    <t>180656420</t>
  </si>
  <si>
    <t>M</t>
  </si>
  <si>
    <t>10321100</t>
  </si>
  <si>
    <t>zahradní substrát pro výsadbu VL</t>
  </si>
  <si>
    <t>m3</t>
  </si>
  <si>
    <t>8</t>
  </si>
  <si>
    <t>186266518</t>
  </si>
  <si>
    <t>VV</t>
  </si>
  <si>
    <t>31*0,5 'Přepočtené koeficientem množství</t>
  </si>
  <si>
    <t>3</t>
  </si>
  <si>
    <t>184102116</t>
  </si>
  <si>
    <t xml:space="preserve">Výsadba dřeviny s balem do předem vyhloubené jamky se zalitím  v rovině nebo na svahu do 1:5, při průměru balu přes 600 do 800 mm</t>
  </si>
  <si>
    <t>-1320987473</t>
  </si>
  <si>
    <t>184215133</t>
  </si>
  <si>
    <t>Ukotvení dřeviny kůly třemi kůly, délky přes 2 do 3 m</t>
  </si>
  <si>
    <t>-2134455779</t>
  </si>
  <si>
    <t>5</t>
  </si>
  <si>
    <t>R4</t>
  </si>
  <si>
    <t>Úvazek bavlněný, šířka 30 mm, balení po 50 bm</t>
  </si>
  <si>
    <t>m</t>
  </si>
  <si>
    <t>2133087308</t>
  </si>
  <si>
    <t>P</t>
  </si>
  <si>
    <t xml:space="preserve">Poznámka k položce:_x000d_
1,5 m/ strom _x000d_
</t>
  </si>
  <si>
    <t>1,5*31</t>
  </si>
  <si>
    <t>Součet</t>
  </si>
  <si>
    <t>6</t>
  </si>
  <si>
    <t>R1</t>
  </si>
  <si>
    <t>Kůl frézovaný, impregnovaný , pr. 6 cm, d 2 m</t>
  </si>
  <si>
    <t>1716827470</t>
  </si>
  <si>
    <t>31*3</t>
  </si>
  <si>
    <t>7</t>
  </si>
  <si>
    <t>R3</t>
  </si>
  <si>
    <t>Vyvazovací příčka, půl kůlu, pr. 7 cm, d 60 cm</t>
  </si>
  <si>
    <t>-413641100</t>
  </si>
  <si>
    <t>184215412</t>
  </si>
  <si>
    <t>Zhotovení závlahové mísy u solitérních dřevin v rovině nebo na svahu do 1:5, o průměru mísy přes 0,5 do 1 m</t>
  </si>
  <si>
    <t>-1494900478</t>
  </si>
  <si>
    <t>9</t>
  </si>
  <si>
    <t>184501131</t>
  </si>
  <si>
    <t xml:space="preserve">Zhotovení obalu kmene a spodních částí větví stromu z juty  ve dvou vrstvách v rovině nebo na svahu do 1:5</t>
  </si>
  <si>
    <t>m2</t>
  </si>
  <si>
    <t>-500525333</t>
  </si>
  <si>
    <t>10</t>
  </si>
  <si>
    <t>184911421</t>
  </si>
  <si>
    <t>Mulčování vysazených rostlin mulčovací kůrou, tl. do 100 mm v rovině nebo na svahu do 1:5</t>
  </si>
  <si>
    <t>843904251</t>
  </si>
  <si>
    <t>11</t>
  </si>
  <si>
    <t>10391100</t>
  </si>
  <si>
    <t>kůra mulčovací VL</t>
  </si>
  <si>
    <t>604682717</t>
  </si>
  <si>
    <t>31*0,1 'Přepočtené koeficientem množství</t>
  </si>
  <si>
    <t>12</t>
  </si>
  <si>
    <t>R9</t>
  </si>
  <si>
    <t>Zavlažovací vak, 57 l</t>
  </si>
  <si>
    <t>-118676783</t>
  </si>
  <si>
    <t>01</t>
  </si>
  <si>
    <t>Specifikace rostlin</t>
  </si>
  <si>
    <t>13</t>
  </si>
  <si>
    <t>S1</t>
  </si>
  <si>
    <t>Quercus robur 14/16, zb.</t>
  </si>
  <si>
    <t>256</t>
  </si>
  <si>
    <t>64</t>
  </si>
  <si>
    <t>464700703</t>
  </si>
  <si>
    <t>14</t>
  </si>
  <si>
    <t>Ostatní náklady - dopravné</t>
  </si>
  <si>
    <t>kpl.</t>
  </si>
  <si>
    <t>-510029952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</si>
</sst>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1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</v>
      </c>
      <c r="AO20" s="20"/>
      <c r="AP20" s="20"/>
      <c r="AQ20" s="20"/>
      <c r="AR20" s="18"/>
      <c r="BG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ROUND(AX94,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ROUND(AY94,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G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G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G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G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G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G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G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G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G83" s="36"/>
    </row>
    <row r="84" s="4" customFormat="1" ht="12" customHeight="1">
      <c r="A84" s="4"/>
      <c r="B84" s="68"/>
      <c r="C84" s="30" t="s">
        <v>14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2020020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G84" s="4"/>
    </row>
    <row r="85" s="5" customFormat="1" ht="36.96" customHeight="1">
      <c r="A85" s="5"/>
      <c r="B85" s="71"/>
      <c r="C85" s="72" t="s">
        <v>17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Výsadba stromů - lokalita Skalka, Cheb - silnice III/21320 - hotel Stein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G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G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Cheb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3. 3. 2020</v>
      </c>
      <c r="AN87" s="77"/>
      <c r="AO87" s="38"/>
      <c r="AP87" s="38"/>
      <c r="AQ87" s="38"/>
      <c r="AR87" s="42"/>
      <c r="BG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G88" s="36"/>
    </row>
    <row r="89" s="2" customFormat="1" ht="15.15" customHeight="1">
      <c r="A89" s="36"/>
      <c r="B89" s="37"/>
      <c r="C89" s="30" t="s">
        <v>25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Cheb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33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6"/>
    </row>
    <row r="90" s="2" customFormat="1" ht="15.15" customHeight="1">
      <c r="A90" s="36"/>
      <c r="B90" s="37"/>
      <c r="C90" s="30" t="s">
        <v>31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6"/>
      <c r="BG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90"/>
      <c r="BG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99" t="s">
        <v>74</v>
      </c>
      <c r="BE92" s="99" t="s">
        <v>75</v>
      </c>
      <c r="BF92" s="100" t="s">
        <v>76</v>
      </c>
      <c r="BG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3"/>
      <c r="BG93" s="36"/>
    </row>
    <row r="94" s="6" customFormat="1" ht="32.4" customHeight="1">
      <c r="A94" s="6"/>
      <c r="B94" s="104"/>
      <c r="C94" s="105" t="s">
        <v>77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SUM(AG94,AV94)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ROUND(AT95,2)</f>
        <v>0</v>
      </c>
      <c r="AU94" s="113">
        <f>ROUND(AU95,2)</f>
        <v>0</v>
      </c>
      <c r="AV94" s="113">
        <f>ROUND(SUM(AX94:AY94),2)</f>
        <v>0</v>
      </c>
      <c r="AW94" s="114">
        <f>ROUND(AW95,5)</f>
        <v>0</v>
      </c>
      <c r="AX94" s="113">
        <f>ROUND(BB94*L29,2)</f>
        <v>0</v>
      </c>
      <c r="AY94" s="113">
        <f>ROUND(BC94*L30,2)</f>
        <v>0</v>
      </c>
      <c r="AZ94" s="113">
        <f>ROUND(BD94*L29,2)</f>
        <v>0</v>
      </c>
      <c r="BA94" s="113">
        <f>ROUND(BE94*L30,2)</f>
        <v>0</v>
      </c>
      <c r="BB94" s="113">
        <f>ROUND(BB95,2)</f>
        <v>0</v>
      </c>
      <c r="BC94" s="113">
        <f>ROUND(BC95,2)</f>
        <v>0</v>
      </c>
      <c r="BD94" s="113">
        <f>ROUND(BD95,2)</f>
        <v>0</v>
      </c>
      <c r="BE94" s="113">
        <f>ROUND(BE95,2)</f>
        <v>0</v>
      </c>
      <c r="BF94" s="115">
        <f>ROUND(BF95,2)</f>
        <v>0</v>
      </c>
      <c r="BG94" s="6"/>
      <c r="BS94" s="116" t="s">
        <v>78</v>
      </c>
      <c r="BT94" s="116" t="s">
        <v>79</v>
      </c>
      <c r="BV94" s="116" t="s">
        <v>80</v>
      </c>
      <c r="BW94" s="116" t="s">
        <v>6</v>
      </c>
      <c r="BX94" s="116" t="s">
        <v>81</v>
      </c>
      <c r="CL94" s="116" t="s">
        <v>1</v>
      </c>
    </row>
    <row r="95" s="7" customFormat="1" ht="24.75" customHeight="1">
      <c r="A95" s="117" t="s">
        <v>82</v>
      </c>
      <c r="B95" s="118"/>
      <c r="C95" s="119"/>
      <c r="D95" s="120" t="s">
        <v>15</v>
      </c>
      <c r="E95" s="120"/>
      <c r="F95" s="120"/>
      <c r="G95" s="120"/>
      <c r="H95" s="120"/>
      <c r="I95" s="121"/>
      <c r="J95" s="120" t="s">
        <v>18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'2020020 - Výsadba stromů ...'!K30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83</v>
      </c>
      <c r="AR95" s="124"/>
      <c r="AS95" s="125">
        <f>'2020020 - Výsadba stromů ...'!K28</f>
        <v>0</v>
      </c>
      <c r="AT95" s="126">
        <f>'2020020 - Výsadba stromů ...'!K29</f>
        <v>0</v>
      </c>
      <c r="AU95" s="126">
        <v>0</v>
      </c>
      <c r="AV95" s="126">
        <f>ROUND(SUM(AX95:AY95),2)</f>
        <v>0</v>
      </c>
      <c r="AW95" s="127">
        <f>'2020020 - Výsadba stromů ...'!T114</f>
        <v>0</v>
      </c>
      <c r="AX95" s="126">
        <f>'2020020 - Výsadba stromů ...'!K33</f>
        <v>0</v>
      </c>
      <c r="AY95" s="126">
        <f>'2020020 - Výsadba stromů ...'!K34</f>
        <v>0</v>
      </c>
      <c r="AZ95" s="126">
        <f>'2020020 - Výsadba stromů ...'!K35</f>
        <v>0</v>
      </c>
      <c r="BA95" s="126">
        <f>'2020020 - Výsadba stromů ...'!K36</f>
        <v>0</v>
      </c>
      <c r="BB95" s="126">
        <f>'2020020 - Výsadba stromů ...'!F33</f>
        <v>0</v>
      </c>
      <c r="BC95" s="126">
        <f>'2020020 - Výsadba stromů ...'!F34</f>
        <v>0</v>
      </c>
      <c r="BD95" s="126">
        <f>'2020020 - Výsadba stromů ...'!F35</f>
        <v>0</v>
      </c>
      <c r="BE95" s="126">
        <f>'2020020 - Výsadba stromů ...'!F36</f>
        <v>0</v>
      </c>
      <c r="BF95" s="128">
        <f>'2020020 - Výsadba stromů ...'!F37</f>
        <v>0</v>
      </c>
      <c r="BG95" s="7"/>
      <c r="BT95" s="129" t="s">
        <v>84</v>
      </c>
      <c r="BU95" s="129" t="s">
        <v>85</v>
      </c>
      <c r="BV95" s="129" t="s">
        <v>80</v>
      </c>
      <c r="BW95" s="129" t="s">
        <v>6</v>
      </c>
      <c r="BX95" s="129" t="s">
        <v>81</v>
      </c>
      <c r="CL95" s="129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</row>
  </sheetData>
  <sheetProtection sheet="1" formatColumns="0" formatRows="0" objects="1" scenarios="1" spinCount="100000" saltValue="sj0GeZIKW0aLOa1IA0EorFVwBwu8uMZNjGZLWN9c+N3kpaef8DC/B8jzf5+Ki++A8WvAxLmVXRfw3f56vld/oQ==" hashValue="EcfNlorfN+oRIwHc6M1mcW4KwVP7/5X17NZ5hO+HOSaX/ileqMni55WQtj8t0i/yWGUiNfEaofwHqksjk2eEXw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2020020 - Výsadba stromů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3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J2" s="13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3"/>
      <c r="K3" s="132"/>
      <c r="L3" s="132"/>
      <c r="M3" s="18"/>
      <c r="AT3" s="15" t="s">
        <v>86</v>
      </c>
    </row>
    <row r="4" s="1" customFormat="1" ht="24.96" customHeight="1">
      <c r="B4" s="18"/>
      <c r="D4" s="134" t="s">
        <v>87</v>
      </c>
      <c r="I4" s="130"/>
      <c r="J4" s="130"/>
      <c r="M4" s="18"/>
      <c r="N4" s="135" t="s">
        <v>11</v>
      </c>
      <c r="AT4" s="15" t="s">
        <v>4</v>
      </c>
    </row>
    <row r="5" s="1" customFormat="1" ht="6.96" customHeight="1">
      <c r="B5" s="18"/>
      <c r="I5" s="130"/>
      <c r="J5" s="130"/>
      <c r="M5" s="18"/>
    </row>
    <row r="6" s="2" customFormat="1" ht="12" customHeight="1">
      <c r="A6" s="36"/>
      <c r="B6" s="42"/>
      <c r="C6" s="36"/>
      <c r="D6" s="136" t="s">
        <v>17</v>
      </c>
      <c r="E6" s="36"/>
      <c r="F6" s="36"/>
      <c r="G6" s="36"/>
      <c r="H6" s="36"/>
      <c r="I6" s="137"/>
      <c r="J6" s="137"/>
      <c r="K6" s="36"/>
      <c r="L6" s="36"/>
      <c r="M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24.75" customHeight="1">
      <c r="A7" s="36"/>
      <c r="B7" s="42"/>
      <c r="C7" s="36"/>
      <c r="D7" s="36"/>
      <c r="E7" s="138" t="s">
        <v>18</v>
      </c>
      <c r="F7" s="36"/>
      <c r="G7" s="36"/>
      <c r="H7" s="36"/>
      <c r="I7" s="137"/>
      <c r="J7" s="137"/>
      <c r="K7" s="36"/>
      <c r="L7" s="36"/>
      <c r="M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137"/>
      <c r="J8" s="137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6" t="s">
        <v>19</v>
      </c>
      <c r="E9" s="36"/>
      <c r="F9" s="139" t="s">
        <v>1</v>
      </c>
      <c r="G9" s="36"/>
      <c r="H9" s="36"/>
      <c r="I9" s="140" t="s">
        <v>20</v>
      </c>
      <c r="J9" s="141" t="s">
        <v>1</v>
      </c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6" t="s">
        <v>21</v>
      </c>
      <c r="E10" s="36"/>
      <c r="F10" s="139" t="s">
        <v>22</v>
      </c>
      <c r="G10" s="36"/>
      <c r="H10" s="36"/>
      <c r="I10" s="140" t="s">
        <v>23</v>
      </c>
      <c r="J10" s="142" t="str">
        <f>'Rekapitulace stavby'!AN8</f>
        <v>3. 3. 2020</v>
      </c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137"/>
      <c r="J11" s="137"/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6" t="s">
        <v>25</v>
      </c>
      <c r="E12" s="36"/>
      <c r="F12" s="36"/>
      <c r="G12" s="36"/>
      <c r="H12" s="36"/>
      <c r="I12" s="140" t="s">
        <v>26</v>
      </c>
      <c r="J12" s="141" t="s">
        <v>27</v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9" t="s">
        <v>28</v>
      </c>
      <c r="F13" s="36"/>
      <c r="G13" s="36"/>
      <c r="H13" s="36"/>
      <c r="I13" s="140" t="s">
        <v>29</v>
      </c>
      <c r="J13" s="141" t="s">
        <v>30</v>
      </c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137"/>
      <c r="J14" s="137"/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6" t="s">
        <v>31</v>
      </c>
      <c r="E15" s="36"/>
      <c r="F15" s="36"/>
      <c r="G15" s="36"/>
      <c r="H15" s="36"/>
      <c r="I15" s="140" t="s">
        <v>26</v>
      </c>
      <c r="J15" s="31" t="str">
        <f>'Rekapitulace stavby'!AN13</f>
        <v>Vyplň údaj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9"/>
      <c r="G16" s="139"/>
      <c r="H16" s="139"/>
      <c r="I16" s="140" t="s">
        <v>29</v>
      </c>
      <c r="J16" s="31" t="str">
        <f>'Rekapitulace stavby'!AN14</f>
        <v>Vyplň údaj</v>
      </c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137"/>
      <c r="J17" s="137"/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6" t="s">
        <v>33</v>
      </c>
      <c r="E18" s="36"/>
      <c r="F18" s="36"/>
      <c r="G18" s="36"/>
      <c r="H18" s="36"/>
      <c r="I18" s="140" t="s">
        <v>26</v>
      </c>
      <c r="J18" s="141" t="str">
        <f>IF('Rekapitulace stavby'!AN16="","",'Rekapitulace stavby'!AN16)</f>
        <v/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9" t="str">
        <f>IF('Rekapitulace stavby'!E17="","",'Rekapitulace stavby'!E17)</f>
        <v xml:space="preserve"> </v>
      </c>
      <c r="F19" s="36"/>
      <c r="G19" s="36"/>
      <c r="H19" s="36"/>
      <c r="I19" s="140" t="s">
        <v>29</v>
      </c>
      <c r="J19" s="141" t="str">
        <f>IF('Rekapitulace stavby'!AN17="","",'Rekapitulace stavby'!AN17)</f>
        <v/>
      </c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137"/>
      <c r="J20" s="137"/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6" t="s">
        <v>35</v>
      </c>
      <c r="E21" s="36"/>
      <c r="F21" s="36"/>
      <c r="G21" s="36"/>
      <c r="H21" s="36"/>
      <c r="I21" s="140" t="s">
        <v>26</v>
      </c>
      <c r="J21" s="141" t="str">
        <f>IF('Rekapitulace stavby'!AN19="","",'Rekapitulace stavby'!AN19)</f>
        <v/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9" t="str">
        <f>IF('Rekapitulace stavby'!E20="","",'Rekapitulace stavby'!E20)</f>
        <v xml:space="preserve"> </v>
      </c>
      <c r="F22" s="36"/>
      <c r="G22" s="36"/>
      <c r="H22" s="36"/>
      <c r="I22" s="140" t="s">
        <v>29</v>
      </c>
      <c r="J22" s="141" t="str">
        <f>IF('Rekapitulace stavby'!AN20="","",'Rekapitulace stavby'!AN20)</f>
        <v/>
      </c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137"/>
      <c r="J23" s="137"/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6" t="s">
        <v>36</v>
      </c>
      <c r="E24" s="36"/>
      <c r="F24" s="36"/>
      <c r="G24" s="36"/>
      <c r="H24" s="36"/>
      <c r="I24" s="137"/>
      <c r="J24" s="137"/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6"/>
      <c r="K25" s="143"/>
      <c r="L25" s="143"/>
      <c r="M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137"/>
      <c r="J26" s="137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8"/>
      <c r="E27" s="148"/>
      <c r="F27" s="148"/>
      <c r="G27" s="148"/>
      <c r="H27" s="148"/>
      <c r="I27" s="149"/>
      <c r="J27" s="149"/>
      <c r="K27" s="148"/>
      <c r="L27" s="148"/>
      <c r="M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>
      <c r="A28" s="36"/>
      <c r="B28" s="42"/>
      <c r="C28" s="36"/>
      <c r="D28" s="36"/>
      <c r="E28" s="136" t="s">
        <v>88</v>
      </c>
      <c r="F28" s="36"/>
      <c r="G28" s="36"/>
      <c r="H28" s="36"/>
      <c r="I28" s="137"/>
      <c r="J28" s="137"/>
      <c r="K28" s="150">
        <f>I94</f>
        <v>0</v>
      </c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>
      <c r="A29" s="36"/>
      <c r="B29" s="42"/>
      <c r="C29" s="36"/>
      <c r="D29" s="36"/>
      <c r="E29" s="136" t="s">
        <v>89</v>
      </c>
      <c r="F29" s="36"/>
      <c r="G29" s="36"/>
      <c r="H29" s="36"/>
      <c r="I29" s="137"/>
      <c r="J29" s="137"/>
      <c r="K29" s="150">
        <f>J94</f>
        <v>0</v>
      </c>
      <c r="L29" s="36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1" t="s">
        <v>37</v>
      </c>
      <c r="E30" s="36"/>
      <c r="F30" s="36"/>
      <c r="G30" s="36"/>
      <c r="H30" s="36"/>
      <c r="I30" s="137"/>
      <c r="J30" s="137"/>
      <c r="K30" s="152">
        <f>ROUND(K114, 2)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9"/>
      <c r="J31" s="149"/>
      <c r="K31" s="148"/>
      <c r="L31" s="148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3" t="s">
        <v>39</v>
      </c>
      <c r="G32" s="36"/>
      <c r="H32" s="36"/>
      <c r="I32" s="154" t="s">
        <v>38</v>
      </c>
      <c r="J32" s="137"/>
      <c r="K32" s="153" t="s">
        <v>40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5" t="s">
        <v>41</v>
      </c>
      <c r="E33" s="136" t="s">
        <v>42</v>
      </c>
      <c r="F33" s="150">
        <f>ROUND((SUM(BE114:BE137)),  2)</f>
        <v>0</v>
      </c>
      <c r="G33" s="36"/>
      <c r="H33" s="36"/>
      <c r="I33" s="156">
        <v>0.20999999999999999</v>
      </c>
      <c r="J33" s="137"/>
      <c r="K33" s="150">
        <f>ROUND(((SUM(BE114:BE137))*I33),  2)</f>
        <v>0</v>
      </c>
      <c r="L33" s="36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6" t="s">
        <v>43</v>
      </c>
      <c r="F34" s="150">
        <f>ROUND((SUM(BF114:BF137)),  2)</f>
        <v>0</v>
      </c>
      <c r="G34" s="36"/>
      <c r="H34" s="36"/>
      <c r="I34" s="156">
        <v>0.14999999999999999</v>
      </c>
      <c r="J34" s="137"/>
      <c r="K34" s="150">
        <f>ROUND(((SUM(BF114:BF137))*I34),  2)</f>
        <v>0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6" t="s">
        <v>44</v>
      </c>
      <c r="F35" s="150">
        <f>ROUND((SUM(BG114:BG137)),  2)</f>
        <v>0</v>
      </c>
      <c r="G35" s="36"/>
      <c r="H35" s="36"/>
      <c r="I35" s="156">
        <v>0.20999999999999999</v>
      </c>
      <c r="J35" s="137"/>
      <c r="K35" s="150">
        <f>0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6" t="s">
        <v>45</v>
      </c>
      <c r="F36" s="150">
        <f>ROUND((SUM(BH114:BH137)),  2)</f>
        <v>0</v>
      </c>
      <c r="G36" s="36"/>
      <c r="H36" s="36"/>
      <c r="I36" s="156">
        <v>0.14999999999999999</v>
      </c>
      <c r="J36" s="137"/>
      <c r="K36" s="150">
        <f>0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6" t="s">
        <v>46</v>
      </c>
      <c r="F37" s="150">
        <f>ROUND((SUM(BI114:BI137)),  2)</f>
        <v>0</v>
      </c>
      <c r="G37" s="36"/>
      <c r="H37" s="36"/>
      <c r="I37" s="156">
        <v>0</v>
      </c>
      <c r="J37" s="137"/>
      <c r="K37" s="150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7"/>
      <c r="J38" s="137"/>
      <c r="K38" s="36"/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2"/>
      <c r="K39" s="163">
        <f>SUM(K30:K37)</f>
        <v>0</v>
      </c>
      <c r="L39" s="164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37"/>
      <c r="J40" s="137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0"/>
      <c r="J41" s="130"/>
      <c r="M41" s="18"/>
    </row>
    <row r="42" s="1" customFormat="1" ht="14.4" customHeight="1">
      <c r="B42" s="18"/>
      <c r="I42" s="130"/>
      <c r="J42" s="130"/>
      <c r="M42" s="18"/>
    </row>
    <row r="43" s="1" customFormat="1" ht="14.4" customHeight="1">
      <c r="B43" s="18"/>
      <c r="I43" s="130"/>
      <c r="J43" s="130"/>
      <c r="M43" s="18"/>
    </row>
    <row r="44" s="1" customFormat="1" ht="14.4" customHeight="1">
      <c r="B44" s="18"/>
      <c r="I44" s="130"/>
      <c r="J44" s="130"/>
      <c r="M44" s="18"/>
    </row>
    <row r="45" s="1" customFormat="1" ht="14.4" customHeight="1">
      <c r="B45" s="18"/>
      <c r="I45" s="130"/>
      <c r="J45" s="130"/>
      <c r="M45" s="18"/>
    </row>
    <row r="46" s="1" customFormat="1" ht="14.4" customHeight="1">
      <c r="B46" s="18"/>
      <c r="I46" s="130"/>
      <c r="J46" s="130"/>
      <c r="M46" s="18"/>
    </row>
    <row r="47" s="1" customFormat="1" ht="14.4" customHeight="1">
      <c r="B47" s="18"/>
      <c r="I47" s="130"/>
      <c r="J47" s="130"/>
      <c r="M47" s="18"/>
    </row>
    <row r="48" s="1" customFormat="1" ht="14.4" customHeight="1">
      <c r="B48" s="18"/>
      <c r="I48" s="130"/>
      <c r="J48" s="130"/>
      <c r="M48" s="18"/>
    </row>
    <row r="49" s="1" customFormat="1" ht="14.4" customHeight="1">
      <c r="B49" s="18"/>
      <c r="I49" s="130"/>
      <c r="J49" s="130"/>
      <c r="M49" s="18"/>
    </row>
    <row r="50" s="2" customFormat="1" ht="14.4" customHeight="1">
      <c r="B50" s="61"/>
      <c r="D50" s="165" t="s">
        <v>50</v>
      </c>
      <c r="E50" s="166"/>
      <c r="F50" s="166"/>
      <c r="G50" s="165" t="s">
        <v>51</v>
      </c>
      <c r="H50" s="166"/>
      <c r="I50" s="167"/>
      <c r="J50" s="167"/>
      <c r="K50" s="166"/>
      <c r="L50" s="166"/>
      <c r="M50" s="6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6"/>
      <c r="B61" s="42"/>
      <c r="C61" s="36"/>
      <c r="D61" s="168" t="s">
        <v>52</v>
      </c>
      <c r="E61" s="169"/>
      <c r="F61" s="170" t="s">
        <v>53</v>
      </c>
      <c r="G61" s="168" t="s">
        <v>52</v>
      </c>
      <c r="H61" s="169"/>
      <c r="I61" s="171"/>
      <c r="J61" s="172" t="s">
        <v>53</v>
      </c>
      <c r="K61" s="169"/>
      <c r="L61" s="169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6"/>
      <c r="B65" s="42"/>
      <c r="C65" s="36"/>
      <c r="D65" s="165" t="s">
        <v>54</v>
      </c>
      <c r="E65" s="173"/>
      <c r="F65" s="173"/>
      <c r="G65" s="165" t="s">
        <v>55</v>
      </c>
      <c r="H65" s="173"/>
      <c r="I65" s="174"/>
      <c r="J65" s="174"/>
      <c r="K65" s="173"/>
      <c r="L65" s="173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6"/>
      <c r="B76" s="42"/>
      <c r="C76" s="36"/>
      <c r="D76" s="168" t="s">
        <v>52</v>
      </c>
      <c r="E76" s="169"/>
      <c r="F76" s="170" t="s">
        <v>53</v>
      </c>
      <c r="G76" s="168" t="s">
        <v>52</v>
      </c>
      <c r="H76" s="169"/>
      <c r="I76" s="171"/>
      <c r="J76" s="172" t="s">
        <v>53</v>
      </c>
      <c r="K76" s="169"/>
      <c r="L76" s="169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5"/>
      <c r="C77" s="176"/>
      <c r="D77" s="176"/>
      <c r="E77" s="176"/>
      <c r="F77" s="176"/>
      <c r="G77" s="176"/>
      <c r="H77" s="176"/>
      <c r="I77" s="177"/>
      <c r="J77" s="177"/>
      <c r="K77" s="176"/>
      <c r="L77" s="176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178"/>
      <c r="C81" s="179"/>
      <c r="D81" s="179"/>
      <c r="E81" s="179"/>
      <c r="F81" s="179"/>
      <c r="G81" s="179"/>
      <c r="H81" s="179"/>
      <c r="I81" s="180"/>
      <c r="J81" s="180"/>
      <c r="K81" s="179"/>
      <c r="L81" s="179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137"/>
      <c r="J82" s="137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37"/>
      <c r="J83" s="137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137"/>
      <c r="J84" s="137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24.75" customHeight="1">
      <c r="A85" s="36"/>
      <c r="B85" s="37"/>
      <c r="C85" s="38"/>
      <c r="D85" s="38"/>
      <c r="E85" s="74" t="str">
        <f>E7</f>
        <v>Výsadba stromů - lokalita Skalka, Cheb - silnice III/21320 - hotel Stein</v>
      </c>
      <c r="F85" s="38"/>
      <c r="G85" s="38"/>
      <c r="H85" s="38"/>
      <c r="I85" s="137"/>
      <c r="J85" s="137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137"/>
      <c r="J86" s="137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21</v>
      </c>
      <c r="D87" s="38"/>
      <c r="E87" s="38"/>
      <c r="F87" s="25" t="str">
        <f>F10</f>
        <v>Cheb</v>
      </c>
      <c r="G87" s="38"/>
      <c r="H87" s="38"/>
      <c r="I87" s="140" t="s">
        <v>23</v>
      </c>
      <c r="J87" s="142" t="str">
        <f>IF(J10="","",J10)</f>
        <v>3. 3. 2020</v>
      </c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37"/>
      <c r="J88" s="137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5.15" customHeight="1">
      <c r="A89" s="36"/>
      <c r="B89" s="37"/>
      <c r="C89" s="30" t="s">
        <v>25</v>
      </c>
      <c r="D89" s="38"/>
      <c r="E89" s="38"/>
      <c r="F89" s="25" t="str">
        <f>E13</f>
        <v>Město Cheb</v>
      </c>
      <c r="G89" s="38"/>
      <c r="H89" s="38"/>
      <c r="I89" s="140" t="s">
        <v>33</v>
      </c>
      <c r="J89" s="181" t="str">
        <f>E19</f>
        <v xml:space="preserve"> 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31</v>
      </c>
      <c r="D90" s="38"/>
      <c r="E90" s="38"/>
      <c r="F90" s="25" t="str">
        <f>IF(E16="","",E16)</f>
        <v>Vyplň údaj</v>
      </c>
      <c r="G90" s="38"/>
      <c r="H90" s="38"/>
      <c r="I90" s="140" t="s">
        <v>35</v>
      </c>
      <c r="J90" s="181" t="str">
        <f>E22</f>
        <v xml:space="preserve"> </v>
      </c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137"/>
      <c r="J91" s="137"/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82" t="s">
        <v>91</v>
      </c>
      <c r="D92" s="183"/>
      <c r="E92" s="183"/>
      <c r="F92" s="183"/>
      <c r="G92" s="183"/>
      <c r="H92" s="183"/>
      <c r="I92" s="184" t="s">
        <v>92</v>
      </c>
      <c r="J92" s="184" t="s">
        <v>93</v>
      </c>
      <c r="K92" s="185" t="s">
        <v>94</v>
      </c>
      <c r="L92" s="183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37"/>
      <c r="J93" s="137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86" t="s">
        <v>95</v>
      </c>
      <c r="D94" s="38"/>
      <c r="E94" s="38"/>
      <c r="F94" s="38"/>
      <c r="G94" s="38"/>
      <c r="H94" s="38"/>
      <c r="I94" s="187">
        <f>Q114</f>
        <v>0</v>
      </c>
      <c r="J94" s="187">
        <f>R114</f>
        <v>0</v>
      </c>
      <c r="K94" s="108">
        <f>K114</f>
        <v>0</v>
      </c>
      <c r="L94" s="38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96</v>
      </c>
    </row>
    <row r="95" hidden="1" s="9" customFormat="1" ht="24.96" customHeight="1">
      <c r="A95" s="9"/>
      <c r="B95" s="188"/>
      <c r="C95" s="189"/>
      <c r="D95" s="190" t="s">
        <v>97</v>
      </c>
      <c r="E95" s="191"/>
      <c r="F95" s="191"/>
      <c r="G95" s="191"/>
      <c r="H95" s="191"/>
      <c r="I95" s="192">
        <f>Q115</f>
        <v>0</v>
      </c>
      <c r="J95" s="192">
        <f>R115</f>
        <v>0</v>
      </c>
      <c r="K95" s="193">
        <f>K115</f>
        <v>0</v>
      </c>
      <c r="L95" s="189"/>
      <c r="M95" s="19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9" customFormat="1" ht="24.96" customHeight="1">
      <c r="A96" s="9"/>
      <c r="B96" s="188"/>
      <c r="C96" s="189"/>
      <c r="D96" s="190" t="s">
        <v>98</v>
      </c>
      <c r="E96" s="191"/>
      <c r="F96" s="191"/>
      <c r="G96" s="191"/>
      <c r="H96" s="191"/>
      <c r="I96" s="192">
        <f>Q135</f>
        <v>0</v>
      </c>
      <c r="J96" s="192">
        <f>R135</f>
        <v>0</v>
      </c>
      <c r="K96" s="193">
        <f>K135</f>
        <v>0</v>
      </c>
      <c r="L96" s="189"/>
      <c r="M96" s="194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2" customFormat="1" ht="21.84" customHeight="1">
      <c r="A97" s="36"/>
      <c r="B97" s="37"/>
      <c r="C97" s="38"/>
      <c r="D97" s="38"/>
      <c r="E97" s="38"/>
      <c r="F97" s="38"/>
      <c r="G97" s="38"/>
      <c r="H97" s="38"/>
      <c r="I97" s="137"/>
      <c r="J97" s="137"/>
      <c r="K97" s="38"/>
      <c r="L97" s="38"/>
      <c r="M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idden="1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177"/>
      <c r="J98" s="177"/>
      <c r="K98" s="65"/>
      <c r="L98" s="65"/>
      <c r="M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hidden="1"/>
    <row r="100" hidden="1"/>
    <row r="101" hidden="1"/>
    <row r="102" s="2" customFormat="1" ht="6.96" customHeight="1">
      <c r="A102" s="36"/>
      <c r="B102" s="66"/>
      <c r="C102" s="67"/>
      <c r="D102" s="67"/>
      <c r="E102" s="67"/>
      <c r="F102" s="67"/>
      <c r="G102" s="67"/>
      <c r="H102" s="67"/>
      <c r="I102" s="180"/>
      <c r="J102" s="180"/>
      <c r="K102" s="67"/>
      <c r="L102" s="67"/>
      <c r="M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24.96" customHeight="1">
      <c r="A103" s="36"/>
      <c r="B103" s="37"/>
      <c r="C103" s="21" t="s">
        <v>99</v>
      </c>
      <c r="D103" s="38"/>
      <c r="E103" s="38"/>
      <c r="F103" s="38"/>
      <c r="G103" s="38"/>
      <c r="H103" s="38"/>
      <c r="I103" s="137"/>
      <c r="J103" s="137"/>
      <c r="K103" s="38"/>
      <c r="L103" s="38"/>
      <c r="M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37"/>
      <c r="C104" s="38"/>
      <c r="D104" s="38"/>
      <c r="E104" s="38"/>
      <c r="F104" s="38"/>
      <c r="G104" s="38"/>
      <c r="H104" s="38"/>
      <c r="I104" s="137"/>
      <c r="J104" s="137"/>
      <c r="K104" s="38"/>
      <c r="L104" s="38"/>
      <c r="M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12" customHeight="1">
      <c r="A105" s="36"/>
      <c r="B105" s="37"/>
      <c r="C105" s="30" t="s">
        <v>17</v>
      </c>
      <c r="D105" s="38"/>
      <c r="E105" s="38"/>
      <c r="F105" s="38"/>
      <c r="G105" s="38"/>
      <c r="H105" s="38"/>
      <c r="I105" s="137"/>
      <c r="J105" s="137"/>
      <c r="K105" s="38"/>
      <c r="L105" s="38"/>
      <c r="M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75" customHeight="1">
      <c r="A106" s="36"/>
      <c r="B106" s="37"/>
      <c r="C106" s="38"/>
      <c r="D106" s="38"/>
      <c r="E106" s="74" t="str">
        <f>E7</f>
        <v>Výsadba stromů - lokalita Skalka, Cheb - silnice III/21320 - hotel Stein</v>
      </c>
      <c r="F106" s="38"/>
      <c r="G106" s="38"/>
      <c r="H106" s="38"/>
      <c r="I106" s="137"/>
      <c r="J106" s="137"/>
      <c r="K106" s="38"/>
      <c r="L106" s="38"/>
      <c r="M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137"/>
      <c r="J107" s="137"/>
      <c r="K107" s="38"/>
      <c r="L107" s="38"/>
      <c r="M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21</v>
      </c>
      <c r="D108" s="38"/>
      <c r="E108" s="38"/>
      <c r="F108" s="25" t="str">
        <f>F10</f>
        <v>Cheb</v>
      </c>
      <c r="G108" s="38"/>
      <c r="H108" s="38"/>
      <c r="I108" s="140" t="s">
        <v>23</v>
      </c>
      <c r="J108" s="142" t="str">
        <f>IF(J10="","",J10)</f>
        <v>3. 3. 2020</v>
      </c>
      <c r="K108" s="38"/>
      <c r="L108" s="38"/>
      <c r="M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137"/>
      <c r="J109" s="137"/>
      <c r="K109" s="38"/>
      <c r="L109" s="38"/>
      <c r="M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5.15" customHeight="1">
      <c r="A110" s="36"/>
      <c r="B110" s="37"/>
      <c r="C110" s="30" t="s">
        <v>25</v>
      </c>
      <c r="D110" s="38"/>
      <c r="E110" s="38"/>
      <c r="F110" s="25" t="str">
        <f>E13</f>
        <v>Město Cheb</v>
      </c>
      <c r="G110" s="38"/>
      <c r="H110" s="38"/>
      <c r="I110" s="140" t="s">
        <v>33</v>
      </c>
      <c r="J110" s="181" t="str">
        <f>E19</f>
        <v xml:space="preserve"> </v>
      </c>
      <c r="K110" s="38"/>
      <c r="L110" s="38"/>
      <c r="M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5.15" customHeight="1">
      <c r="A111" s="36"/>
      <c r="B111" s="37"/>
      <c r="C111" s="30" t="s">
        <v>31</v>
      </c>
      <c r="D111" s="38"/>
      <c r="E111" s="38"/>
      <c r="F111" s="25" t="str">
        <f>IF(E16="","",E16)</f>
        <v>Vyplň údaj</v>
      </c>
      <c r="G111" s="38"/>
      <c r="H111" s="38"/>
      <c r="I111" s="140" t="s">
        <v>35</v>
      </c>
      <c r="J111" s="181" t="str">
        <f>E22</f>
        <v xml:space="preserve"> </v>
      </c>
      <c r="K111" s="38"/>
      <c r="L111" s="38"/>
      <c r="M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0.32" customHeight="1">
      <c r="A112" s="36"/>
      <c r="B112" s="37"/>
      <c r="C112" s="38"/>
      <c r="D112" s="38"/>
      <c r="E112" s="38"/>
      <c r="F112" s="38"/>
      <c r="G112" s="38"/>
      <c r="H112" s="38"/>
      <c r="I112" s="137"/>
      <c r="J112" s="137"/>
      <c r="K112" s="38"/>
      <c r="L112" s="38"/>
      <c r="M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10" customFormat="1" ht="29.28" customHeight="1">
      <c r="A113" s="195"/>
      <c r="B113" s="196"/>
      <c r="C113" s="197" t="s">
        <v>100</v>
      </c>
      <c r="D113" s="198" t="s">
        <v>62</v>
      </c>
      <c r="E113" s="198" t="s">
        <v>58</v>
      </c>
      <c r="F113" s="198" t="s">
        <v>59</v>
      </c>
      <c r="G113" s="198" t="s">
        <v>101</v>
      </c>
      <c r="H113" s="198" t="s">
        <v>102</v>
      </c>
      <c r="I113" s="199" t="s">
        <v>103</v>
      </c>
      <c r="J113" s="199" t="s">
        <v>104</v>
      </c>
      <c r="K113" s="198" t="s">
        <v>94</v>
      </c>
      <c r="L113" s="200" t="s">
        <v>105</v>
      </c>
      <c r="M113" s="201"/>
      <c r="N113" s="98" t="s">
        <v>1</v>
      </c>
      <c r="O113" s="99" t="s">
        <v>41</v>
      </c>
      <c r="P113" s="99" t="s">
        <v>106</v>
      </c>
      <c r="Q113" s="99" t="s">
        <v>107</v>
      </c>
      <c r="R113" s="99" t="s">
        <v>108</v>
      </c>
      <c r="S113" s="99" t="s">
        <v>109</v>
      </c>
      <c r="T113" s="99" t="s">
        <v>110</v>
      </c>
      <c r="U113" s="99" t="s">
        <v>111</v>
      </c>
      <c r="V113" s="99" t="s">
        <v>112</v>
      </c>
      <c r="W113" s="99" t="s">
        <v>113</v>
      </c>
      <c r="X113" s="100" t="s">
        <v>114</v>
      </c>
      <c r="Y113" s="195"/>
      <c r="Z113" s="195"/>
      <c r="AA113" s="195"/>
      <c r="AB113" s="195"/>
      <c r="AC113" s="195"/>
      <c r="AD113" s="195"/>
      <c r="AE113" s="195"/>
    </row>
    <row r="114" s="2" customFormat="1" ht="22.8" customHeight="1">
      <c r="A114" s="36"/>
      <c r="B114" s="37"/>
      <c r="C114" s="105" t="s">
        <v>115</v>
      </c>
      <c r="D114" s="38"/>
      <c r="E114" s="38"/>
      <c r="F114" s="38"/>
      <c r="G114" s="38"/>
      <c r="H114" s="38"/>
      <c r="I114" s="137"/>
      <c r="J114" s="137"/>
      <c r="K114" s="202">
        <f>BK114</f>
        <v>0</v>
      </c>
      <c r="L114" s="38"/>
      <c r="M114" s="42"/>
      <c r="N114" s="101"/>
      <c r="O114" s="203"/>
      <c r="P114" s="102"/>
      <c r="Q114" s="204">
        <f>Q115+Q135</f>
        <v>0</v>
      </c>
      <c r="R114" s="204">
        <f>R115+R135</f>
        <v>0</v>
      </c>
      <c r="S114" s="102"/>
      <c r="T114" s="205">
        <f>T115+T135</f>
        <v>0</v>
      </c>
      <c r="U114" s="102"/>
      <c r="V114" s="205">
        <f>V115+V135</f>
        <v>4.0532500000000002</v>
      </c>
      <c r="W114" s="102"/>
      <c r="X114" s="206">
        <f>X115+X135</f>
        <v>0</v>
      </c>
      <c r="Y114" s="36"/>
      <c r="Z114" s="36"/>
      <c r="AA114" s="36"/>
      <c r="AB114" s="36"/>
      <c r="AC114" s="36"/>
      <c r="AD114" s="36"/>
      <c r="AE114" s="36"/>
      <c r="AT114" s="15" t="s">
        <v>78</v>
      </c>
      <c r="AU114" s="15" t="s">
        <v>96</v>
      </c>
      <c r="BK114" s="207">
        <f>BK115+BK135</f>
        <v>0</v>
      </c>
    </row>
    <row r="115" s="11" customFormat="1" ht="25.92" customHeight="1">
      <c r="A115" s="11"/>
      <c r="B115" s="208"/>
      <c r="C115" s="209"/>
      <c r="D115" s="210" t="s">
        <v>78</v>
      </c>
      <c r="E115" s="211" t="s">
        <v>84</v>
      </c>
      <c r="F115" s="211" t="s">
        <v>116</v>
      </c>
      <c r="G115" s="209"/>
      <c r="H115" s="209"/>
      <c r="I115" s="212"/>
      <c r="J115" s="212"/>
      <c r="K115" s="213">
        <f>BK115</f>
        <v>0</v>
      </c>
      <c r="L115" s="209"/>
      <c r="M115" s="214"/>
      <c r="N115" s="215"/>
      <c r="O115" s="216"/>
      <c r="P115" s="216"/>
      <c r="Q115" s="217">
        <f>SUM(Q116:Q134)</f>
        <v>0</v>
      </c>
      <c r="R115" s="217">
        <f>SUM(R116:R134)</f>
        <v>0</v>
      </c>
      <c r="S115" s="216"/>
      <c r="T115" s="218">
        <f>SUM(T116:T134)</f>
        <v>0</v>
      </c>
      <c r="U115" s="216"/>
      <c r="V115" s="218">
        <f>SUM(V116:V134)</f>
        <v>4.0532500000000002</v>
      </c>
      <c r="W115" s="216"/>
      <c r="X115" s="219">
        <f>SUM(X116:X134)</f>
        <v>0</v>
      </c>
      <c r="Y115" s="11"/>
      <c r="Z115" s="11"/>
      <c r="AA115" s="11"/>
      <c r="AB115" s="11"/>
      <c r="AC115" s="11"/>
      <c r="AD115" s="11"/>
      <c r="AE115" s="11"/>
      <c r="AR115" s="220" t="s">
        <v>84</v>
      </c>
      <c r="AT115" s="221" t="s">
        <v>78</v>
      </c>
      <c r="AU115" s="221" t="s">
        <v>79</v>
      </c>
      <c r="AY115" s="220" t="s">
        <v>117</v>
      </c>
      <c r="BK115" s="222">
        <f>SUM(BK116:BK134)</f>
        <v>0</v>
      </c>
    </row>
    <row r="116" s="2" customFormat="1" ht="33" customHeight="1">
      <c r="A116" s="36"/>
      <c r="B116" s="37"/>
      <c r="C116" s="223" t="s">
        <v>84</v>
      </c>
      <c r="D116" s="223" t="s">
        <v>118</v>
      </c>
      <c r="E116" s="224" t="s">
        <v>119</v>
      </c>
      <c r="F116" s="225" t="s">
        <v>120</v>
      </c>
      <c r="G116" s="226" t="s">
        <v>121</v>
      </c>
      <c r="H116" s="227">
        <v>31</v>
      </c>
      <c r="I116" s="228"/>
      <c r="J116" s="228"/>
      <c r="K116" s="229">
        <f>ROUND(P116*H116,2)</f>
        <v>0</v>
      </c>
      <c r="L116" s="225" t="s">
        <v>122</v>
      </c>
      <c r="M116" s="42"/>
      <c r="N116" s="230" t="s">
        <v>1</v>
      </c>
      <c r="O116" s="231" t="s">
        <v>42</v>
      </c>
      <c r="P116" s="232">
        <f>I116+J116</f>
        <v>0</v>
      </c>
      <c r="Q116" s="232">
        <f>ROUND(I116*H116,2)</f>
        <v>0</v>
      </c>
      <c r="R116" s="232">
        <f>ROUND(J116*H116,2)</f>
        <v>0</v>
      </c>
      <c r="S116" s="89"/>
      <c r="T116" s="233">
        <f>S116*H116</f>
        <v>0</v>
      </c>
      <c r="U116" s="233">
        <v>0</v>
      </c>
      <c r="V116" s="233">
        <f>U116*H116</f>
        <v>0</v>
      </c>
      <c r="W116" s="233">
        <v>0</v>
      </c>
      <c r="X116" s="234">
        <f>W116*H116</f>
        <v>0</v>
      </c>
      <c r="Y116" s="36"/>
      <c r="Z116" s="36"/>
      <c r="AA116" s="36"/>
      <c r="AB116" s="36"/>
      <c r="AC116" s="36"/>
      <c r="AD116" s="36"/>
      <c r="AE116" s="36"/>
      <c r="AR116" s="235" t="s">
        <v>123</v>
      </c>
      <c r="AT116" s="235" t="s">
        <v>118</v>
      </c>
      <c r="AU116" s="235" t="s">
        <v>84</v>
      </c>
      <c r="AY116" s="15" t="s">
        <v>117</v>
      </c>
      <c r="BE116" s="236">
        <f>IF(O116="základní",K116,0)</f>
        <v>0</v>
      </c>
      <c r="BF116" s="236">
        <f>IF(O116="snížená",K116,0)</f>
        <v>0</v>
      </c>
      <c r="BG116" s="236">
        <f>IF(O116="zákl. přenesená",K116,0)</f>
        <v>0</v>
      </c>
      <c r="BH116" s="236">
        <f>IF(O116="sníž. přenesená",K116,0)</f>
        <v>0</v>
      </c>
      <c r="BI116" s="236">
        <f>IF(O116="nulová",K116,0)</f>
        <v>0</v>
      </c>
      <c r="BJ116" s="15" t="s">
        <v>84</v>
      </c>
      <c r="BK116" s="236">
        <f>ROUND(P116*H116,2)</f>
        <v>0</v>
      </c>
      <c r="BL116" s="15" t="s">
        <v>123</v>
      </c>
      <c r="BM116" s="235" t="s">
        <v>124</v>
      </c>
    </row>
    <row r="117" s="2" customFormat="1" ht="21.75" customHeight="1">
      <c r="A117" s="36"/>
      <c r="B117" s="37"/>
      <c r="C117" s="237" t="s">
        <v>86</v>
      </c>
      <c r="D117" s="237" t="s">
        <v>125</v>
      </c>
      <c r="E117" s="238" t="s">
        <v>126</v>
      </c>
      <c r="F117" s="239" t="s">
        <v>127</v>
      </c>
      <c r="G117" s="240" t="s">
        <v>128</v>
      </c>
      <c r="H117" s="241">
        <v>15.5</v>
      </c>
      <c r="I117" s="242"/>
      <c r="J117" s="243"/>
      <c r="K117" s="244">
        <f>ROUND(P117*H117,2)</f>
        <v>0</v>
      </c>
      <c r="L117" s="239" t="s">
        <v>122</v>
      </c>
      <c r="M117" s="245"/>
      <c r="N117" s="246" t="s">
        <v>1</v>
      </c>
      <c r="O117" s="231" t="s">
        <v>42</v>
      </c>
      <c r="P117" s="232">
        <f>I117+J117</f>
        <v>0</v>
      </c>
      <c r="Q117" s="232">
        <f>ROUND(I117*H117,2)</f>
        <v>0</v>
      </c>
      <c r="R117" s="232">
        <f>ROUND(J117*H117,2)</f>
        <v>0</v>
      </c>
      <c r="S117" s="89"/>
      <c r="T117" s="233">
        <f>S117*H117</f>
        <v>0</v>
      </c>
      <c r="U117" s="233">
        <v>0.22</v>
      </c>
      <c r="V117" s="233">
        <f>U117*H117</f>
        <v>3.4100000000000001</v>
      </c>
      <c r="W117" s="233">
        <v>0</v>
      </c>
      <c r="X117" s="234">
        <f>W117*H117</f>
        <v>0</v>
      </c>
      <c r="Y117" s="36"/>
      <c r="Z117" s="36"/>
      <c r="AA117" s="36"/>
      <c r="AB117" s="36"/>
      <c r="AC117" s="36"/>
      <c r="AD117" s="36"/>
      <c r="AE117" s="36"/>
      <c r="AR117" s="235" t="s">
        <v>129</v>
      </c>
      <c r="AT117" s="235" t="s">
        <v>125</v>
      </c>
      <c r="AU117" s="235" t="s">
        <v>84</v>
      </c>
      <c r="AY117" s="15" t="s">
        <v>117</v>
      </c>
      <c r="BE117" s="236">
        <f>IF(O117="základní",K117,0)</f>
        <v>0</v>
      </c>
      <c r="BF117" s="236">
        <f>IF(O117="snížená",K117,0)</f>
        <v>0</v>
      </c>
      <c r="BG117" s="236">
        <f>IF(O117="zákl. přenesená",K117,0)</f>
        <v>0</v>
      </c>
      <c r="BH117" s="236">
        <f>IF(O117="sníž. přenesená",K117,0)</f>
        <v>0</v>
      </c>
      <c r="BI117" s="236">
        <f>IF(O117="nulová",K117,0)</f>
        <v>0</v>
      </c>
      <c r="BJ117" s="15" t="s">
        <v>84</v>
      </c>
      <c r="BK117" s="236">
        <f>ROUND(P117*H117,2)</f>
        <v>0</v>
      </c>
      <c r="BL117" s="15" t="s">
        <v>123</v>
      </c>
      <c r="BM117" s="235" t="s">
        <v>130</v>
      </c>
    </row>
    <row r="118" s="12" customFormat="1">
      <c r="A118" s="12"/>
      <c r="B118" s="247"/>
      <c r="C118" s="248"/>
      <c r="D118" s="249" t="s">
        <v>131</v>
      </c>
      <c r="E118" s="248"/>
      <c r="F118" s="250" t="s">
        <v>132</v>
      </c>
      <c r="G118" s="248"/>
      <c r="H118" s="251">
        <v>15.5</v>
      </c>
      <c r="I118" s="252"/>
      <c r="J118" s="252"/>
      <c r="K118" s="248"/>
      <c r="L118" s="248"/>
      <c r="M118" s="253"/>
      <c r="N118" s="254"/>
      <c r="O118" s="255"/>
      <c r="P118" s="255"/>
      <c r="Q118" s="255"/>
      <c r="R118" s="255"/>
      <c r="S118" s="255"/>
      <c r="T118" s="255"/>
      <c r="U118" s="255"/>
      <c r="V118" s="255"/>
      <c r="W118" s="255"/>
      <c r="X118" s="256"/>
      <c r="Y118" s="12"/>
      <c r="Z118" s="12"/>
      <c r="AA118" s="12"/>
      <c r="AB118" s="12"/>
      <c r="AC118" s="12"/>
      <c r="AD118" s="12"/>
      <c r="AE118" s="12"/>
      <c r="AT118" s="257" t="s">
        <v>131</v>
      </c>
      <c r="AU118" s="257" t="s">
        <v>84</v>
      </c>
      <c r="AV118" s="12" t="s">
        <v>86</v>
      </c>
      <c r="AW118" s="12" t="s">
        <v>4</v>
      </c>
      <c r="AX118" s="12" t="s">
        <v>84</v>
      </c>
      <c r="AY118" s="257" t="s">
        <v>117</v>
      </c>
    </row>
    <row r="119" s="2" customFormat="1" ht="33" customHeight="1">
      <c r="A119" s="36"/>
      <c r="B119" s="37"/>
      <c r="C119" s="223" t="s">
        <v>133</v>
      </c>
      <c r="D119" s="223" t="s">
        <v>118</v>
      </c>
      <c r="E119" s="224" t="s">
        <v>134</v>
      </c>
      <c r="F119" s="225" t="s">
        <v>135</v>
      </c>
      <c r="G119" s="226" t="s">
        <v>121</v>
      </c>
      <c r="H119" s="227">
        <v>31</v>
      </c>
      <c r="I119" s="228"/>
      <c r="J119" s="228"/>
      <c r="K119" s="229">
        <f>ROUND(P119*H119,2)</f>
        <v>0</v>
      </c>
      <c r="L119" s="225" t="s">
        <v>122</v>
      </c>
      <c r="M119" s="42"/>
      <c r="N119" s="230" t="s">
        <v>1</v>
      </c>
      <c r="O119" s="231" t="s">
        <v>42</v>
      </c>
      <c r="P119" s="232">
        <f>I119+J119</f>
        <v>0</v>
      </c>
      <c r="Q119" s="232">
        <f>ROUND(I119*H119,2)</f>
        <v>0</v>
      </c>
      <c r="R119" s="232">
        <f>ROUND(J119*H119,2)</f>
        <v>0</v>
      </c>
      <c r="S119" s="89"/>
      <c r="T119" s="233">
        <f>S119*H119</f>
        <v>0</v>
      </c>
      <c r="U119" s="233">
        <v>0</v>
      </c>
      <c r="V119" s="233">
        <f>U119*H119</f>
        <v>0</v>
      </c>
      <c r="W119" s="233">
        <v>0</v>
      </c>
      <c r="X119" s="234">
        <f>W119*H119</f>
        <v>0</v>
      </c>
      <c r="Y119" s="36"/>
      <c r="Z119" s="36"/>
      <c r="AA119" s="36"/>
      <c r="AB119" s="36"/>
      <c r="AC119" s="36"/>
      <c r="AD119" s="36"/>
      <c r="AE119" s="36"/>
      <c r="AR119" s="235" t="s">
        <v>123</v>
      </c>
      <c r="AT119" s="235" t="s">
        <v>118</v>
      </c>
      <c r="AU119" s="235" t="s">
        <v>84</v>
      </c>
      <c r="AY119" s="15" t="s">
        <v>117</v>
      </c>
      <c r="BE119" s="236">
        <f>IF(O119="základní",K119,0)</f>
        <v>0</v>
      </c>
      <c r="BF119" s="236">
        <f>IF(O119="snížená",K119,0)</f>
        <v>0</v>
      </c>
      <c r="BG119" s="236">
        <f>IF(O119="zákl. přenesená",K119,0)</f>
        <v>0</v>
      </c>
      <c r="BH119" s="236">
        <f>IF(O119="sníž. přenesená",K119,0)</f>
        <v>0</v>
      </c>
      <c r="BI119" s="236">
        <f>IF(O119="nulová",K119,0)</f>
        <v>0</v>
      </c>
      <c r="BJ119" s="15" t="s">
        <v>84</v>
      </c>
      <c r="BK119" s="236">
        <f>ROUND(P119*H119,2)</f>
        <v>0</v>
      </c>
      <c r="BL119" s="15" t="s">
        <v>123</v>
      </c>
      <c r="BM119" s="235" t="s">
        <v>136</v>
      </c>
    </row>
    <row r="120" s="2" customFormat="1" ht="21.75" customHeight="1">
      <c r="A120" s="36"/>
      <c r="B120" s="37"/>
      <c r="C120" s="223" t="s">
        <v>123</v>
      </c>
      <c r="D120" s="223" t="s">
        <v>118</v>
      </c>
      <c r="E120" s="224" t="s">
        <v>137</v>
      </c>
      <c r="F120" s="225" t="s">
        <v>138</v>
      </c>
      <c r="G120" s="226" t="s">
        <v>121</v>
      </c>
      <c r="H120" s="227">
        <v>31</v>
      </c>
      <c r="I120" s="228"/>
      <c r="J120" s="228"/>
      <c r="K120" s="229">
        <f>ROUND(P120*H120,2)</f>
        <v>0</v>
      </c>
      <c r="L120" s="225" t="s">
        <v>122</v>
      </c>
      <c r="M120" s="42"/>
      <c r="N120" s="230" t="s">
        <v>1</v>
      </c>
      <c r="O120" s="231" t="s">
        <v>42</v>
      </c>
      <c r="P120" s="232">
        <f>I120+J120</f>
        <v>0</v>
      </c>
      <c r="Q120" s="232">
        <f>ROUND(I120*H120,2)</f>
        <v>0</v>
      </c>
      <c r="R120" s="232">
        <f>ROUND(J120*H120,2)</f>
        <v>0</v>
      </c>
      <c r="S120" s="89"/>
      <c r="T120" s="233">
        <f>S120*H120</f>
        <v>0</v>
      </c>
      <c r="U120" s="233">
        <v>6.0000000000000002E-05</v>
      </c>
      <c r="V120" s="233">
        <f>U120*H120</f>
        <v>0.0018600000000000001</v>
      </c>
      <c r="W120" s="233">
        <v>0</v>
      </c>
      <c r="X120" s="234">
        <f>W120*H120</f>
        <v>0</v>
      </c>
      <c r="Y120" s="36"/>
      <c r="Z120" s="36"/>
      <c r="AA120" s="36"/>
      <c r="AB120" s="36"/>
      <c r="AC120" s="36"/>
      <c r="AD120" s="36"/>
      <c r="AE120" s="36"/>
      <c r="AR120" s="235" t="s">
        <v>123</v>
      </c>
      <c r="AT120" s="235" t="s">
        <v>118</v>
      </c>
      <c r="AU120" s="235" t="s">
        <v>84</v>
      </c>
      <c r="AY120" s="15" t="s">
        <v>117</v>
      </c>
      <c r="BE120" s="236">
        <f>IF(O120="základní",K120,0)</f>
        <v>0</v>
      </c>
      <c r="BF120" s="236">
        <f>IF(O120="snížená",K120,0)</f>
        <v>0</v>
      </c>
      <c r="BG120" s="236">
        <f>IF(O120="zákl. přenesená",K120,0)</f>
        <v>0</v>
      </c>
      <c r="BH120" s="236">
        <f>IF(O120="sníž. přenesená",K120,0)</f>
        <v>0</v>
      </c>
      <c r="BI120" s="236">
        <f>IF(O120="nulová",K120,0)</f>
        <v>0</v>
      </c>
      <c r="BJ120" s="15" t="s">
        <v>84</v>
      </c>
      <c r="BK120" s="236">
        <f>ROUND(P120*H120,2)</f>
        <v>0</v>
      </c>
      <c r="BL120" s="15" t="s">
        <v>123</v>
      </c>
      <c r="BM120" s="235" t="s">
        <v>139</v>
      </c>
    </row>
    <row r="121" s="2" customFormat="1" ht="16.5" customHeight="1">
      <c r="A121" s="36"/>
      <c r="B121" s="37"/>
      <c r="C121" s="237" t="s">
        <v>140</v>
      </c>
      <c r="D121" s="237" t="s">
        <v>125</v>
      </c>
      <c r="E121" s="238" t="s">
        <v>141</v>
      </c>
      <c r="F121" s="239" t="s">
        <v>142</v>
      </c>
      <c r="G121" s="240" t="s">
        <v>143</v>
      </c>
      <c r="H121" s="241">
        <v>46.5</v>
      </c>
      <c r="I121" s="242"/>
      <c r="J121" s="243"/>
      <c r="K121" s="244">
        <f>ROUND(P121*H121,2)</f>
        <v>0</v>
      </c>
      <c r="L121" s="239" t="s">
        <v>1</v>
      </c>
      <c r="M121" s="245"/>
      <c r="N121" s="246" t="s">
        <v>1</v>
      </c>
      <c r="O121" s="231" t="s">
        <v>42</v>
      </c>
      <c r="P121" s="232">
        <f>I121+J121</f>
        <v>0</v>
      </c>
      <c r="Q121" s="232">
        <f>ROUND(I121*H121,2)</f>
        <v>0</v>
      </c>
      <c r="R121" s="232">
        <f>ROUND(J121*H121,2)</f>
        <v>0</v>
      </c>
      <c r="S121" s="89"/>
      <c r="T121" s="233">
        <f>S121*H121</f>
        <v>0</v>
      </c>
      <c r="U121" s="233">
        <v>0</v>
      </c>
      <c r="V121" s="233">
        <f>U121*H121</f>
        <v>0</v>
      </c>
      <c r="W121" s="233">
        <v>0</v>
      </c>
      <c r="X121" s="234">
        <f>W121*H121</f>
        <v>0</v>
      </c>
      <c r="Y121" s="36"/>
      <c r="Z121" s="36"/>
      <c r="AA121" s="36"/>
      <c r="AB121" s="36"/>
      <c r="AC121" s="36"/>
      <c r="AD121" s="36"/>
      <c r="AE121" s="36"/>
      <c r="AR121" s="235" t="s">
        <v>129</v>
      </c>
      <c r="AT121" s="235" t="s">
        <v>125</v>
      </c>
      <c r="AU121" s="235" t="s">
        <v>84</v>
      </c>
      <c r="AY121" s="15" t="s">
        <v>117</v>
      </c>
      <c r="BE121" s="236">
        <f>IF(O121="základní",K121,0)</f>
        <v>0</v>
      </c>
      <c r="BF121" s="236">
        <f>IF(O121="snížená",K121,0)</f>
        <v>0</v>
      </c>
      <c r="BG121" s="236">
        <f>IF(O121="zákl. přenesená",K121,0)</f>
        <v>0</v>
      </c>
      <c r="BH121" s="236">
        <f>IF(O121="sníž. přenesená",K121,0)</f>
        <v>0</v>
      </c>
      <c r="BI121" s="236">
        <f>IF(O121="nulová",K121,0)</f>
        <v>0</v>
      </c>
      <c r="BJ121" s="15" t="s">
        <v>84</v>
      </c>
      <c r="BK121" s="236">
        <f>ROUND(P121*H121,2)</f>
        <v>0</v>
      </c>
      <c r="BL121" s="15" t="s">
        <v>123</v>
      </c>
      <c r="BM121" s="235" t="s">
        <v>144</v>
      </c>
    </row>
    <row r="122" s="2" customFormat="1">
      <c r="A122" s="36"/>
      <c r="B122" s="37"/>
      <c r="C122" s="38"/>
      <c r="D122" s="249" t="s">
        <v>145</v>
      </c>
      <c r="E122" s="38"/>
      <c r="F122" s="258" t="s">
        <v>146</v>
      </c>
      <c r="G122" s="38"/>
      <c r="H122" s="38"/>
      <c r="I122" s="137"/>
      <c r="J122" s="137"/>
      <c r="K122" s="38"/>
      <c r="L122" s="38"/>
      <c r="M122" s="42"/>
      <c r="N122" s="259"/>
      <c r="O122" s="260"/>
      <c r="P122" s="89"/>
      <c r="Q122" s="89"/>
      <c r="R122" s="89"/>
      <c r="S122" s="89"/>
      <c r="T122" s="89"/>
      <c r="U122" s="89"/>
      <c r="V122" s="89"/>
      <c r="W122" s="89"/>
      <c r="X122" s="90"/>
      <c r="Y122" s="36"/>
      <c r="Z122" s="36"/>
      <c r="AA122" s="36"/>
      <c r="AB122" s="36"/>
      <c r="AC122" s="36"/>
      <c r="AD122" s="36"/>
      <c r="AE122" s="36"/>
      <c r="AT122" s="15" t="s">
        <v>145</v>
      </c>
      <c r="AU122" s="15" t="s">
        <v>84</v>
      </c>
    </row>
    <row r="123" s="12" customFormat="1">
      <c r="A123" s="12"/>
      <c r="B123" s="247"/>
      <c r="C123" s="248"/>
      <c r="D123" s="249" t="s">
        <v>131</v>
      </c>
      <c r="E123" s="261" t="s">
        <v>1</v>
      </c>
      <c r="F123" s="250" t="s">
        <v>147</v>
      </c>
      <c r="G123" s="248"/>
      <c r="H123" s="251">
        <v>46.5</v>
      </c>
      <c r="I123" s="252"/>
      <c r="J123" s="252"/>
      <c r="K123" s="248"/>
      <c r="L123" s="248"/>
      <c r="M123" s="253"/>
      <c r="N123" s="254"/>
      <c r="O123" s="255"/>
      <c r="P123" s="255"/>
      <c r="Q123" s="255"/>
      <c r="R123" s="255"/>
      <c r="S123" s="255"/>
      <c r="T123" s="255"/>
      <c r="U123" s="255"/>
      <c r="V123" s="255"/>
      <c r="W123" s="255"/>
      <c r="X123" s="256"/>
      <c r="Y123" s="12"/>
      <c r="Z123" s="12"/>
      <c r="AA123" s="12"/>
      <c r="AB123" s="12"/>
      <c r="AC123" s="12"/>
      <c r="AD123" s="12"/>
      <c r="AE123" s="12"/>
      <c r="AT123" s="257" t="s">
        <v>131</v>
      </c>
      <c r="AU123" s="257" t="s">
        <v>84</v>
      </c>
      <c r="AV123" s="12" t="s">
        <v>86</v>
      </c>
      <c r="AW123" s="12" t="s">
        <v>5</v>
      </c>
      <c r="AX123" s="12" t="s">
        <v>79</v>
      </c>
      <c r="AY123" s="257" t="s">
        <v>117</v>
      </c>
    </row>
    <row r="124" s="13" customFormat="1">
      <c r="A124" s="13"/>
      <c r="B124" s="262"/>
      <c r="C124" s="263"/>
      <c r="D124" s="249" t="s">
        <v>131</v>
      </c>
      <c r="E124" s="264" t="s">
        <v>1</v>
      </c>
      <c r="F124" s="265" t="s">
        <v>148</v>
      </c>
      <c r="G124" s="263"/>
      <c r="H124" s="266">
        <v>46.5</v>
      </c>
      <c r="I124" s="267"/>
      <c r="J124" s="267"/>
      <c r="K124" s="263"/>
      <c r="L124" s="263"/>
      <c r="M124" s="268"/>
      <c r="N124" s="269"/>
      <c r="O124" s="270"/>
      <c r="P124" s="270"/>
      <c r="Q124" s="270"/>
      <c r="R124" s="270"/>
      <c r="S124" s="270"/>
      <c r="T124" s="270"/>
      <c r="U124" s="270"/>
      <c r="V124" s="270"/>
      <c r="W124" s="270"/>
      <c r="X124" s="271"/>
      <c r="Y124" s="13"/>
      <c r="Z124" s="13"/>
      <c r="AA124" s="13"/>
      <c r="AB124" s="13"/>
      <c r="AC124" s="13"/>
      <c r="AD124" s="13"/>
      <c r="AE124" s="13"/>
      <c r="AT124" s="272" t="s">
        <v>131</v>
      </c>
      <c r="AU124" s="272" t="s">
        <v>84</v>
      </c>
      <c r="AV124" s="13" t="s">
        <v>123</v>
      </c>
      <c r="AW124" s="13" t="s">
        <v>5</v>
      </c>
      <c r="AX124" s="13" t="s">
        <v>84</v>
      </c>
      <c r="AY124" s="272" t="s">
        <v>117</v>
      </c>
    </row>
    <row r="125" s="2" customFormat="1" ht="16.5" customHeight="1">
      <c r="A125" s="36"/>
      <c r="B125" s="37"/>
      <c r="C125" s="237" t="s">
        <v>149</v>
      </c>
      <c r="D125" s="237" t="s">
        <v>125</v>
      </c>
      <c r="E125" s="238" t="s">
        <v>150</v>
      </c>
      <c r="F125" s="239" t="s">
        <v>151</v>
      </c>
      <c r="G125" s="240" t="s">
        <v>121</v>
      </c>
      <c r="H125" s="241">
        <v>93</v>
      </c>
      <c r="I125" s="242"/>
      <c r="J125" s="243"/>
      <c r="K125" s="244">
        <f>ROUND(P125*H125,2)</f>
        <v>0</v>
      </c>
      <c r="L125" s="239" t="s">
        <v>1</v>
      </c>
      <c r="M125" s="245"/>
      <c r="N125" s="246" t="s">
        <v>1</v>
      </c>
      <c r="O125" s="231" t="s">
        <v>42</v>
      </c>
      <c r="P125" s="232">
        <f>I125+J125</f>
        <v>0</v>
      </c>
      <c r="Q125" s="232">
        <f>ROUND(I125*H125,2)</f>
        <v>0</v>
      </c>
      <c r="R125" s="232">
        <f>ROUND(J125*H125,2)</f>
        <v>0</v>
      </c>
      <c r="S125" s="89"/>
      <c r="T125" s="233">
        <f>S125*H125</f>
        <v>0</v>
      </c>
      <c r="U125" s="233">
        <v>0</v>
      </c>
      <c r="V125" s="233">
        <f>U125*H125</f>
        <v>0</v>
      </c>
      <c r="W125" s="233">
        <v>0</v>
      </c>
      <c r="X125" s="234">
        <f>W125*H125</f>
        <v>0</v>
      </c>
      <c r="Y125" s="36"/>
      <c r="Z125" s="36"/>
      <c r="AA125" s="36"/>
      <c r="AB125" s="36"/>
      <c r="AC125" s="36"/>
      <c r="AD125" s="36"/>
      <c r="AE125" s="36"/>
      <c r="AR125" s="235" t="s">
        <v>129</v>
      </c>
      <c r="AT125" s="235" t="s">
        <v>125</v>
      </c>
      <c r="AU125" s="235" t="s">
        <v>84</v>
      </c>
      <c r="AY125" s="15" t="s">
        <v>117</v>
      </c>
      <c r="BE125" s="236">
        <f>IF(O125="základní",K125,0)</f>
        <v>0</v>
      </c>
      <c r="BF125" s="236">
        <f>IF(O125="snížená",K125,0)</f>
        <v>0</v>
      </c>
      <c r="BG125" s="236">
        <f>IF(O125="zákl. přenesená",K125,0)</f>
        <v>0</v>
      </c>
      <c r="BH125" s="236">
        <f>IF(O125="sníž. přenesená",K125,0)</f>
        <v>0</v>
      </c>
      <c r="BI125" s="236">
        <f>IF(O125="nulová",K125,0)</f>
        <v>0</v>
      </c>
      <c r="BJ125" s="15" t="s">
        <v>84</v>
      </c>
      <c r="BK125" s="236">
        <f>ROUND(P125*H125,2)</f>
        <v>0</v>
      </c>
      <c r="BL125" s="15" t="s">
        <v>123</v>
      </c>
      <c r="BM125" s="235" t="s">
        <v>152</v>
      </c>
    </row>
    <row r="126" s="12" customFormat="1">
      <c r="A126" s="12"/>
      <c r="B126" s="247"/>
      <c r="C126" s="248"/>
      <c r="D126" s="249" t="s">
        <v>131</v>
      </c>
      <c r="E126" s="261" t="s">
        <v>1</v>
      </c>
      <c r="F126" s="250" t="s">
        <v>153</v>
      </c>
      <c r="G126" s="248"/>
      <c r="H126" s="251">
        <v>93</v>
      </c>
      <c r="I126" s="252"/>
      <c r="J126" s="252"/>
      <c r="K126" s="248"/>
      <c r="L126" s="248"/>
      <c r="M126" s="253"/>
      <c r="N126" s="254"/>
      <c r="O126" s="255"/>
      <c r="P126" s="255"/>
      <c r="Q126" s="255"/>
      <c r="R126" s="255"/>
      <c r="S126" s="255"/>
      <c r="T126" s="255"/>
      <c r="U126" s="255"/>
      <c r="V126" s="255"/>
      <c r="W126" s="255"/>
      <c r="X126" s="256"/>
      <c r="Y126" s="12"/>
      <c r="Z126" s="12"/>
      <c r="AA126" s="12"/>
      <c r="AB126" s="12"/>
      <c r="AC126" s="12"/>
      <c r="AD126" s="12"/>
      <c r="AE126" s="12"/>
      <c r="AT126" s="257" t="s">
        <v>131</v>
      </c>
      <c r="AU126" s="257" t="s">
        <v>84</v>
      </c>
      <c r="AV126" s="12" t="s">
        <v>86</v>
      </c>
      <c r="AW126" s="12" t="s">
        <v>5</v>
      </c>
      <c r="AX126" s="12" t="s">
        <v>84</v>
      </c>
      <c r="AY126" s="257" t="s">
        <v>117</v>
      </c>
    </row>
    <row r="127" s="2" customFormat="1" ht="16.5" customHeight="1">
      <c r="A127" s="36"/>
      <c r="B127" s="37"/>
      <c r="C127" s="237" t="s">
        <v>154</v>
      </c>
      <c r="D127" s="237" t="s">
        <v>125</v>
      </c>
      <c r="E127" s="238" t="s">
        <v>155</v>
      </c>
      <c r="F127" s="239" t="s">
        <v>156</v>
      </c>
      <c r="G127" s="240" t="s">
        <v>121</v>
      </c>
      <c r="H127" s="241">
        <v>93</v>
      </c>
      <c r="I127" s="242"/>
      <c r="J127" s="243"/>
      <c r="K127" s="244">
        <f>ROUND(P127*H127,2)</f>
        <v>0</v>
      </c>
      <c r="L127" s="239" t="s">
        <v>1</v>
      </c>
      <c r="M127" s="245"/>
      <c r="N127" s="246" t="s">
        <v>1</v>
      </c>
      <c r="O127" s="231" t="s">
        <v>42</v>
      </c>
      <c r="P127" s="232">
        <f>I127+J127</f>
        <v>0</v>
      </c>
      <c r="Q127" s="232">
        <f>ROUND(I127*H127,2)</f>
        <v>0</v>
      </c>
      <c r="R127" s="232">
        <f>ROUND(J127*H127,2)</f>
        <v>0</v>
      </c>
      <c r="S127" s="89"/>
      <c r="T127" s="233">
        <f>S127*H127</f>
        <v>0</v>
      </c>
      <c r="U127" s="233">
        <v>0</v>
      </c>
      <c r="V127" s="233">
        <f>U127*H127</f>
        <v>0</v>
      </c>
      <c r="W127" s="233">
        <v>0</v>
      </c>
      <c r="X127" s="234">
        <f>W127*H127</f>
        <v>0</v>
      </c>
      <c r="Y127" s="36"/>
      <c r="Z127" s="36"/>
      <c r="AA127" s="36"/>
      <c r="AB127" s="36"/>
      <c r="AC127" s="36"/>
      <c r="AD127" s="36"/>
      <c r="AE127" s="36"/>
      <c r="AR127" s="235" t="s">
        <v>129</v>
      </c>
      <c r="AT127" s="235" t="s">
        <v>125</v>
      </c>
      <c r="AU127" s="235" t="s">
        <v>84</v>
      </c>
      <c r="AY127" s="15" t="s">
        <v>117</v>
      </c>
      <c r="BE127" s="236">
        <f>IF(O127="základní",K127,0)</f>
        <v>0</v>
      </c>
      <c r="BF127" s="236">
        <f>IF(O127="snížená",K127,0)</f>
        <v>0</v>
      </c>
      <c r="BG127" s="236">
        <f>IF(O127="zákl. přenesená",K127,0)</f>
        <v>0</v>
      </c>
      <c r="BH127" s="236">
        <f>IF(O127="sníž. přenesená",K127,0)</f>
        <v>0</v>
      </c>
      <c r="BI127" s="236">
        <f>IF(O127="nulová",K127,0)</f>
        <v>0</v>
      </c>
      <c r="BJ127" s="15" t="s">
        <v>84</v>
      </c>
      <c r="BK127" s="236">
        <f>ROUND(P127*H127,2)</f>
        <v>0</v>
      </c>
      <c r="BL127" s="15" t="s">
        <v>123</v>
      </c>
      <c r="BM127" s="235" t="s">
        <v>157</v>
      </c>
    </row>
    <row r="128" s="12" customFormat="1">
      <c r="A128" s="12"/>
      <c r="B128" s="247"/>
      <c r="C128" s="248"/>
      <c r="D128" s="249" t="s">
        <v>131</v>
      </c>
      <c r="E128" s="261" t="s">
        <v>1</v>
      </c>
      <c r="F128" s="250" t="s">
        <v>153</v>
      </c>
      <c r="G128" s="248"/>
      <c r="H128" s="251">
        <v>93</v>
      </c>
      <c r="I128" s="252"/>
      <c r="J128" s="252"/>
      <c r="K128" s="248"/>
      <c r="L128" s="248"/>
      <c r="M128" s="253"/>
      <c r="N128" s="254"/>
      <c r="O128" s="255"/>
      <c r="P128" s="255"/>
      <c r="Q128" s="255"/>
      <c r="R128" s="255"/>
      <c r="S128" s="255"/>
      <c r="T128" s="255"/>
      <c r="U128" s="255"/>
      <c r="V128" s="255"/>
      <c r="W128" s="255"/>
      <c r="X128" s="256"/>
      <c r="Y128" s="12"/>
      <c r="Z128" s="12"/>
      <c r="AA128" s="12"/>
      <c r="AB128" s="12"/>
      <c r="AC128" s="12"/>
      <c r="AD128" s="12"/>
      <c r="AE128" s="12"/>
      <c r="AT128" s="257" t="s">
        <v>131</v>
      </c>
      <c r="AU128" s="257" t="s">
        <v>84</v>
      </c>
      <c r="AV128" s="12" t="s">
        <v>86</v>
      </c>
      <c r="AW128" s="12" t="s">
        <v>5</v>
      </c>
      <c r="AX128" s="12" t="s">
        <v>84</v>
      </c>
      <c r="AY128" s="257" t="s">
        <v>117</v>
      </c>
    </row>
    <row r="129" s="2" customFormat="1" ht="21.75" customHeight="1">
      <c r="A129" s="36"/>
      <c r="B129" s="37"/>
      <c r="C129" s="223" t="s">
        <v>129</v>
      </c>
      <c r="D129" s="223" t="s">
        <v>118</v>
      </c>
      <c r="E129" s="224" t="s">
        <v>158</v>
      </c>
      <c r="F129" s="225" t="s">
        <v>159</v>
      </c>
      <c r="G129" s="226" t="s">
        <v>121</v>
      </c>
      <c r="H129" s="227">
        <v>31</v>
      </c>
      <c r="I129" s="228"/>
      <c r="J129" s="228"/>
      <c r="K129" s="229">
        <f>ROUND(P129*H129,2)</f>
        <v>0</v>
      </c>
      <c r="L129" s="225" t="s">
        <v>122</v>
      </c>
      <c r="M129" s="42"/>
      <c r="N129" s="230" t="s">
        <v>1</v>
      </c>
      <c r="O129" s="231" t="s">
        <v>42</v>
      </c>
      <c r="P129" s="232">
        <f>I129+J129</f>
        <v>0</v>
      </c>
      <c r="Q129" s="232">
        <f>ROUND(I129*H129,2)</f>
        <v>0</v>
      </c>
      <c r="R129" s="232">
        <f>ROUND(J129*H129,2)</f>
        <v>0</v>
      </c>
      <c r="S129" s="89"/>
      <c r="T129" s="233">
        <f>S129*H129</f>
        <v>0</v>
      </c>
      <c r="U129" s="233">
        <v>0</v>
      </c>
      <c r="V129" s="233">
        <f>U129*H129</f>
        <v>0</v>
      </c>
      <c r="W129" s="233">
        <v>0</v>
      </c>
      <c r="X129" s="234">
        <f>W129*H129</f>
        <v>0</v>
      </c>
      <c r="Y129" s="36"/>
      <c r="Z129" s="36"/>
      <c r="AA129" s="36"/>
      <c r="AB129" s="36"/>
      <c r="AC129" s="36"/>
      <c r="AD129" s="36"/>
      <c r="AE129" s="36"/>
      <c r="AR129" s="235" t="s">
        <v>123</v>
      </c>
      <c r="AT129" s="235" t="s">
        <v>118</v>
      </c>
      <c r="AU129" s="235" t="s">
        <v>84</v>
      </c>
      <c r="AY129" s="15" t="s">
        <v>117</v>
      </c>
      <c r="BE129" s="236">
        <f>IF(O129="základní",K129,0)</f>
        <v>0</v>
      </c>
      <c r="BF129" s="236">
        <f>IF(O129="snížená",K129,0)</f>
        <v>0</v>
      </c>
      <c r="BG129" s="236">
        <f>IF(O129="zákl. přenesená",K129,0)</f>
        <v>0</v>
      </c>
      <c r="BH129" s="236">
        <f>IF(O129="sníž. přenesená",K129,0)</f>
        <v>0</v>
      </c>
      <c r="BI129" s="236">
        <f>IF(O129="nulová",K129,0)</f>
        <v>0</v>
      </c>
      <c r="BJ129" s="15" t="s">
        <v>84</v>
      </c>
      <c r="BK129" s="236">
        <f>ROUND(P129*H129,2)</f>
        <v>0</v>
      </c>
      <c r="BL129" s="15" t="s">
        <v>123</v>
      </c>
      <c r="BM129" s="235" t="s">
        <v>160</v>
      </c>
    </row>
    <row r="130" s="2" customFormat="1" ht="21.75" customHeight="1">
      <c r="A130" s="36"/>
      <c r="B130" s="37"/>
      <c r="C130" s="223" t="s">
        <v>161</v>
      </c>
      <c r="D130" s="223" t="s">
        <v>118</v>
      </c>
      <c r="E130" s="224" t="s">
        <v>162</v>
      </c>
      <c r="F130" s="225" t="s">
        <v>163</v>
      </c>
      <c r="G130" s="226" t="s">
        <v>164</v>
      </c>
      <c r="H130" s="227">
        <v>31</v>
      </c>
      <c r="I130" s="228"/>
      <c r="J130" s="228"/>
      <c r="K130" s="229">
        <f>ROUND(P130*H130,2)</f>
        <v>0</v>
      </c>
      <c r="L130" s="225" t="s">
        <v>122</v>
      </c>
      <c r="M130" s="42"/>
      <c r="N130" s="230" t="s">
        <v>1</v>
      </c>
      <c r="O130" s="231" t="s">
        <v>42</v>
      </c>
      <c r="P130" s="232">
        <f>I130+J130</f>
        <v>0</v>
      </c>
      <c r="Q130" s="232">
        <f>ROUND(I130*H130,2)</f>
        <v>0</v>
      </c>
      <c r="R130" s="232">
        <f>ROUND(J130*H130,2)</f>
        <v>0</v>
      </c>
      <c r="S130" s="89"/>
      <c r="T130" s="233">
        <f>S130*H130</f>
        <v>0</v>
      </c>
      <c r="U130" s="233">
        <v>0.00068999999999999997</v>
      </c>
      <c r="V130" s="233">
        <f>U130*H130</f>
        <v>0.021389999999999999</v>
      </c>
      <c r="W130" s="233">
        <v>0</v>
      </c>
      <c r="X130" s="234">
        <f>W130*H130</f>
        <v>0</v>
      </c>
      <c r="Y130" s="36"/>
      <c r="Z130" s="36"/>
      <c r="AA130" s="36"/>
      <c r="AB130" s="36"/>
      <c r="AC130" s="36"/>
      <c r="AD130" s="36"/>
      <c r="AE130" s="36"/>
      <c r="AR130" s="235" t="s">
        <v>123</v>
      </c>
      <c r="AT130" s="235" t="s">
        <v>118</v>
      </c>
      <c r="AU130" s="235" t="s">
        <v>84</v>
      </c>
      <c r="AY130" s="15" t="s">
        <v>117</v>
      </c>
      <c r="BE130" s="236">
        <f>IF(O130="základní",K130,0)</f>
        <v>0</v>
      </c>
      <c r="BF130" s="236">
        <f>IF(O130="snížená",K130,0)</f>
        <v>0</v>
      </c>
      <c r="BG130" s="236">
        <f>IF(O130="zákl. přenesená",K130,0)</f>
        <v>0</v>
      </c>
      <c r="BH130" s="236">
        <f>IF(O130="sníž. přenesená",K130,0)</f>
        <v>0</v>
      </c>
      <c r="BI130" s="236">
        <f>IF(O130="nulová",K130,0)</f>
        <v>0</v>
      </c>
      <c r="BJ130" s="15" t="s">
        <v>84</v>
      </c>
      <c r="BK130" s="236">
        <f>ROUND(P130*H130,2)</f>
        <v>0</v>
      </c>
      <c r="BL130" s="15" t="s">
        <v>123</v>
      </c>
      <c r="BM130" s="235" t="s">
        <v>165</v>
      </c>
    </row>
    <row r="131" s="2" customFormat="1" ht="21.75" customHeight="1">
      <c r="A131" s="36"/>
      <c r="B131" s="37"/>
      <c r="C131" s="223" t="s">
        <v>166</v>
      </c>
      <c r="D131" s="223" t="s">
        <v>118</v>
      </c>
      <c r="E131" s="224" t="s">
        <v>167</v>
      </c>
      <c r="F131" s="225" t="s">
        <v>168</v>
      </c>
      <c r="G131" s="226" t="s">
        <v>164</v>
      </c>
      <c r="H131" s="227">
        <v>31</v>
      </c>
      <c r="I131" s="228"/>
      <c r="J131" s="228"/>
      <c r="K131" s="229">
        <f>ROUND(P131*H131,2)</f>
        <v>0</v>
      </c>
      <c r="L131" s="225" t="s">
        <v>122</v>
      </c>
      <c r="M131" s="42"/>
      <c r="N131" s="230" t="s">
        <v>1</v>
      </c>
      <c r="O131" s="231" t="s">
        <v>42</v>
      </c>
      <c r="P131" s="232">
        <f>I131+J131</f>
        <v>0</v>
      </c>
      <c r="Q131" s="232">
        <f>ROUND(I131*H131,2)</f>
        <v>0</v>
      </c>
      <c r="R131" s="232">
        <f>ROUND(J131*H131,2)</f>
        <v>0</v>
      </c>
      <c r="S131" s="89"/>
      <c r="T131" s="233">
        <f>S131*H131</f>
        <v>0</v>
      </c>
      <c r="U131" s="233">
        <v>0</v>
      </c>
      <c r="V131" s="233">
        <f>U131*H131</f>
        <v>0</v>
      </c>
      <c r="W131" s="233">
        <v>0</v>
      </c>
      <c r="X131" s="234">
        <f>W131*H131</f>
        <v>0</v>
      </c>
      <c r="Y131" s="36"/>
      <c r="Z131" s="36"/>
      <c r="AA131" s="36"/>
      <c r="AB131" s="36"/>
      <c r="AC131" s="36"/>
      <c r="AD131" s="36"/>
      <c r="AE131" s="36"/>
      <c r="AR131" s="235" t="s">
        <v>123</v>
      </c>
      <c r="AT131" s="235" t="s">
        <v>118</v>
      </c>
      <c r="AU131" s="235" t="s">
        <v>84</v>
      </c>
      <c r="AY131" s="15" t="s">
        <v>117</v>
      </c>
      <c r="BE131" s="236">
        <f>IF(O131="základní",K131,0)</f>
        <v>0</v>
      </c>
      <c r="BF131" s="236">
        <f>IF(O131="snížená",K131,0)</f>
        <v>0</v>
      </c>
      <c r="BG131" s="236">
        <f>IF(O131="zákl. přenesená",K131,0)</f>
        <v>0</v>
      </c>
      <c r="BH131" s="236">
        <f>IF(O131="sníž. přenesená",K131,0)</f>
        <v>0</v>
      </c>
      <c r="BI131" s="236">
        <f>IF(O131="nulová",K131,0)</f>
        <v>0</v>
      </c>
      <c r="BJ131" s="15" t="s">
        <v>84</v>
      </c>
      <c r="BK131" s="236">
        <f>ROUND(P131*H131,2)</f>
        <v>0</v>
      </c>
      <c r="BL131" s="15" t="s">
        <v>123</v>
      </c>
      <c r="BM131" s="235" t="s">
        <v>169</v>
      </c>
    </row>
    <row r="132" s="2" customFormat="1" ht="21.75" customHeight="1">
      <c r="A132" s="36"/>
      <c r="B132" s="37"/>
      <c r="C132" s="237" t="s">
        <v>170</v>
      </c>
      <c r="D132" s="237" t="s">
        <v>125</v>
      </c>
      <c r="E132" s="238" t="s">
        <v>171</v>
      </c>
      <c r="F132" s="239" t="s">
        <v>172</v>
      </c>
      <c r="G132" s="240" t="s">
        <v>128</v>
      </c>
      <c r="H132" s="241">
        <v>3.1000000000000001</v>
      </c>
      <c r="I132" s="242"/>
      <c r="J132" s="243"/>
      <c r="K132" s="244">
        <f>ROUND(P132*H132,2)</f>
        <v>0</v>
      </c>
      <c r="L132" s="239" t="s">
        <v>122</v>
      </c>
      <c r="M132" s="245"/>
      <c r="N132" s="246" t="s">
        <v>1</v>
      </c>
      <c r="O132" s="231" t="s">
        <v>42</v>
      </c>
      <c r="P132" s="232">
        <f>I132+J132</f>
        <v>0</v>
      </c>
      <c r="Q132" s="232">
        <f>ROUND(I132*H132,2)</f>
        <v>0</v>
      </c>
      <c r="R132" s="232">
        <f>ROUND(J132*H132,2)</f>
        <v>0</v>
      </c>
      <c r="S132" s="89"/>
      <c r="T132" s="233">
        <f>S132*H132</f>
        <v>0</v>
      </c>
      <c r="U132" s="233">
        <v>0.20000000000000001</v>
      </c>
      <c r="V132" s="233">
        <f>U132*H132</f>
        <v>0.62000000000000011</v>
      </c>
      <c r="W132" s="233">
        <v>0</v>
      </c>
      <c r="X132" s="234">
        <f>W132*H132</f>
        <v>0</v>
      </c>
      <c r="Y132" s="36"/>
      <c r="Z132" s="36"/>
      <c r="AA132" s="36"/>
      <c r="AB132" s="36"/>
      <c r="AC132" s="36"/>
      <c r="AD132" s="36"/>
      <c r="AE132" s="36"/>
      <c r="AR132" s="235" t="s">
        <v>129</v>
      </c>
      <c r="AT132" s="235" t="s">
        <v>125</v>
      </c>
      <c r="AU132" s="235" t="s">
        <v>84</v>
      </c>
      <c r="AY132" s="15" t="s">
        <v>117</v>
      </c>
      <c r="BE132" s="236">
        <f>IF(O132="základní",K132,0)</f>
        <v>0</v>
      </c>
      <c r="BF132" s="236">
        <f>IF(O132="snížená",K132,0)</f>
        <v>0</v>
      </c>
      <c r="BG132" s="236">
        <f>IF(O132="zákl. přenesená",K132,0)</f>
        <v>0</v>
      </c>
      <c r="BH132" s="236">
        <f>IF(O132="sníž. přenesená",K132,0)</f>
        <v>0</v>
      </c>
      <c r="BI132" s="236">
        <f>IF(O132="nulová",K132,0)</f>
        <v>0</v>
      </c>
      <c r="BJ132" s="15" t="s">
        <v>84</v>
      </c>
      <c r="BK132" s="236">
        <f>ROUND(P132*H132,2)</f>
        <v>0</v>
      </c>
      <c r="BL132" s="15" t="s">
        <v>123</v>
      </c>
      <c r="BM132" s="235" t="s">
        <v>173</v>
      </c>
    </row>
    <row r="133" s="12" customFormat="1">
      <c r="A133" s="12"/>
      <c r="B133" s="247"/>
      <c r="C133" s="248"/>
      <c r="D133" s="249" t="s">
        <v>131</v>
      </c>
      <c r="E133" s="248"/>
      <c r="F133" s="250" t="s">
        <v>174</v>
      </c>
      <c r="G133" s="248"/>
      <c r="H133" s="251">
        <v>3.1000000000000001</v>
      </c>
      <c r="I133" s="252"/>
      <c r="J133" s="252"/>
      <c r="K133" s="248"/>
      <c r="L133" s="248"/>
      <c r="M133" s="253"/>
      <c r="N133" s="254"/>
      <c r="O133" s="255"/>
      <c r="P133" s="255"/>
      <c r="Q133" s="255"/>
      <c r="R133" s="255"/>
      <c r="S133" s="255"/>
      <c r="T133" s="255"/>
      <c r="U133" s="255"/>
      <c r="V133" s="255"/>
      <c r="W133" s="255"/>
      <c r="X133" s="256"/>
      <c r="Y133" s="12"/>
      <c r="Z133" s="12"/>
      <c r="AA133" s="12"/>
      <c r="AB133" s="12"/>
      <c r="AC133" s="12"/>
      <c r="AD133" s="12"/>
      <c r="AE133" s="12"/>
      <c r="AT133" s="257" t="s">
        <v>131</v>
      </c>
      <c r="AU133" s="257" t="s">
        <v>84</v>
      </c>
      <c r="AV133" s="12" t="s">
        <v>86</v>
      </c>
      <c r="AW133" s="12" t="s">
        <v>4</v>
      </c>
      <c r="AX133" s="12" t="s">
        <v>84</v>
      </c>
      <c r="AY133" s="257" t="s">
        <v>117</v>
      </c>
    </row>
    <row r="134" s="2" customFormat="1" ht="16.5" customHeight="1">
      <c r="A134" s="36"/>
      <c r="B134" s="37"/>
      <c r="C134" s="237" t="s">
        <v>175</v>
      </c>
      <c r="D134" s="237" t="s">
        <v>125</v>
      </c>
      <c r="E134" s="238" t="s">
        <v>176</v>
      </c>
      <c r="F134" s="239" t="s">
        <v>177</v>
      </c>
      <c r="G134" s="240" t="s">
        <v>121</v>
      </c>
      <c r="H134" s="241">
        <v>31</v>
      </c>
      <c r="I134" s="242"/>
      <c r="J134" s="243"/>
      <c r="K134" s="244">
        <f>ROUND(P134*H134,2)</f>
        <v>0</v>
      </c>
      <c r="L134" s="239" t="s">
        <v>1</v>
      </c>
      <c r="M134" s="245"/>
      <c r="N134" s="246" t="s">
        <v>1</v>
      </c>
      <c r="O134" s="231" t="s">
        <v>42</v>
      </c>
      <c r="P134" s="232">
        <f>I134+J134</f>
        <v>0</v>
      </c>
      <c r="Q134" s="232">
        <f>ROUND(I134*H134,2)</f>
        <v>0</v>
      </c>
      <c r="R134" s="232">
        <f>ROUND(J134*H134,2)</f>
        <v>0</v>
      </c>
      <c r="S134" s="89"/>
      <c r="T134" s="233">
        <f>S134*H134</f>
        <v>0</v>
      </c>
      <c r="U134" s="233">
        <v>0</v>
      </c>
      <c r="V134" s="233">
        <f>U134*H134</f>
        <v>0</v>
      </c>
      <c r="W134" s="233">
        <v>0</v>
      </c>
      <c r="X134" s="234">
        <f>W134*H134</f>
        <v>0</v>
      </c>
      <c r="Y134" s="36"/>
      <c r="Z134" s="36"/>
      <c r="AA134" s="36"/>
      <c r="AB134" s="36"/>
      <c r="AC134" s="36"/>
      <c r="AD134" s="36"/>
      <c r="AE134" s="36"/>
      <c r="AR134" s="235" t="s">
        <v>129</v>
      </c>
      <c r="AT134" s="235" t="s">
        <v>125</v>
      </c>
      <c r="AU134" s="235" t="s">
        <v>84</v>
      </c>
      <c r="AY134" s="15" t="s">
        <v>117</v>
      </c>
      <c r="BE134" s="236">
        <f>IF(O134="základní",K134,0)</f>
        <v>0</v>
      </c>
      <c r="BF134" s="236">
        <f>IF(O134="snížená",K134,0)</f>
        <v>0</v>
      </c>
      <c r="BG134" s="236">
        <f>IF(O134="zákl. přenesená",K134,0)</f>
        <v>0</v>
      </c>
      <c r="BH134" s="236">
        <f>IF(O134="sníž. přenesená",K134,0)</f>
        <v>0</v>
      </c>
      <c r="BI134" s="236">
        <f>IF(O134="nulová",K134,0)</f>
        <v>0</v>
      </c>
      <c r="BJ134" s="15" t="s">
        <v>84</v>
      </c>
      <c r="BK134" s="236">
        <f>ROUND(P134*H134,2)</f>
        <v>0</v>
      </c>
      <c r="BL134" s="15" t="s">
        <v>123</v>
      </c>
      <c r="BM134" s="235" t="s">
        <v>178</v>
      </c>
    </row>
    <row r="135" s="11" customFormat="1" ht="25.92" customHeight="1">
      <c r="A135" s="11"/>
      <c r="B135" s="208"/>
      <c r="C135" s="209"/>
      <c r="D135" s="210" t="s">
        <v>78</v>
      </c>
      <c r="E135" s="211" t="s">
        <v>179</v>
      </c>
      <c r="F135" s="211" t="s">
        <v>180</v>
      </c>
      <c r="G135" s="209"/>
      <c r="H135" s="209"/>
      <c r="I135" s="212"/>
      <c r="J135" s="212"/>
      <c r="K135" s="213">
        <f>BK135</f>
        <v>0</v>
      </c>
      <c r="L135" s="209"/>
      <c r="M135" s="214"/>
      <c r="N135" s="215"/>
      <c r="O135" s="216"/>
      <c r="P135" s="216"/>
      <c r="Q135" s="217">
        <f>SUM(Q136:Q137)</f>
        <v>0</v>
      </c>
      <c r="R135" s="217">
        <f>SUM(R136:R137)</f>
        <v>0</v>
      </c>
      <c r="S135" s="216"/>
      <c r="T135" s="218">
        <f>SUM(T136:T137)</f>
        <v>0</v>
      </c>
      <c r="U135" s="216"/>
      <c r="V135" s="218">
        <f>SUM(V136:V137)</f>
        <v>0</v>
      </c>
      <c r="W135" s="216"/>
      <c r="X135" s="219">
        <f>SUM(X136:X137)</f>
        <v>0</v>
      </c>
      <c r="Y135" s="11"/>
      <c r="Z135" s="11"/>
      <c r="AA135" s="11"/>
      <c r="AB135" s="11"/>
      <c r="AC135" s="11"/>
      <c r="AD135" s="11"/>
      <c r="AE135" s="11"/>
      <c r="AR135" s="220" t="s">
        <v>133</v>
      </c>
      <c r="AT135" s="221" t="s">
        <v>78</v>
      </c>
      <c r="AU135" s="221" t="s">
        <v>79</v>
      </c>
      <c r="AY135" s="220" t="s">
        <v>117</v>
      </c>
      <c r="BK135" s="222">
        <f>SUM(BK136:BK137)</f>
        <v>0</v>
      </c>
    </row>
    <row r="136" s="2" customFormat="1" ht="16.5" customHeight="1">
      <c r="A136" s="36"/>
      <c r="B136" s="37"/>
      <c r="C136" s="237" t="s">
        <v>181</v>
      </c>
      <c r="D136" s="237" t="s">
        <v>125</v>
      </c>
      <c r="E136" s="238" t="s">
        <v>182</v>
      </c>
      <c r="F136" s="239" t="s">
        <v>183</v>
      </c>
      <c r="G136" s="240" t="s">
        <v>121</v>
      </c>
      <c r="H136" s="241">
        <v>31</v>
      </c>
      <c r="I136" s="242"/>
      <c r="J136" s="243"/>
      <c r="K136" s="244">
        <f>ROUND(P136*H136,2)</f>
        <v>0</v>
      </c>
      <c r="L136" s="239" t="s">
        <v>1</v>
      </c>
      <c r="M136" s="245"/>
      <c r="N136" s="246" t="s">
        <v>1</v>
      </c>
      <c r="O136" s="231" t="s">
        <v>42</v>
      </c>
      <c r="P136" s="232">
        <f>I136+J136</f>
        <v>0</v>
      </c>
      <c r="Q136" s="232">
        <f>ROUND(I136*H136,2)</f>
        <v>0</v>
      </c>
      <c r="R136" s="232">
        <f>ROUND(J136*H136,2)</f>
        <v>0</v>
      </c>
      <c r="S136" s="89"/>
      <c r="T136" s="233">
        <f>S136*H136</f>
        <v>0</v>
      </c>
      <c r="U136" s="233">
        <v>0</v>
      </c>
      <c r="V136" s="233">
        <f>U136*H136</f>
        <v>0</v>
      </c>
      <c r="W136" s="233">
        <v>0</v>
      </c>
      <c r="X136" s="234">
        <f>W136*H136</f>
        <v>0</v>
      </c>
      <c r="Y136" s="36"/>
      <c r="Z136" s="36"/>
      <c r="AA136" s="36"/>
      <c r="AB136" s="36"/>
      <c r="AC136" s="36"/>
      <c r="AD136" s="36"/>
      <c r="AE136" s="36"/>
      <c r="AR136" s="235" t="s">
        <v>184</v>
      </c>
      <c r="AT136" s="235" t="s">
        <v>125</v>
      </c>
      <c r="AU136" s="235" t="s">
        <v>84</v>
      </c>
      <c r="AY136" s="15" t="s">
        <v>117</v>
      </c>
      <c r="BE136" s="236">
        <f>IF(O136="základní",K136,0)</f>
        <v>0</v>
      </c>
      <c r="BF136" s="236">
        <f>IF(O136="snížená",K136,0)</f>
        <v>0</v>
      </c>
      <c r="BG136" s="236">
        <f>IF(O136="zákl. přenesená",K136,0)</f>
        <v>0</v>
      </c>
      <c r="BH136" s="236">
        <f>IF(O136="sníž. přenesená",K136,0)</f>
        <v>0</v>
      </c>
      <c r="BI136" s="236">
        <f>IF(O136="nulová",K136,0)</f>
        <v>0</v>
      </c>
      <c r="BJ136" s="15" t="s">
        <v>84</v>
      </c>
      <c r="BK136" s="236">
        <f>ROUND(P136*H136,2)</f>
        <v>0</v>
      </c>
      <c r="BL136" s="15" t="s">
        <v>185</v>
      </c>
      <c r="BM136" s="235" t="s">
        <v>186</v>
      </c>
    </row>
    <row r="137" s="2" customFormat="1" ht="16.5" customHeight="1">
      <c r="A137" s="36"/>
      <c r="B137" s="37"/>
      <c r="C137" s="223" t="s">
        <v>187</v>
      </c>
      <c r="D137" s="223" t="s">
        <v>118</v>
      </c>
      <c r="E137" s="224" t="s">
        <v>150</v>
      </c>
      <c r="F137" s="225" t="s">
        <v>188</v>
      </c>
      <c r="G137" s="226" t="s">
        <v>189</v>
      </c>
      <c r="H137" s="227">
        <v>1</v>
      </c>
      <c r="I137" s="228"/>
      <c r="J137" s="228"/>
      <c r="K137" s="229">
        <f>ROUND(P137*H137,2)</f>
        <v>0</v>
      </c>
      <c r="L137" s="225" t="s">
        <v>1</v>
      </c>
      <c r="M137" s="42"/>
      <c r="N137" s="273" t="s">
        <v>1</v>
      </c>
      <c r="O137" s="274" t="s">
        <v>42</v>
      </c>
      <c r="P137" s="275">
        <f>I137+J137</f>
        <v>0</v>
      </c>
      <c r="Q137" s="275">
        <f>ROUND(I137*H137,2)</f>
        <v>0</v>
      </c>
      <c r="R137" s="275">
        <f>ROUND(J137*H137,2)</f>
        <v>0</v>
      </c>
      <c r="S137" s="276"/>
      <c r="T137" s="277">
        <f>S137*H137</f>
        <v>0</v>
      </c>
      <c r="U137" s="277">
        <v>0</v>
      </c>
      <c r="V137" s="277">
        <f>U137*H137</f>
        <v>0</v>
      </c>
      <c r="W137" s="277">
        <v>0</v>
      </c>
      <c r="X137" s="278">
        <f>W137*H137</f>
        <v>0</v>
      </c>
      <c r="Y137" s="36"/>
      <c r="Z137" s="36"/>
      <c r="AA137" s="36"/>
      <c r="AB137" s="36"/>
      <c r="AC137" s="36"/>
      <c r="AD137" s="36"/>
      <c r="AE137" s="36"/>
      <c r="AR137" s="235" t="s">
        <v>185</v>
      </c>
      <c r="AT137" s="235" t="s">
        <v>118</v>
      </c>
      <c r="AU137" s="235" t="s">
        <v>84</v>
      </c>
      <c r="AY137" s="15" t="s">
        <v>117</v>
      </c>
      <c r="BE137" s="236">
        <f>IF(O137="základní",K137,0)</f>
        <v>0</v>
      </c>
      <c r="BF137" s="236">
        <f>IF(O137="snížená",K137,0)</f>
        <v>0</v>
      </c>
      <c r="BG137" s="236">
        <f>IF(O137="zákl. přenesená",K137,0)</f>
        <v>0</v>
      </c>
      <c r="BH137" s="236">
        <f>IF(O137="sníž. přenesená",K137,0)</f>
        <v>0</v>
      </c>
      <c r="BI137" s="236">
        <f>IF(O137="nulová",K137,0)</f>
        <v>0</v>
      </c>
      <c r="BJ137" s="15" t="s">
        <v>84</v>
      </c>
      <c r="BK137" s="236">
        <f>ROUND(P137*H137,2)</f>
        <v>0</v>
      </c>
      <c r="BL137" s="15" t="s">
        <v>185</v>
      </c>
      <c r="BM137" s="235" t="s">
        <v>190</v>
      </c>
    </row>
    <row r="138" s="2" customFormat="1" ht="6.96" customHeight="1">
      <c r="A138" s="36"/>
      <c r="B138" s="64"/>
      <c r="C138" s="65"/>
      <c r="D138" s="65"/>
      <c r="E138" s="65"/>
      <c r="F138" s="65"/>
      <c r="G138" s="65"/>
      <c r="H138" s="65"/>
      <c r="I138" s="177"/>
      <c r="J138" s="177"/>
      <c r="K138" s="65"/>
      <c r="L138" s="65"/>
      <c r="M138" s="42"/>
      <c r="N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sheetProtection sheet="1" autoFilter="0" formatColumns="0" formatRows="0" objects="1" scenarios="1" spinCount="100000" saltValue="ks6RuBrBEmSniywhiJZGGBJR5KB9Fuv4ld6ZxMPHI+URnCHBufe25VZRiN7g9XHJJYeItQ5m8XbrqwssMOjtpw==" hashValue="Jpwicot2ut/FZnGLPjh9W84m2KCc46eJtqlbbXU7/VWH3Q8ZUL0+519AIkrB/M1rjuYMSrndcyBMybADe2QNxg==" algorithmName="SHA-512" password="CC35"/>
  <autoFilter ref="C113:L137"/>
  <mergeCells count="6">
    <mergeCell ref="E7:H7"/>
    <mergeCell ref="E16:H16"/>
    <mergeCell ref="E25:H25"/>
    <mergeCell ref="E85:H85"/>
    <mergeCell ref="E106:H10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2020-09-09T12:34:40Z</dcterms:created>
  <dcterms:modified xsi:type="dcterms:W3CDTF">2020-09-09T12:34:42Z</dcterms:modified>
</cp:coreProperties>
</file>