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2020 - Oprava mostního..." sheetId="2" r:id="rId2"/>
  </sheets>
  <definedNames>
    <definedName name="_xlnm.Print_Area" localSheetId="0">'Rekapitulace stavby'!$D$4:$AO$76,'Rekapitulace stavby'!$C$82:$AQ$96</definedName>
    <definedName name="_xlnm._FilterDatabase" localSheetId="1" hidden="1">'01-2020 - Oprava mostního...'!$C$124:$K$242</definedName>
    <definedName name="_xlnm.Print_Area" localSheetId="1">'01-2020 - Oprava mostního...'!$C$4:$J$76,'01-2020 - Oprava mostního...'!$C$82:$J$108,'01-2020 - Oprava mostního...'!$C$114:$K$242</definedName>
    <definedName name="_xlnm.Print_Titles" localSheetId="0">'Rekapitulace stavby'!$92:$92</definedName>
    <definedName name="_xlnm.Print_Titles" localSheetId="1">'01-2020 - Oprava mostního...'!$124:$124</definedName>
  </definedNames>
  <calcPr fullCalcOnLoad="1"/>
</workbook>
</file>

<file path=xl/sharedStrings.xml><?xml version="1.0" encoding="utf-8"?>
<sst xmlns="http://schemas.openxmlformats.org/spreadsheetml/2006/main" count="1591" uniqueCount="422">
  <si>
    <t>Export Komplet</t>
  </si>
  <si>
    <t/>
  </si>
  <si>
    <t>2.0</t>
  </si>
  <si>
    <t>ZAMOK</t>
  </si>
  <si>
    <t>False</t>
  </si>
  <si>
    <t>{8f86e7a6-8ca5-4a26-b628-48e2c156f40f}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</si>
  <si>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</si>
  <si>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</si>
  <si>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</si>
  <si>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</si>
  <si>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</si>
  <si>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</si>
  <si>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</si>
  <si>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</si>
  <si>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</si>
  <si>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</si>
  <si>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</si>
  <si>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mostního objektu CH-16P v ul. Americká ,Cheb</t>
  </si>
  <si>
    <t>KSO:</t>
  </si>
  <si>
    <t>CC-CZ:</t>
  </si>
  <si>
    <t>Místo:</t>
  </si>
  <si>
    <t xml:space="preserve"> </t>
  </si>
  <si>
    <t>Datum:</t>
  </si>
  <si>
    <t>9. 12. 2019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</si>
  <si>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</si>
  <si>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</si>
  <si>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</si>
  <si>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</si>
  <si>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</si>
  <si>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</si>
  <si>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</si>
  <si>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</si>
  <si>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</si>
  <si>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</si>
  <si>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</si>
  <si>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</si>
  <si>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</si>
  <si>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</si>
  <si>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</si>
  <si>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</si>
  <si>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</si>
  <si>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</si>
  <si>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</si>
  <si>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</si>
  <si>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</si>
  <si>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</si>
  <si>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</si>
  <si>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</si>
  <si>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</si>
  <si>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</si>
  <si>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</si>
  <si>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</si>
  <si>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</si>
  <si>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</si>
  <si>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</si>
  <si>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</si>
  <si>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</si>
  <si>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</si>
  <si>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</si>
  <si>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</si>
  <si>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</si>
  <si>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</si>
  <si>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</si>
  <si>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</si>
  <si>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</si>
  <si>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</si>
  <si>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</si>
  <si>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</si>
  <si>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</si>
  <si>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</si>
  <si>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</si>
  <si>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</si>
  <si>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</si>
  <si>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</si>
  <si>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</si>
  <si>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</si>
  <si>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</si>
  <si>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</si>
  <si>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</si>
  <si>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</si>
  <si>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</si>
  <si>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</si>
  <si>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</si>
  <si>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</si>
  <si>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</si>
  <si>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</si>
  <si>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</si>
  <si>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</si>
  <si>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</si>
  <si>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</si>
  <si>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</si>
  <si>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</si>
  <si>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</si>
  <si>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</si>
  <si>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</si>
  <si>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</si>
  <si>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</si>
  <si>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</si>
  <si>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</si>
  <si>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</si>
  <si>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</si>
  <si>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</si>
  <si>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</si>
  <si>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</si>
  <si>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</si>
  <si>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</si>
  <si>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</si>
  <si>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</si>
  <si>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</si>
  <si>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</si>
  <si>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</si>
  <si>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</si>
  <si>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</si>
  <si>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</si>
  <si>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</si>
  <si>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</si>
  <si>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</si>
  <si>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44</t>
  </si>
  <si>
    <t>K</t>
  </si>
  <si>
    <t>111201101</t>
  </si>
  <si>
    <t>Odstranění křovin a stromů průměru kmene do 100 mm i s kořeny z celkové plochy do 1000 m2</t>
  </si>
  <si>
    <t>m2</t>
  </si>
  <si>
    <t>4</t>
  </si>
  <si>
    <t>-1696108403</t>
  </si>
  <si>
    <t>51</t>
  </si>
  <si>
    <t>111201401</t>
  </si>
  <si>
    <t>Spálení křovin a stromů průměru kmene do 100 mm</t>
  </si>
  <si>
    <t>1609605840</t>
  </si>
  <si>
    <t>7</t>
  </si>
  <si>
    <t>113107324</t>
  </si>
  <si>
    <t>Odstranění podkladu z kameniva drceného tl 400 mm strojně pl do 50 m2</t>
  </si>
  <si>
    <t>-2098874282</t>
  </si>
  <si>
    <t>VV</t>
  </si>
  <si>
    <t>6*3</t>
  </si>
  <si>
    <t>5</t>
  </si>
  <si>
    <t>113107443</t>
  </si>
  <si>
    <t>Odstranění podkladu živičných tl 150 mm při překopech strojně pl do 15 m2</t>
  </si>
  <si>
    <t>-475716316</t>
  </si>
  <si>
    <t>53</t>
  </si>
  <si>
    <t>114203202</t>
  </si>
  <si>
    <t>Očištění lomového kamene nebo betonových tvárnic od malty</t>
  </si>
  <si>
    <t>m3</t>
  </si>
  <si>
    <t>-1135692194</t>
  </si>
  <si>
    <t>54</t>
  </si>
  <si>
    <t>115001103</t>
  </si>
  <si>
    <t>Převedení vody potrubím DN do 250</t>
  </si>
  <si>
    <t>m</t>
  </si>
  <si>
    <t>-265028853</t>
  </si>
  <si>
    <t>131201201</t>
  </si>
  <si>
    <t>Hloubení jam zapažených v hornině tř. 3 objemu do 100 m3</t>
  </si>
  <si>
    <t>-897624800</t>
  </si>
  <si>
    <t>6*3*2,7</t>
  </si>
  <si>
    <t>3</t>
  </si>
  <si>
    <t>131201209</t>
  </si>
  <si>
    <t>Příplatek za lepivost u hloubení jam zapažených v hornině tř. 3</t>
  </si>
  <si>
    <t>-1572119596</t>
  </si>
  <si>
    <t>17</t>
  </si>
  <si>
    <t>162701105</t>
  </si>
  <si>
    <t>Vodorovné přemístění do 10000 m výkopku/sypaniny z horniny tř. 1 až 4</t>
  </si>
  <si>
    <t>1983160201</t>
  </si>
  <si>
    <t>18</t>
  </si>
  <si>
    <t>167101101</t>
  </si>
  <si>
    <t>Nakládání výkopku z hornin tř. 1 až 4 do 100 m3</t>
  </si>
  <si>
    <t>1838033867</t>
  </si>
  <si>
    <t>19</t>
  </si>
  <si>
    <t>171201201</t>
  </si>
  <si>
    <t>Uložení sypaniny na skládky</t>
  </si>
  <si>
    <t>1308719662</t>
  </si>
  <si>
    <t>20</t>
  </si>
  <si>
    <t>171201211</t>
  </si>
  <si>
    <t>Poplatek za uložení stavebního odpadu - zeminy a kameniva na skládce</t>
  </si>
  <si>
    <t>t</t>
  </si>
  <si>
    <t>-491785422</t>
  </si>
  <si>
    <t>48,6*2</t>
  </si>
  <si>
    <t>32</t>
  </si>
  <si>
    <t>174101101</t>
  </si>
  <si>
    <t>Zásyp jam, šachet rýh nebo kolem objektů sypaninou se zhutněním</t>
  </si>
  <si>
    <t>1803578339</t>
  </si>
  <si>
    <t>(6*1*2*1)</t>
  </si>
  <si>
    <t>0,75*3*6</t>
  </si>
  <si>
    <t>Součet</t>
  </si>
  <si>
    <t>33</t>
  </si>
  <si>
    <t>M</t>
  </si>
  <si>
    <t>58343930</t>
  </si>
  <si>
    <t>kamenivo drcené hrubé frakce 16-32</t>
  </si>
  <si>
    <t>8</t>
  </si>
  <si>
    <t>-1088065753</t>
  </si>
  <si>
    <t>25,5*2</t>
  </si>
  <si>
    <t>52</t>
  </si>
  <si>
    <t>184818234</t>
  </si>
  <si>
    <t>Ochrana kmene průměru přes 700 do 900 mm bedněním výšky do 2 m</t>
  </si>
  <si>
    <t>kus</t>
  </si>
  <si>
    <t>1736936041</t>
  </si>
  <si>
    <t>Zakládání</t>
  </si>
  <si>
    <t>48</t>
  </si>
  <si>
    <t>211531111</t>
  </si>
  <si>
    <t>Výplň odvodňovacích žeber nebo trativodů kamenivem hrubým drceným frakce 16 až 63 mm</t>
  </si>
  <si>
    <t>-817001991</t>
  </si>
  <si>
    <t>24*0,4*0,4</t>
  </si>
  <si>
    <t>49</t>
  </si>
  <si>
    <t>211971110</t>
  </si>
  <si>
    <t>Zřízení opláštění žeber nebo trativodů geotextilií v rýze nebo zářezu sklonu do 1:2</t>
  </si>
  <si>
    <t>979327201</t>
  </si>
  <si>
    <t>12+12</t>
  </si>
  <si>
    <t>50</t>
  </si>
  <si>
    <t>69311006</t>
  </si>
  <si>
    <t>geotextilie tkaná separační, filtrační, výztužná PP pevnost v tahu 15kN/m</t>
  </si>
  <si>
    <t>-243449870</t>
  </si>
  <si>
    <t>25</t>
  </si>
  <si>
    <t>212752213</t>
  </si>
  <si>
    <t>Trativod z drenážních trubek plastových flexibilních D do 160 mm</t>
  </si>
  <si>
    <t>971005970</t>
  </si>
  <si>
    <t>při dolní hraně trubky po obou stranách</t>
  </si>
  <si>
    <t>Vodorovné konstrukce</t>
  </si>
  <si>
    <t>411354317</t>
  </si>
  <si>
    <t>Zřízení podpěrné konstrukce stropů výšky do 4 m tl do 50 cm</t>
  </si>
  <si>
    <t>628831014</t>
  </si>
  <si>
    <t>4*2*2</t>
  </si>
  <si>
    <t>22</t>
  </si>
  <si>
    <t>411354318</t>
  </si>
  <si>
    <t>Odstranění podpěrné konstrukce stropů výšky do 4 m tl do 50 cm</t>
  </si>
  <si>
    <t>815442181</t>
  </si>
  <si>
    <t>26</t>
  </si>
  <si>
    <t>451541111</t>
  </si>
  <si>
    <t>Lože pod potrubí otevřený výkop ze štěrkodrtě</t>
  </si>
  <si>
    <t>-105299999</t>
  </si>
  <si>
    <t>12*3*0,2</t>
  </si>
  <si>
    <t>27</t>
  </si>
  <si>
    <t>452312151</t>
  </si>
  <si>
    <t>Sedlové lože z betonu prostého tř. C 20/25 otevřený výkop</t>
  </si>
  <si>
    <t>489715420</t>
  </si>
  <si>
    <t>12*1,2*0,25</t>
  </si>
  <si>
    <t>30</t>
  </si>
  <si>
    <t>452368211</t>
  </si>
  <si>
    <t>Výztuž podkladních desek nebo bloků nebo pražců otevřený výkop ze svařovaných sítí Kari</t>
  </si>
  <si>
    <t>-834260575</t>
  </si>
  <si>
    <t>KARI síť - roznášecí deska nad korugovanou trubkou</t>
  </si>
  <si>
    <t>12*1,2*0,02664</t>
  </si>
  <si>
    <t>46</t>
  </si>
  <si>
    <t>R1</t>
  </si>
  <si>
    <t>Statické zajištění opěr propustků po dobu výstavby</t>
  </si>
  <si>
    <t>-841275942</t>
  </si>
  <si>
    <t>Komunikace pozemní</t>
  </si>
  <si>
    <t>34</t>
  </si>
  <si>
    <t>564861111</t>
  </si>
  <si>
    <t>Podklad ze štěrkodrtě ŠD tl 200 mm</t>
  </si>
  <si>
    <t>419412058</t>
  </si>
  <si>
    <t>2 vrtsvy</t>
  </si>
  <si>
    <t>3*6*2</t>
  </si>
  <si>
    <t>36</t>
  </si>
  <si>
    <t>565135111</t>
  </si>
  <si>
    <t>Asfaltový beton vrstva podkladní ACP 16 (obalované kamenivo OKS) tl 50 mm š do 3 m</t>
  </si>
  <si>
    <t>536336011</t>
  </si>
  <si>
    <t>3*6</t>
  </si>
  <si>
    <t>35</t>
  </si>
  <si>
    <t>565145111</t>
  </si>
  <si>
    <t>Asfaltový beton vrstva podkladní ACP 16 (obalované kamenivo OKS) tl 60 mm š do 3 m</t>
  </si>
  <si>
    <t>519203516</t>
  </si>
  <si>
    <t>Trubní vedení</t>
  </si>
  <si>
    <t>23</t>
  </si>
  <si>
    <t>871440410</t>
  </si>
  <si>
    <t>Montáž kanalizačního potrubí korugovaného SN 10 z polypropylenu DN 600</t>
  </si>
  <si>
    <t>318636509</t>
  </si>
  <si>
    <t>24</t>
  </si>
  <si>
    <t>28617049</t>
  </si>
  <si>
    <t>trubka kanalizační PP korugovaná DN 600x6000 mm SN 10</t>
  </si>
  <si>
    <t>-1651969195</t>
  </si>
  <si>
    <t>29</t>
  </si>
  <si>
    <t>899620141</t>
  </si>
  <si>
    <t>Obetonování plastové šachty z polypropylenu betonem prostým tř. C 20/25 otevřený výkop - položka upravena na vodostavební beton tř 20/25</t>
  </si>
  <si>
    <t>-1726262085</t>
  </si>
  <si>
    <t>(12*1,2*1)-(3,14*0,03*0,03*12)</t>
  </si>
  <si>
    <t>45</t>
  </si>
  <si>
    <t>899640112</t>
  </si>
  <si>
    <t>Bednění pro obetonování plastových šachet kruhových otevřený výkop</t>
  </si>
  <si>
    <t>1519897239</t>
  </si>
  <si>
    <t>12*1,2*2</t>
  </si>
  <si>
    <t>9</t>
  </si>
  <si>
    <t>Ostatní konstrukce a práce, bourání</t>
  </si>
  <si>
    <t>42</t>
  </si>
  <si>
    <t>911331151</t>
  </si>
  <si>
    <t>Svodidlo ocelové jednostranné zádržnosti H3 typ KB1 RH3 se zaberaněním sloupků v rozmezí do 2 m</t>
  </si>
  <si>
    <t>-1347435194</t>
  </si>
  <si>
    <t>10*2</t>
  </si>
  <si>
    <t>43</t>
  </si>
  <si>
    <t>911331411</t>
  </si>
  <si>
    <t>Náběh ocelového svodidla jednostranný délky do 4 m se zaberaněním sloupků v rozmezí do 2 m</t>
  </si>
  <si>
    <t>665104349</t>
  </si>
  <si>
    <t>4*4</t>
  </si>
  <si>
    <t>67</t>
  </si>
  <si>
    <t>911381115</t>
  </si>
  <si>
    <t>Silniční svodidlo betonové jednostranné průběžné délky 2 m výšky 1,0 m</t>
  </si>
  <si>
    <t>1507790228</t>
  </si>
  <si>
    <t>betonobá svodidla po dobu výstavby z důvodu ochrany před pádem vozidla veřejné dopravy</t>
  </si>
  <si>
    <t>6+6</t>
  </si>
  <si>
    <t>919735113</t>
  </si>
  <si>
    <t>Řezání stávajícího živičného krytu hl do 150 mm</t>
  </si>
  <si>
    <t>-1851709507</t>
  </si>
  <si>
    <t>938902112</t>
  </si>
  <si>
    <t>Čištění příkopů komunikací příkopovým rypadlem objem nánosu do 0,3 m3/m</t>
  </si>
  <si>
    <t>-1096926865</t>
  </si>
  <si>
    <t xml:space="preserve">před a pod propustkem </t>
  </si>
  <si>
    <t>30+30</t>
  </si>
  <si>
    <t>962025151</t>
  </si>
  <si>
    <t>Bourání zdí kamenných</t>
  </si>
  <si>
    <t>-1476155601</t>
  </si>
  <si>
    <t>6*3*0,6</t>
  </si>
  <si>
    <t>11</t>
  </si>
  <si>
    <t>978023261</t>
  </si>
  <si>
    <t>Vyškrabání spár zdiva kamenného kyklopského a ostatního</t>
  </si>
  <si>
    <t>1297409599</t>
  </si>
  <si>
    <t>čela propustku</t>
  </si>
  <si>
    <t xml:space="preserve">uvnitř propustku </t>
  </si>
  <si>
    <t>5*3*2</t>
  </si>
  <si>
    <t>10</t>
  </si>
  <si>
    <t>978036191</t>
  </si>
  <si>
    <t>Otlučení (osekání) cementových omítek vnějších ploch v rozsahu do 100 %</t>
  </si>
  <si>
    <t>2079519560</t>
  </si>
  <si>
    <t>((3*3)*2+(2,5*3))*2</t>
  </si>
  <si>
    <t>55</t>
  </si>
  <si>
    <t>985113111</t>
  </si>
  <si>
    <t>Pemrlování povrchu betonu stěn</t>
  </si>
  <si>
    <t>224446122</t>
  </si>
  <si>
    <t xml:space="preserve">opěrná zeď </t>
  </si>
  <si>
    <t>((2*2,5*2)+(3*2,5))*2</t>
  </si>
  <si>
    <t>56</t>
  </si>
  <si>
    <t>985113121</t>
  </si>
  <si>
    <t>Pemrlování povrchu betonu líce kleneb a podhledů</t>
  </si>
  <si>
    <t>-179281019</t>
  </si>
  <si>
    <t>57</t>
  </si>
  <si>
    <t>985132411</t>
  </si>
  <si>
    <t>Vysušení ploch líce kleneb a podhledů stlačeným vzduchem</t>
  </si>
  <si>
    <t>-353787161</t>
  </si>
  <si>
    <t>35+16</t>
  </si>
  <si>
    <t>58</t>
  </si>
  <si>
    <t>985142211</t>
  </si>
  <si>
    <t>Vysekání spojovací hmoty ze spár zdiva hl přes 40 mm dl do 6 m/m2</t>
  </si>
  <si>
    <t>2050885126</t>
  </si>
  <si>
    <t>59</t>
  </si>
  <si>
    <t>985142911</t>
  </si>
  <si>
    <t>Příplatek k cenám vysekání spojovací hmoty ze spár za práce ve stísněném prostoru</t>
  </si>
  <si>
    <t>1757557624</t>
  </si>
  <si>
    <t>60</t>
  </si>
  <si>
    <t>985211111</t>
  </si>
  <si>
    <t>Vyklínování uvolněných kamenů ve zdivu se spárami dl do 6 m/m2</t>
  </si>
  <si>
    <t>-62828560</t>
  </si>
  <si>
    <t>61</t>
  </si>
  <si>
    <t>985211911</t>
  </si>
  <si>
    <t>Příplatek k vyklínování uvolněných kamenů za práci ve stísněném prostoru</t>
  </si>
  <si>
    <t>1155301597</t>
  </si>
  <si>
    <t>62</t>
  </si>
  <si>
    <t>985221111</t>
  </si>
  <si>
    <t>Doplnění zdiva kamenem do aktivované malty se spárami dl do 6 m/m2</t>
  </si>
  <si>
    <t>230992264</t>
  </si>
  <si>
    <t>63</t>
  </si>
  <si>
    <t>985222111</t>
  </si>
  <si>
    <t>Sbírání a třídění kamene ručně ze suti s očištěním</t>
  </si>
  <si>
    <t>-1576876658</t>
  </si>
  <si>
    <t>64</t>
  </si>
  <si>
    <t>985232111</t>
  </si>
  <si>
    <t>Hloubkové spárování zdiva aktivovanou maltou spára hl do 80 mm dl do 6 m/m2</t>
  </si>
  <si>
    <t>-1880035793</t>
  </si>
  <si>
    <t>65</t>
  </si>
  <si>
    <t>985232191</t>
  </si>
  <si>
    <t>Příplatek k hloubkovému spárování za práci ve stísněném prostoru</t>
  </si>
  <si>
    <t>2134647985</t>
  </si>
  <si>
    <t>66</t>
  </si>
  <si>
    <t>985233111</t>
  </si>
  <si>
    <t>Úprava spár po spárování zdiva uhlazením spára dl do 6 m/m2</t>
  </si>
  <si>
    <t>517798353</t>
  </si>
  <si>
    <t>997</t>
  </si>
  <si>
    <t>Přesun sutě</t>
  </si>
  <si>
    <t>12</t>
  </si>
  <si>
    <t>997013211</t>
  </si>
  <si>
    <t>Vnitrostaveništní doprava suti a vybouraných hmot pro budovy v do 6 m ručně</t>
  </si>
  <si>
    <t>1192354909</t>
  </si>
  <si>
    <t>14</t>
  </si>
  <si>
    <t>997013501</t>
  </si>
  <si>
    <t>Odvoz suti a vybouraných hmot na skládku nebo meziskládku do 1 km se složením</t>
  </si>
  <si>
    <t>-1289742164</t>
  </si>
  <si>
    <t>997013509</t>
  </si>
  <si>
    <t>Příplatek k odvozu suti a vybouraných hmot na skládku ZKD 1 km přes 1 km</t>
  </si>
  <si>
    <t>820839021</t>
  </si>
  <si>
    <t>58,614*15</t>
  </si>
  <si>
    <t>16</t>
  </si>
  <si>
    <t>997013831</t>
  </si>
  <si>
    <t>Poplatek za uložení na skládce (skládkovné) stavebního odpadu směsného kód odpadu 170 904</t>
  </si>
  <si>
    <t>-1309153333</t>
  </si>
  <si>
    <t>998</t>
  </si>
  <si>
    <t>Přesun hmot</t>
  </si>
  <si>
    <t>37</t>
  </si>
  <si>
    <t>998225111</t>
  </si>
  <si>
    <t>Přesun hmot pro pozemní komunikace s krytem z kamene, monolitickým betonovým nebo živičným</t>
  </si>
  <si>
    <t>1269067611</t>
  </si>
  <si>
    <t>VRN</t>
  </si>
  <si>
    <t>Vedlejší rozpočtové náklady</t>
  </si>
  <si>
    <t>VRN3</t>
  </si>
  <si>
    <t>Zařízení staveniště</t>
  </si>
  <si>
    <t>38</t>
  </si>
  <si>
    <t>030001000</t>
  </si>
  <si>
    <t>…</t>
  </si>
  <si>
    <t>1024</t>
  </si>
  <si>
    <t>-157928677</t>
  </si>
  <si>
    <t>47</t>
  </si>
  <si>
    <t>034103000</t>
  </si>
  <si>
    <t>Oplocení staveniště</t>
  </si>
  <si>
    <t>-268989705</t>
  </si>
  <si>
    <t>VRN4</t>
  </si>
  <si>
    <t>Inženýrská činnost</t>
  </si>
  <si>
    <t>39</t>
  </si>
  <si>
    <t>040001000</t>
  </si>
  <si>
    <t>2030692008</t>
  </si>
  <si>
    <t>40</t>
  </si>
  <si>
    <t>043002000</t>
  </si>
  <si>
    <t>Zkoušky a ostatní měření</t>
  </si>
  <si>
    <t>207646497</t>
  </si>
  <si>
    <t>VRN7</t>
  </si>
  <si>
    <t>Provozní vlivy</t>
  </si>
  <si>
    <t>41</t>
  </si>
  <si>
    <t>072002000</t>
  </si>
  <si>
    <t>Dopravně inženýrské opatření po dobu výstavby - objízdná trasa</t>
  </si>
  <si>
    <t>370506332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</si>
</sst>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01-2020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Oprava mostního objektu CH-16P v ul. Americká ,Cheb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9. 12. 2019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V94" s="117" t="s">
        <v>74</v>
      </c>
      <c r="BW94" s="117" t="s">
        <v>5</v>
      </c>
      <c r="BX94" s="117" t="s">
        <v>75</v>
      </c>
      <c r="CL94" s="117" t="s">
        <v>1</v>
      </c>
    </row>
    <row r="95" spans="1:90" s="7" customFormat="1" ht="24.75" customHeight="1">
      <c r="A95" s="118" t="s">
        <v>76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'01-2020 - Oprava mostního...'!J28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77</v>
      </c>
      <c r="AR95" s="125"/>
      <c r="AS95" s="126">
        <v>0</v>
      </c>
      <c r="AT95" s="127">
        <f>ROUND(SUM(AV95:AW95),2)</f>
        <v>0</v>
      </c>
      <c r="AU95" s="128">
        <f>'01-2020 - Oprava mostního...'!P125</f>
        <v>0</v>
      </c>
      <c r="AV95" s="127">
        <f>'01-2020 - Oprava mostního...'!J31</f>
        <v>0</v>
      </c>
      <c r="AW95" s="127">
        <f>'01-2020 - Oprava mostního...'!J32</f>
        <v>0</v>
      </c>
      <c r="AX95" s="127">
        <f>'01-2020 - Oprava mostního...'!J33</f>
        <v>0</v>
      </c>
      <c r="AY95" s="127">
        <f>'01-2020 - Oprava mostního...'!J34</f>
        <v>0</v>
      </c>
      <c r="AZ95" s="127">
        <f>'01-2020 - Oprava mostního...'!F31</f>
        <v>0</v>
      </c>
      <c r="BA95" s="127">
        <f>'01-2020 - Oprava mostního...'!F32</f>
        <v>0</v>
      </c>
      <c r="BB95" s="127">
        <f>'01-2020 - Oprava mostního...'!F33</f>
        <v>0</v>
      </c>
      <c r="BC95" s="127">
        <f>'01-2020 - Oprava mostního...'!F34</f>
        <v>0</v>
      </c>
      <c r="BD95" s="129">
        <f>'01-2020 - Oprava mostního...'!F35</f>
        <v>0</v>
      </c>
      <c r="BE95" s="7"/>
      <c r="BT95" s="130" t="s">
        <v>78</v>
      </c>
      <c r="BU95" s="130" t="s">
        <v>79</v>
      </c>
      <c r="BV95" s="130" t="s">
        <v>74</v>
      </c>
      <c r="BW95" s="130" t="s">
        <v>5</v>
      </c>
      <c r="BX95" s="130" t="s">
        <v>75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71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-2020 - Oprava mostníh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1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80</v>
      </c>
    </row>
    <row r="4" spans="2:46" s="1" customFormat="1" ht="24.95" customHeight="1">
      <c r="B4" s="20"/>
      <c r="D4" s="135" t="s">
        <v>81</v>
      </c>
      <c r="I4" s="131"/>
      <c r="L4" s="20"/>
      <c r="M4" s="136" t="s">
        <v>10</v>
      </c>
      <c r="AT4" s="17" t="s">
        <v>4</v>
      </c>
    </row>
    <row r="5" spans="2:12" s="1" customFormat="1" ht="6.95" customHeight="1">
      <c r="B5" s="20"/>
      <c r="I5" s="131"/>
      <c r="L5" s="20"/>
    </row>
    <row r="6" spans="1:31" s="2" customFormat="1" ht="12" customHeight="1">
      <c r="A6" s="38"/>
      <c r="B6" s="44"/>
      <c r="C6" s="38"/>
      <c r="D6" s="137" t="s">
        <v>16</v>
      </c>
      <c r="E6" s="38"/>
      <c r="F6" s="38"/>
      <c r="G6" s="38"/>
      <c r="H6" s="38"/>
      <c r="I6" s="1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9" t="s">
        <v>17</v>
      </c>
      <c r="F7" s="38"/>
      <c r="G7" s="38"/>
      <c r="H7" s="38"/>
      <c r="I7" s="1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1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7" t="s">
        <v>18</v>
      </c>
      <c r="E9" s="38"/>
      <c r="F9" s="140" t="s">
        <v>1</v>
      </c>
      <c r="G9" s="38"/>
      <c r="H9" s="38"/>
      <c r="I9" s="141" t="s">
        <v>19</v>
      </c>
      <c r="J9" s="140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7" t="s">
        <v>20</v>
      </c>
      <c r="E10" s="38"/>
      <c r="F10" s="140" t="s">
        <v>21</v>
      </c>
      <c r="G10" s="38"/>
      <c r="H10" s="38"/>
      <c r="I10" s="141" t="s">
        <v>22</v>
      </c>
      <c r="J10" s="142" t="str">
        <f>'Rekapitulace stavby'!AN8</f>
        <v>9. 12. 2019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1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7" t="s">
        <v>24</v>
      </c>
      <c r="E12" s="38"/>
      <c r="F12" s="38"/>
      <c r="G12" s="38"/>
      <c r="H12" s="38"/>
      <c r="I12" s="141" t="s">
        <v>25</v>
      </c>
      <c r="J12" s="140" t="str">
        <f>IF('Rekapitulace stavby'!AN10="","",'Rekapitulace stavby'!AN10)</f>
        <v/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40" t="str">
        <f>IF('Rekapitulace stavby'!E11="","",'Rekapitulace stavby'!E11)</f>
        <v xml:space="preserve"> </v>
      </c>
      <c r="F13" s="38"/>
      <c r="G13" s="38"/>
      <c r="H13" s="38"/>
      <c r="I13" s="141" t="s">
        <v>26</v>
      </c>
      <c r="J13" s="140" t="str">
        <f>IF('Rekapitulace stavby'!AN11="","",'Rekapitulace stavby'!AN11)</f>
        <v/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1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7" t="s">
        <v>27</v>
      </c>
      <c r="E15" s="38"/>
      <c r="F15" s="38"/>
      <c r="G15" s="38"/>
      <c r="H15" s="38"/>
      <c r="I15" s="141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40"/>
      <c r="G16" s="140"/>
      <c r="H16" s="140"/>
      <c r="I16" s="141" t="s">
        <v>26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1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7" t="s">
        <v>29</v>
      </c>
      <c r="E18" s="38"/>
      <c r="F18" s="38"/>
      <c r="G18" s="38"/>
      <c r="H18" s="38"/>
      <c r="I18" s="141" t="s">
        <v>25</v>
      </c>
      <c r="J18" s="140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40" t="str">
        <f>IF('Rekapitulace stavby'!E17="","",'Rekapitulace stavby'!E17)</f>
        <v xml:space="preserve"> </v>
      </c>
      <c r="F19" s="38"/>
      <c r="G19" s="38"/>
      <c r="H19" s="38"/>
      <c r="I19" s="141" t="s">
        <v>26</v>
      </c>
      <c r="J19" s="140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1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7" t="s">
        <v>31</v>
      </c>
      <c r="E21" s="38"/>
      <c r="F21" s="38"/>
      <c r="G21" s="38"/>
      <c r="H21" s="38"/>
      <c r="I21" s="141" t="s">
        <v>25</v>
      </c>
      <c r="J21" s="140" t="str">
        <f>IF('Rekapitulace stavby'!AN19="","",'Rekapitulace stavby'!AN19)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40" t="str">
        <f>IF('Rekapitulace stavby'!E20="","",'Rekapitulace stavby'!E20)</f>
        <v xml:space="preserve"> </v>
      </c>
      <c r="F22" s="38"/>
      <c r="G22" s="38"/>
      <c r="H22" s="38"/>
      <c r="I22" s="141" t="s">
        <v>26</v>
      </c>
      <c r="J22" s="140" t="str">
        <f>IF('Rekapitulace stavby'!AN20="","",'Rekapitulace stavby'!AN20)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1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7" t="s">
        <v>32</v>
      </c>
      <c r="E24" s="38"/>
      <c r="F24" s="38"/>
      <c r="G24" s="38"/>
      <c r="H24" s="38"/>
      <c r="I24" s="1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43"/>
      <c r="B25" s="144"/>
      <c r="C25" s="143"/>
      <c r="D25" s="143"/>
      <c r="E25" s="145" t="s">
        <v>1</v>
      </c>
      <c r="F25" s="145"/>
      <c r="G25" s="145"/>
      <c r="H25" s="145"/>
      <c r="I25" s="146"/>
      <c r="J25" s="143"/>
      <c r="K25" s="143"/>
      <c r="L25" s="147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1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8"/>
      <c r="E27" s="148"/>
      <c r="F27" s="148"/>
      <c r="G27" s="148"/>
      <c r="H27" s="148"/>
      <c r="I27" s="149"/>
      <c r="J27" s="148"/>
      <c r="K27" s="14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50" t="s">
        <v>33</v>
      </c>
      <c r="E28" s="38"/>
      <c r="F28" s="38"/>
      <c r="G28" s="38"/>
      <c r="H28" s="38"/>
      <c r="I28" s="138"/>
      <c r="J28" s="151">
        <f>ROUND(J125,2)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8"/>
      <c r="E29" s="148"/>
      <c r="F29" s="148"/>
      <c r="G29" s="148"/>
      <c r="H29" s="148"/>
      <c r="I29" s="149"/>
      <c r="J29" s="148"/>
      <c r="K29" s="148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52" t="s">
        <v>35</v>
      </c>
      <c r="G30" s="38"/>
      <c r="H30" s="38"/>
      <c r="I30" s="153" t="s">
        <v>34</v>
      </c>
      <c r="J30" s="152" t="s">
        <v>36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4" t="s">
        <v>37</v>
      </c>
      <c r="E31" s="137" t="s">
        <v>38</v>
      </c>
      <c r="F31" s="155">
        <f>ROUND((SUM(BE125:BE242)),2)</f>
        <v>0</v>
      </c>
      <c r="G31" s="38"/>
      <c r="H31" s="38"/>
      <c r="I31" s="156">
        <v>0.21</v>
      </c>
      <c r="J31" s="155">
        <f>ROUND(((SUM(BE125:BE242))*I31),2)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7" t="s">
        <v>39</v>
      </c>
      <c r="F32" s="155">
        <f>ROUND((SUM(BF125:BF242)),2)</f>
        <v>0</v>
      </c>
      <c r="G32" s="38"/>
      <c r="H32" s="38"/>
      <c r="I32" s="156">
        <v>0.15</v>
      </c>
      <c r="J32" s="155">
        <f>ROUND(((SUM(BF125:BF242))*I32),2)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7" t="s">
        <v>40</v>
      </c>
      <c r="F33" s="155">
        <f>ROUND((SUM(BG125:BG242)),2)</f>
        <v>0</v>
      </c>
      <c r="G33" s="38"/>
      <c r="H33" s="38"/>
      <c r="I33" s="156">
        <v>0.21</v>
      </c>
      <c r="J33" s="155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7" t="s">
        <v>41</v>
      </c>
      <c r="F34" s="155">
        <f>ROUND((SUM(BH125:BH242)),2)</f>
        <v>0</v>
      </c>
      <c r="G34" s="38"/>
      <c r="H34" s="38"/>
      <c r="I34" s="156">
        <v>0.15</v>
      </c>
      <c r="J34" s="155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7" t="s">
        <v>42</v>
      </c>
      <c r="F35" s="155">
        <f>ROUND((SUM(BI125:BI242)),2)</f>
        <v>0</v>
      </c>
      <c r="G35" s="38"/>
      <c r="H35" s="38"/>
      <c r="I35" s="156">
        <v>0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1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7"/>
      <c r="D37" s="158" t="s">
        <v>43</v>
      </c>
      <c r="E37" s="159"/>
      <c r="F37" s="159"/>
      <c r="G37" s="160" t="s">
        <v>44</v>
      </c>
      <c r="H37" s="161" t="s">
        <v>45</v>
      </c>
      <c r="I37" s="162"/>
      <c r="J37" s="163">
        <f>SUM(J28:J35)</f>
        <v>0</v>
      </c>
      <c r="K37" s="164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1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I39" s="131"/>
      <c r="L39" s="20"/>
    </row>
    <row r="40" spans="2:12" s="1" customFormat="1" ht="14.4" customHeight="1">
      <c r="B40" s="20"/>
      <c r="I40" s="131"/>
      <c r="L40" s="20"/>
    </row>
    <row r="41" spans="2:12" s="1" customFormat="1" ht="14.4" customHeight="1">
      <c r="B41" s="20"/>
      <c r="I41" s="131"/>
      <c r="L41" s="20"/>
    </row>
    <row r="42" spans="2:12" s="1" customFormat="1" ht="14.4" customHeight="1">
      <c r="B42" s="20"/>
      <c r="I42" s="131"/>
      <c r="L42" s="20"/>
    </row>
    <row r="43" spans="2:12" s="1" customFormat="1" ht="14.4" customHeight="1">
      <c r="B43" s="20"/>
      <c r="I43" s="131"/>
      <c r="L43" s="20"/>
    </row>
    <row r="44" spans="2:12" s="1" customFormat="1" ht="14.4" customHeight="1">
      <c r="B44" s="20"/>
      <c r="I44" s="131"/>
      <c r="L44" s="20"/>
    </row>
    <row r="45" spans="2:12" s="1" customFormat="1" ht="14.4" customHeight="1">
      <c r="B45" s="20"/>
      <c r="I45" s="131"/>
      <c r="L45" s="20"/>
    </row>
    <row r="46" spans="2:12" s="1" customFormat="1" ht="14.4" customHeight="1">
      <c r="B46" s="20"/>
      <c r="I46" s="131"/>
      <c r="L46" s="20"/>
    </row>
    <row r="47" spans="2:12" s="1" customFormat="1" ht="14.4" customHeight="1">
      <c r="B47" s="20"/>
      <c r="I47" s="131"/>
      <c r="L47" s="20"/>
    </row>
    <row r="48" spans="2:12" s="1" customFormat="1" ht="14.4" customHeight="1">
      <c r="B48" s="20"/>
      <c r="I48" s="131"/>
      <c r="L48" s="20"/>
    </row>
    <row r="49" spans="2:12" s="1" customFormat="1" ht="14.4" customHeight="1">
      <c r="B49" s="20"/>
      <c r="I49" s="131"/>
      <c r="L49" s="20"/>
    </row>
    <row r="50" spans="2:12" s="2" customFormat="1" ht="14.4" customHeight="1">
      <c r="B50" s="63"/>
      <c r="D50" s="165" t="s">
        <v>46</v>
      </c>
      <c r="E50" s="166"/>
      <c r="F50" s="166"/>
      <c r="G50" s="165" t="s">
        <v>47</v>
      </c>
      <c r="H50" s="166"/>
      <c r="I50" s="167"/>
      <c r="J50" s="166"/>
      <c r="K50" s="166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8" t="s">
        <v>48</v>
      </c>
      <c r="E61" s="169"/>
      <c r="F61" s="170" t="s">
        <v>49</v>
      </c>
      <c r="G61" s="168" t="s">
        <v>48</v>
      </c>
      <c r="H61" s="169"/>
      <c r="I61" s="171"/>
      <c r="J61" s="172" t="s">
        <v>49</v>
      </c>
      <c r="K61" s="169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5" t="s">
        <v>50</v>
      </c>
      <c r="E65" s="173"/>
      <c r="F65" s="173"/>
      <c r="G65" s="165" t="s">
        <v>51</v>
      </c>
      <c r="H65" s="173"/>
      <c r="I65" s="174"/>
      <c r="J65" s="173"/>
      <c r="K65" s="17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8" t="s">
        <v>48</v>
      </c>
      <c r="E76" s="169"/>
      <c r="F76" s="170" t="s">
        <v>49</v>
      </c>
      <c r="G76" s="168" t="s">
        <v>48</v>
      </c>
      <c r="H76" s="169"/>
      <c r="I76" s="171"/>
      <c r="J76" s="172" t="s">
        <v>49</v>
      </c>
      <c r="K76" s="169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5"/>
      <c r="C77" s="176"/>
      <c r="D77" s="176"/>
      <c r="E77" s="176"/>
      <c r="F77" s="176"/>
      <c r="G77" s="176"/>
      <c r="H77" s="176"/>
      <c r="I77" s="177"/>
      <c r="J77" s="176"/>
      <c r="K77" s="17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8"/>
      <c r="C81" s="179"/>
      <c r="D81" s="179"/>
      <c r="E81" s="179"/>
      <c r="F81" s="179"/>
      <c r="G81" s="179"/>
      <c r="H81" s="179"/>
      <c r="I81" s="180"/>
      <c r="J81" s="179"/>
      <c r="K81" s="17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82</v>
      </c>
      <c r="D82" s="40"/>
      <c r="E82" s="40"/>
      <c r="F82" s="40"/>
      <c r="G82" s="40"/>
      <c r="H82" s="40"/>
      <c r="I82" s="138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38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38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Oprava mostního objektu CH-16P v ul. Americká ,Cheb</v>
      </c>
      <c r="F85" s="40"/>
      <c r="G85" s="40"/>
      <c r="H85" s="40"/>
      <c r="I85" s="138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138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 xml:space="preserve"> </v>
      </c>
      <c r="G87" s="40"/>
      <c r="H87" s="40"/>
      <c r="I87" s="141" t="s">
        <v>22</v>
      </c>
      <c r="J87" s="79" t="str">
        <f>IF(J10="","",J10)</f>
        <v>9. 12. 2019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38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 xml:space="preserve"> </v>
      </c>
      <c r="G89" s="40"/>
      <c r="H89" s="40"/>
      <c r="I89" s="141" t="s">
        <v>29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27</v>
      </c>
      <c r="D90" s="40"/>
      <c r="E90" s="40"/>
      <c r="F90" s="27" t="str">
        <f>IF(E16="","",E16)</f>
        <v>Vyplň údaj</v>
      </c>
      <c r="G90" s="40"/>
      <c r="H90" s="40"/>
      <c r="I90" s="141" t="s">
        <v>31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138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81" t="s">
        <v>83</v>
      </c>
      <c r="D92" s="182"/>
      <c r="E92" s="182"/>
      <c r="F92" s="182"/>
      <c r="G92" s="182"/>
      <c r="H92" s="182"/>
      <c r="I92" s="183"/>
      <c r="J92" s="184" t="s">
        <v>84</v>
      </c>
      <c r="K92" s="182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38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85" t="s">
        <v>85</v>
      </c>
      <c r="D94" s="40"/>
      <c r="E94" s="40"/>
      <c r="F94" s="40"/>
      <c r="G94" s="40"/>
      <c r="H94" s="40"/>
      <c r="I94" s="138"/>
      <c r="J94" s="110">
        <f>J125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86</v>
      </c>
    </row>
    <row r="95" spans="1:31" s="9" customFormat="1" ht="24.95" customHeight="1">
      <c r="A95" s="9"/>
      <c r="B95" s="186"/>
      <c r="C95" s="187"/>
      <c r="D95" s="188" t="s">
        <v>87</v>
      </c>
      <c r="E95" s="189"/>
      <c r="F95" s="189"/>
      <c r="G95" s="189"/>
      <c r="H95" s="189"/>
      <c r="I95" s="190"/>
      <c r="J95" s="191">
        <f>J126</f>
        <v>0</v>
      </c>
      <c r="K95" s="187"/>
      <c r="L95" s="192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3"/>
      <c r="C96" s="194"/>
      <c r="D96" s="195" t="s">
        <v>88</v>
      </c>
      <c r="E96" s="196"/>
      <c r="F96" s="196"/>
      <c r="G96" s="196"/>
      <c r="H96" s="196"/>
      <c r="I96" s="197"/>
      <c r="J96" s="198">
        <f>J127</f>
        <v>0</v>
      </c>
      <c r="K96" s="194"/>
      <c r="L96" s="19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3"/>
      <c r="C97" s="194"/>
      <c r="D97" s="195" t="s">
        <v>89</v>
      </c>
      <c r="E97" s="196"/>
      <c r="F97" s="196"/>
      <c r="G97" s="196"/>
      <c r="H97" s="196"/>
      <c r="I97" s="197"/>
      <c r="J97" s="198">
        <f>J151</f>
        <v>0</v>
      </c>
      <c r="K97" s="194"/>
      <c r="L97" s="19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3"/>
      <c r="C98" s="194"/>
      <c r="D98" s="195" t="s">
        <v>90</v>
      </c>
      <c r="E98" s="196"/>
      <c r="F98" s="196"/>
      <c r="G98" s="196"/>
      <c r="H98" s="196"/>
      <c r="I98" s="197"/>
      <c r="J98" s="198">
        <f>J160</f>
        <v>0</v>
      </c>
      <c r="K98" s="19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3"/>
      <c r="C99" s="194"/>
      <c r="D99" s="195" t="s">
        <v>91</v>
      </c>
      <c r="E99" s="196"/>
      <c r="F99" s="196"/>
      <c r="G99" s="196"/>
      <c r="H99" s="196"/>
      <c r="I99" s="197"/>
      <c r="J99" s="198">
        <f>J172</f>
        <v>0</v>
      </c>
      <c r="K99" s="19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3"/>
      <c r="C100" s="194"/>
      <c r="D100" s="195" t="s">
        <v>92</v>
      </c>
      <c r="E100" s="196"/>
      <c r="F100" s="196"/>
      <c r="G100" s="196"/>
      <c r="H100" s="196"/>
      <c r="I100" s="197"/>
      <c r="J100" s="198">
        <f>J179</f>
        <v>0</v>
      </c>
      <c r="K100" s="19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3"/>
      <c r="C101" s="194"/>
      <c r="D101" s="195" t="s">
        <v>93</v>
      </c>
      <c r="E101" s="196"/>
      <c r="F101" s="196"/>
      <c r="G101" s="196"/>
      <c r="H101" s="196"/>
      <c r="I101" s="197"/>
      <c r="J101" s="198">
        <f>J186</f>
        <v>0</v>
      </c>
      <c r="K101" s="19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3"/>
      <c r="C102" s="194"/>
      <c r="D102" s="195" t="s">
        <v>94</v>
      </c>
      <c r="E102" s="196"/>
      <c r="F102" s="196"/>
      <c r="G102" s="196"/>
      <c r="H102" s="196"/>
      <c r="I102" s="197"/>
      <c r="J102" s="198">
        <f>J226</f>
        <v>0</v>
      </c>
      <c r="K102" s="19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3"/>
      <c r="C103" s="194"/>
      <c r="D103" s="195" t="s">
        <v>95</v>
      </c>
      <c r="E103" s="196"/>
      <c r="F103" s="196"/>
      <c r="G103" s="196"/>
      <c r="H103" s="196"/>
      <c r="I103" s="197"/>
      <c r="J103" s="198">
        <f>J232</f>
        <v>0</v>
      </c>
      <c r="K103" s="19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6"/>
      <c r="C104" s="187"/>
      <c r="D104" s="188" t="s">
        <v>96</v>
      </c>
      <c r="E104" s="189"/>
      <c r="F104" s="189"/>
      <c r="G104" s="189"/>
      <c r="H104" s="189"/>
      <c r="I104" s="190"/>
      <c r="J104" s="191">
        <f>J234</f>
        <v>0</v>
      </c>
      <c r="K104" s="187"/>
      <c r="L104" s="19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3"/>
      <c r="C105" s="194"/>
      <c r="D105" s="195" t="s">
        <v>97</v>
      </c>
      <c r="E105" s="196"/>
      <c r="F105" s="196"/>
      <c r="G105" s="196"/>
      <c r="H105" s="196"/>
      <c r="I105" s="197"/>
      <c r="J105" s="198">
        <f>J235</f>
        <v>0</v>
      </c>
      <c r="K105" s="19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3"/>
      <c r="C106" s="194"/>
      <c r="D106" s="195" t="s">
        <v>98</v>
      </c>
      <c r="E106" s="196"/>
      <c r="F106" s="196"/>
      <c r="G106" s="196"/>
      <c r="H106" s="196"/>
      <c r="I106" s="197"/>
      <c r="J106" s="198">
        <f>J238</f>
        <v>0</v>
      </c>
      <c r="K106" s="19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3"/>
      <c r="C107" s="194"/>
      <c r="D107" s="195" t="s">
        <v>99</v>
      </c>
      <c r="E107" s="196"/>
      <c r="F107" s="196"/>
      <c r="G107" s="196"/>
      <c r="H107" s="196"/>
      <c r="I107" s="197"/>
      <c r="J107" s="198">
        <f>J241</f>
        <v>0</v>
      </c>
      <c r="K107" s="19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38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7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80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100</v>
      </c>
      <c r="D114" s="40"/>
      <c r="E114" s="40"/>
      <c r="F114" s="40"/>
      <c r="G114" s="40"/>
      <c r="H114" s="40"/>
      <c r="I114" s="138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38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38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E7</f>
        <v>Oprava mostního objektu CH-16P v ul. Americká ,Cheb</v>
      </c>
      <c r="F117" s="40"/>
      <c r="G117" s="40"/>
      <c r="H117" s="40"/>
      <c r="I117" s="138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38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F10</f>
        <v xml:space="preserve"> </v>
      </c>
      <c r="G119" s="40"/>
      <c r="H119" s="40"/>
      <c r="I119" s="141" t="s">
        <v>22</v>
      </c>
      <c r="J119" s="79" t="str">
        <f>IF(J10="","",J10)</f>
        <v>9. 12. 2019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38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24</v>
      </c>
      <c r="D121" s="40"/>
      <c r="E121" s="40"/>
      <c r="F121" s="27" t="str">
        <f>E13</f>
        <v xml:space="preserve"> </v>
      </c>
      <c r="G121" s="40"/>
      <c r="H121" s="40"/>
      <c r="I121" s="141" t="s">
        <v>29</v>
      </c>
      <c r="J121" s="36" t="str">
        <f>E19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27</v>
      </c>
      <c r="D122" s="40"/>
      <c r="E122" s="40"/>
      <c r="F122" s="27" t="str">
        <f>IF(E16="","",E16)</f>
        <v>Vyplň údaj</v>
      </c>
      <c r="G122" s="40"/>
      <c r="H122" s="40"/>
      <c r="I122" s="141" t="s">
        <v>31</v>
      </c>
      <c r="J122" s="36" t="str">
        <f>E22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38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00"/>
      <c r="B124" s="201"/>
      <c r="C124" s="202" t="s">
        <v>101</v>
      </c>
      <c r="D124" s="203" t="s">
        <v>58</v>
      </c>
      <c r="E124" s="203" t="s">
        <v>54</v>
      </c>
      <c r="F124" s="203" t="s">
        <v>55</v>
      </c>
      <c r="G124" s="203" t="s">
        <v>102</v>
      </c>
      <c r="H124" s="203" t="s">
        <v>103</v>
      </c>
      <c r="I124" s="204" t="s">
        <v>104</v>
      </c>
      <c r="J124" s="205" t="s">
        <v>84</v>
      </c>
      <c r="K124" s="206" t="s">
        <v>105</v>
      </c>
      <c r="L124" s="207"/>
      <c r="M124" s="100" t="s">
        <v>1</v>
      </c>
      <c r="N124" s="101" t="s">
        <v>37</v>
      </c>
      <c r="O124" s="101" t="s">
        <v>106</v>
      </c>
      <c r="P124" s="101" t="s">
        <v>107</v>
      </c>
      <c r="Q124" s="101" t="s">
        <v>108</v>
      </c>
      <c r="R124" s="101" t="s">
        <v>109</v>
      </c>
      <c r="S124" s="101" t="s">
        <v>110</v>
      </c>
      <c r="T124" s="102" t="s">
        <v>111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8"/>
      <c r="B125" s="39"/>
      <c r="C125" s="107" t="s">
        <v>112</v>
      </c>
      <c r="D125" s="40"/>
      <c r="E125" s="40"/>
      <c r="F125" s="40"/>
      <c r="G125" s="40"/>
      <c r="H125" s="40"/>
      <c r="I125" s="138"/>
      <c r="J125" s="208">
        <f>BK125</f>
        <v>0</v>
      </c>
      <c r="K125" s="40"/>
      <c r="L125" s="44"/>
      <c r="M125" s="103"/>
      <c r="N125" s="209"/>
      <c r="O125" s="104"/>
      <c r="P125" s="210">
        <f>P126+P234</f>
        <v>0</v>
      </c>
      <c r="Q125" s="104"/>
      <c r="R125" s="210">
        <f>R126+R234</f>
        <v>73.0235496</v>
      </c>
      <c r="S125" s="104"/>
      <c r="T125" s="211">
        <f>T126+T234</f>
        <v>63.688500000000005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72</v>
      </c>
      <c r="AU125" s="17" t="s">
        <v>86</v>
      </c>
      <c r="BK125" s="212">
        <f>BK126+BK234</f>
        <v>0</v>
      </c>
    </row>
    <row r="126" spans="1:63" s="12" customFormat="1" ht="25.9" customHeight="1">
      <c r="A126" s="12"/>
      <c r="B126" s="213"/>
      <c r="C126" s="214"/>
      <c r="D126" s="215" t="s">
        <v>72</v>
      </c>
      <c r="E126" s="216" t="s">
        <v>113</v>
      </c>
      <c r="F126" s="216" t="s">
        <v>114</v>
      </c>
      <c r="G126" s="214"/>
      <c r="H126" s="214"/>
      <c r="I126" s="217"/>
      <c r="J126" s="218">
        <f>BK126</f>
        <v>0</v>
      </c>
      <c r="K126" s="214"/>
      <c r="L126" s="219"/>
      <c r="M126" s="220"/>
      <c r="N126" s="221"/>
      <c r="O126" s="221"/>
      <c r="P126" s="222">
        <f>P127+P151+P160+P172+P179+P186+P226+P232</f>
        <v>0</v>
      </c>
      <c r="Q126" s="221"/>
      <c r="R126" s="222">
        <f>R127+R151+R160+R172+R179+R186+R226+R232</f>
        <v>73.0235496</v>
      </c>
      <c r="S126" s="221"/>
      <c r="T126" s="223">
        <f>T127+T151+T160+T172+T179+T186+T226+T232</f>
        <v>63.688500000000005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4" t="s">
        <v>78</v>
      </c>
      <c r="AT126" s="225" t="s">
        <v>72</v>
      </c>
      <c r="AU126" s="225" t="s">
        <v>73</v>
      </c>
      <c r="AY126" s="224" t="s">
        <v>115</v>
      </c>
      <c r="BK126" s="226">
        <f>BK127+BK151+BK160+BK172+BK179+BK186+BK226+BK232</f>
        <v>0</v>
      </c>
    </row>
    <row r="127" spans="1:63" s="12" customFormat="1" ht="22.8" customHeight="1">
      <c r="A127" s="12"/>
      <c r="B127" s="213"/>
      <c r="C127" s="214"/>
      <c r="D127" s="215" t="s">
        <v>72</v>
      </c>
      <c r="E127" s="227" t="s">
        <v>78</v>
      </c>
      <c r="F127" s="227" t="s">
        <v>116</v>
      </c>
      <c r="G127" s="214"/>
      <c r="H127" s="214"/>
      <c r="I127" s="217"/>
      <c r="J127" s="228">
        <f>BK127</f>
        <v>0</v>
      </c>
      <c r="K127" s="214"/>
      <c r="L127" s="219"/>
      <c r="M127" s="220"/>
      <c r="N127" s="221"/>
      <c r="O127" s="221"/>
      <c r="P127" s="222">
        <f>SUM(P128:P150)</f>
        <v>0</v>
      </c>
      <c r="Q127" s="221"/>
      <c r="R127" s="222">
        <f>SUM(R128:R150)</f>
        <v>51.25815</v>
      </c>
      <c r="S127" s="221"/>
      <c r="T127" s="223">
        <f>SUM(T128:T150)</f>
        <v>16.128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4" t="s">
        <v>78</v>
      </c>
      <c r="AT127" s="225" t="s">
        <v>72</v>
      </c>
      <c r="AU127" s="225" t="s">
        <v>78</v>
      </c>
      <c r="AY127" s="224" t="s">
        <v>115</v>
      </c>
      <c r="BK127" s="226">
        <f>SUM(BK128:BK150)</f>
        <v>0</v>
      </c>
    </row>
    <row r="128" spans="1:65" s="2" customFormat="1" ht="21.75" customHeight="1">
      <c r="A128" s="38"/>
      <c r="B128" s="39"/>
      <c r="C128" s="229" t="s">
        <v>117</v>
      </c>
      <c r="D128" s="229" t="s">
        <v>118</v>
      </c>
      <c r="E128" s="230" t="s">
        <v>119</v>
      </c>
      <c r="F128" s="231" t="s">
        <v>120</v>
      </c>
      <c r="G128" s="232" t="s">
        <v>121</v>
      </c>
      <c r="H128" s="233">
        <v>30</v>
      </c>
      <c r="I128" s="234"/>
      <c r="J128" s="235">
        <f>ROUND(I128*H128,2)</f>
        <v>0</v>
      </c>
      <c r="K128" s="236"/>
      <c r="L128" s="44"/>
      <c r="M128" s="237" t="s">
        <v>1</v>
      </c>
      <c r="N128" s="238" t="s">
        <v>38</v>
      </c>
      <c r="O128" s="91"/>
      <c r="P128" s="239">
        <f>O128*H128</f>
        <v>0</v>
      </c>
      <c r="Q128" s="239">
        <v>0</v>
      </c>
      <c r="R128" s="239">
        <f>Q128*H128</f>
        <v>0</v>
      </c>
      <c r="S128" s="239">
        <v>0</v>
      </c>
      <c r="T128" s="24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1" t="s">
        <v>122</v>
      </c>
      <c r="AT128" s="241" t="s">
        <v>118</v>
      </c>
      <c r="AU128" s="241" t="s">
        <v>80</v>
      </c>
      <c r="AY128" s="17" t="s">
        <v>115</v>
      </c>
      <c r="BE128" s="242">
        <f>IF(N128="základní",J128,0)</f>
        <v>0</v>
      </c>
      <c r="BF128" s="242">
        <f>IF(N128="snížená",J128,0)</f>
        <v>0</v>
      </c>
      <c r="BG128" s="242">
        <f>IF(N128="zákl. přenesená",J128,0)</f>
        <v>0</v>
      </c>
      <c r="BH128" s="242">
        <f>IF(N128="sníž. přenesená",J128,0)</f>
        <v>0</v>
      </c>
      <c r="BI128" s="242">
        <f>IF(N128="nulová",J128,0)</f>
        <v>0</v>
      </c>
      <c r="BJ128" s="17" t="s">
        <v>78</v>
      </c>
      <c r="BK128" s="242">
        <f>ROUND(I128*H128,2)</f>
        <v>0</v>
      </c>
      <c r="BL128" s="17" t="s">
        <v>122</v>
      </c>
      <c r="BM128" s="241" t="s">
        <v>123</v>
      </c>
    </row>
    <row r="129" spans="1:65" s="2" customFormat="1" ht="16.5" customHeight="1">
      <c r="A129" s="38"/>
      <c r="B129" s="39"/>
      <c r="C129" s="229" t="s">
        <v>124</v>
      </c>
      <c r="D129" s="229" t="s">
        <v>118</v>
      </c>
      <c r="E129" s="230" t="s">
        <v>125</v>
      </c>
      <c r="F129" s="231" t="s">
        <v>126</v>
      </c>
      <c r="G129" s="232" t="s">
        <v>121</v>
      </c>
      <c r="H129" s="233">
        <v>1</v>
      </c>
      <c r="I129" s="234"/>
      <c r="J129" s="235">
        <f>ROUND(I129*H129,2)</f>
        <v>0</v>
      </c>
      <c r="K129" s="236"/>
      <c r="L129" s="44"/>
      <c r="M129" s="237" t="s">
        <v>1</v>
      </c>
      <c r="N129" s="238" t="s">
        <v>38</v>
      </c>
      <c r="O129" s="91"/>
      <c r="P129" s="239">
        <f>O129*H129</f>
        <v>0</v>
      </c>
      <c r="Q129" s="239">
        <v>6E-05</v>
      </c>
      <c r="R129" s="239">
        <f>Q129*H129</f>
        <v>6E-05</v>
      </c>
      <c r="S129" s="239">
        <v>0</v>
      </c>
      <c r="T129" s="24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1" t="s">
        <v>122</v>
      </c>
      <c r="AT129" s="241" t="s">
        <v>118</v>
      </c>
      <c r="AU129" s="241" t="s">
        <v>80</v>
      </c>
      <c r="AY129" s="17" t="s">
        <v>115</v>
      </c>
      <c r="BE129" s="242">
        <f>IF(N129="základní",J129,0)</f>
        <v>0</v>
      </c>
      <c r="BF129" s="242">
        <f>IF(N129="snížená",J129,0)</f>
        <v>0</v>
      </c>
      <c r="BG129" s="242">
        <f>IF(N129="zákl. přenesená",J129,0)</f>
        <v>0</v>
      </c>
      <c r="BH129" s="242">
        <f>IF(N129="sníž. přenesená",J129,0)</f>
        <v>0</v>
      </c>
      <c r="BI129" s="242">
        <f>IF(N129="nulová",J129,0)</f>
        <v>0</v>
      </c>
      <c r="BJ129" s="17" t="s">
        <v>78</v>
      </c>
      <c r="BK129" s="242">
        <f>ROUND(I129*H129,2)</f>
        <v>0</v>
      </c>
      <c r="BL129" s="17" t="s">
        <v>122</v>
      </c>
      <c r="BM129" s="241" t="s">
        <v>127</v>
      </c>
    </row>
    <row r="130" spans="1:65" s="2" customFormat="1" ht="21.75" customHeight="1">
      <c r="A130" s="38"/>
      <c r="B130" s="39"/>
      <c r="C130" s="229" t="s">
        <v>128</v>
      </c>
      <c r="D130" s="229" t="s">
        <v>118</v>
      </c>
      <c r="E130" s="230" t="s">
        <v>129</v>
      </c>
      <c r="F130" s="231" t="s">
        <v>130</v>
      </c>
      <c r="G130" s="232" t="s">
        <v>121</v>
      </c>
      <c r="H130" s="233">
        <v>18</v>
      </c>
      <c r="I130" s="234"/>
      <c r="J130" s="235">
        <f>ROUND(I130*H130,2)</f>
        <v>0</v>
      </c>
      <c r="K130" s="236"/>
      <c r="L130" s="44"/>
      <c r="M130" s="237" t="s">
        <v>1</v>
      </c>
      <c r="N130" s="238" t="s">
        <v>38</v>
      </c>
      <c r="O130" s="91"/>
      <c r="P130" s="239">
        <f>O130*H130</f>
        <v>0</v>
      </c>
      <c r="Q130" s="239">
        <v>0</v>
      </c>
      <c r="R130" s="239">
        <f>Q130*H130</f>
        <v>0</v>
      </c>
      <c r="S130" s="239">
        <v>0.58</v>
      </c>
      <c r="T130" s="240">
        <f>S130*H130</f>
        <v>10.44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1" t="s">
        <v>122</v>
      </c>
      <c r="AT130" s="241" t="s">
        <v>118</v>
      </c>
      <c r="AU130" s="241" t="s">
        <v>80</v>
      </c>
      <c r="AY130" s="17" t="s">
        <v>115</v>
      </c>
      <c r="BE130" s="242">
        <f>IF(N130="základní",J130,0)</f>
        <v>0</v>
      </c>
      <c r="BF130" s="242">
        <f>IF(N130="snížená",J130,0)</f>
        <v>0</v>
      </c>
      <c r="BG130" s="242">
        <f>IF(N130="zákl. přenesená",J130,0)</f>
        <v>0</v>
      </c>
      <c r="BH130" s="242">
        <f>IF(N130="sníž. přenesená",J130,0)</f>
        <v>0</v>
      </c>
      <c r="BI130" s="242">
        <f>IF(N130="nulová",J130,0)</f>
        <v>0</v>
      </c>
      <c r="BJ130" s="17" t="s">
        <v>78</v>
      </c>
      <c r="BK130" s="242">
        <f>ROUND(I130*H130,2)</f>
        <v>0</v>
      </c>
      <c r="BL130" s="17" t="s">
        <v>122</v>
      </c>
      <c r="BM130" s="241" t="s">
        <v>131</v>
      </c>
    </row>
    <row r="131" spans="1:51" s="13" customFormat="1" ht="12">
      <c r="A131" s="13"/>
      <c r="B131" s="243"/>
      <c r="C131" s="244"/>
      <c r="D131" s="245" t="s">
        <v>132</v>
      </c>
      <c r="E131" s="246" t="s">
        <v>1</v>
      </c>
      <c r="F131" s="247" t="s">
        <v>133</v>
      </c>
      <c r="G131" s="244"/>
      <c r="H131" s="248">
        <v>18</v>
      </c>
      <c r="I131" s="249"/>
      <c r="J131" s="244"/>
      <c r="K131" s="244"/>
      <c r="L131" s="250"/>
      <c r="M131" s="251"/>
      <c r="N131" s="252"/>
      <c r="O131" s="252"/>
      <c r="P131" s="252"/>
      <c r="Q131" s="252"/>
      <c r="R131" s="252"/>
      <c r="S131" s="252"/>
      <c r="T131" s="25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4" t="s">
        <v>132</v>
      </c>
      <c r="AU131" s="254" t="s">
        <v>80</v>
      </c>
      <c r="AV131" s="13" t="s">
        <v>80</v>
      </c>
      <c r="AW131" s="13" t="s">
        <v>30</v>
      </c>
      <c r="AX131" s="13" t="s">
        <v>78</v>
      </c>
      <c r="AY131" s="254" t="s">
        <v>115</v>
      </c>
    </row>
    <row r="132" spans="1:65" s="2" customFormat="1" ht="21.75" customHeight="1">
      <c r="A132" s="38"/>
      <c r="B132" s="39"/>
      <c r="C132" s="229" t="s">
        <v>134</v>
      </c>
      <c r="D132" s="229" t="s">
        <v>118</v>
      </c>
      <c r="E132" s="230" t="s">
        <v>135</v>
      </c>
      <c r="F132" s="231" t="s">
        <v>136</v>
      </c>
      <c r="G132" s="232" t="s">
        <v>121</v>
      </c>
      <c r="H132" s="233">
        <v>18</v>
      </c>
      <c r="I132" s="234"/>
      <c r="J132" s="235">
        <f>ROUND(I132*H132,2)</f>
        <v>0</v>
      </c>
      <c r="K132" s="236"/>
      <c r="L132" s="44"/>
      <c r="M132" s="237" t="s">
        <v>1</v>
      </c>
      <c r="N132" s="238" t="s">
        <v>38</v>
      </c>
      <c r="O132" s="91"/>
      <c r="P132" s="239">
        <f>O132*H132</f>
        <v>0</v>
      </c>
      <c r="Q132" s="239">
        <v>0</v>
      </c>
      <c r="R132" s="239">
        <f>Q132*H132</f>
        <v>0</v>
      </c>
      <c r="S132" s="239">
        <v>0.316</v>
      </c>
      <c r="T132" s="240">
        <f>S132*H132</f>
        <v>5.688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1" t="s">
        <v>122</v>
      </c>
      <c r="AT132" s="241" t="s">
        <v>118</v>
      </c>
      <c r="AU132" s="241" t="s">
        <v>80</v>
      </c>
      <c r="AY132" s="17" t="s">
        <v>115</v>
      </c>
      <c r="BE132" s="242">
        <f>IF(N132="základní",J132,0)</f>
        <v>0</v>
      </c>
      <c r="BF132" s="242">
        <f>IF(N132="snížená",J132,0)</f>
        <v>0</v>
      </c>
      <c r="BG132" s="242">
        <f>IF(N132="zákl. přenesená",J132,0)</f>
        <v>0</v>
      </c>
      <c r="BH132" s="242">
        <f>IF(N132="sníž. přenesená",J132,0)</f>
        <v>0</v>
      </c>
      <c r="BI132" s="242">
        <f>IF(N132="nulová",J132,0)</f>
        <v>0</v>
      </c>
      <c r="BJ132" s="17" t="s">
        <v>78</v>
      </c>
      <c r="BK132" s="242">
        <f>ROUND(I132*H132,2)</f>
        <v>0</v>
      </c>
      <c r="BL132" s="17" t="s">
        <v>122</v>
      </c>
      <c r="BM132" s="241" t="s">
        <v>137</v>
      </c>
    </row>
    <row r="133" spans="1:51" s="13" customFormat="1" ht="12">
      <c r="A133" s="13"/>
      <c r="B133" s="243"/>
      <c r="C133" s="244"/>
      <c r="D133" s="245" t="s">
        <v>132</v>
      </c>
      <c r="E133" s="246" t="s">
        <v>1</v>
      </c>
      <c r="F133" s="247" t="s">
        <v>133</v>
      </c>
      <c r="G133" s="244"/>
      <c r="H133" s="248">
        <v>18</v>
      </c>
      <c r="I133" s="249"/>
      <c r="J133" s="244"/>
      <c r="K133" s="244"/>
      <c r="L133" s="250"/>
      <c r="M133" s="251"/>
      <c r="N133" s="252"/>
      <c r="O133" s="252"/>
      <c r="P133" s="252"/>
      <c r="Q133" s="252"/>
      <c r="R133" s="252"/>
      <c r="S133" s="252"/>
      <c r="T133" s="25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4" t="s">
        <v>132</v>
      </c>
      <c r="AU133" s="254" t="s">
        <v>80</v>
      </c>
      <c r="AV133" s="13" t="s">
        <v>80</v>
      </c>
      <c r="AW133" s="13" t="s">
        <v>30</v>
      </c>
      <c r="AX133" s="13" t="s">
        <v>78</v>
      </c>
      <c r="AY133" s="254" t="s">
        <v>115</v>
      </c>
    </row>
    <row r="134" spans="1:65" s="2" customFormat="1" ht="21.75" customHeight="1">
      <c r="A134" s="38"/>
      <c r="B134" s="39"/>
      <c r="C134" s="229" t="s">
        <v>138</v>
      </c>
      <c r="D134" s="229" t="s">
        <v>118</v>
      </c>
      <c r="E134" s="230" t="s">
        <v>139</v>
      </c>
      <c r="F134" s="231" t="s">
        <v>140</v>
      </c>
      <c r="G134" s="232" t="s">
        <v>141</v>
      </c>
      <c r="H134" s="233">
        <v>1</v>
      </c>
      <c r="I134" s="234"/>
      <c r="J134" s="235">
        <f>ROUND(I134*H134,2)</f>
        <v>0</v>
      </c>
      <c r="K134" s="236"/>
      <c r="L134" s="44"/>
      <c r="M134" s="237" t="s">
        <v>1</v>
      </c>
      <c r="N134" s="238" t="s">
        <v>38</v>
      </c>
      <c r="O134" s="91"/>
      <c r="P134" s="239">
        <f>O134*H134</f>
        <v>0</v>
      </c>
      <c r="Q134" s="239">
        <v>0</v>
      </c>
      <c r="R134" s="239">
        <f>Q134*H134</f>
        <v>0</v>
      </c>
      <c r="S134" s="239">
        <v>0</v>
      </c>
      <c r="T134" s="24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1" t="s">
        <v>122</v>
      </c>
      <c r="AT134" s="241" t="s">
        <v>118</v>
      </c>
      <c r="AU134" s="241" t="s">
        <v>80</v>
      </c>
      <c r="AY134" s="17" t="s">
        <v>115</v>
      </c>
      <c r="BE134" s="242">
        <f>IF(N134="základní",J134,0)</f>
        <v>0</v>
      </c>
      <c r="BF134" s="242">
        <f>IF(N134="snížená",J134,0)</f>
        <v>0</v>
      </c>
      <c r="BG134" s="242">
        <f>IF(N134="zákl. přenesená",J134,0)</f>
        <v>0</v>
      </c>
      <c r="BH134" s="242">
        <f>IF(N134="sníž. přenesená",J134,0)</f>
        <v>0</v>
      </c>
      <c r="BI134" s="242">
        <f>IF(N134="nulová",J134,0)</f>
        <v>0</v>
      </c>
      <c r="BJ134" s="17" t="s">
        <v>78</v>
      </c>
      <c r="BK134" s="242">
        <f>ROUND(I134*H134,2)</f>
        <v>0</v>
      </c>
      <c r="BL134" s="17" t="s">
        <v>122</v>
      </c>
      <c r="BM134" s="241" t="s">
        <v>142</v>
      </c>
    </row>
    <row r="135" spans="1:65" s="2" customFormat="1" ht="16.5" customHeight="1">
      <c r="A135" s="38"/>
      <c r="B135" s="39"/>
      <c r="C135" s="229" t="s">
        <v>143</v>
      </c>
      <c r="D135" s="229" t="s">
        <v>118</v>
      </c>
      <c r="E135" s="230" t="s">
        <v>144</v>
      </c>
      <c r="F135" s="231" t="s">
        <v>145</v>
      </c>
      <c r="G135" s="232" t="s">
        <v>146</v>
      </c>
      <c r="H135" s="233">
        <v>15</v>
      </c>
      <c r="I135" s="234"/>
      <c r="J135" s="235">
        <f>ROUND(I135*H135,2)</f>
        <v>0</v>
      </c>
      <c r="K135" s="236"/>
      <c r="L135" s="44"/>
      <c r="M135" s="237" t="s">
        <v>1</v>
      </c>
      <c r="N135" s="238" t="s">
        <v>38</v>
      </c>
      <c r="O135" s="91"/>
      <c r="P135" s="239">
        <f>O135*H135</f>
        <v>0</v>
      </c>
      <c r="Q135" s="239">
        <v>0.00952</v>
      </c>
      <c r="R135" s="239">
        <f>Q135*H135</f>
        <v>0.1428</v>
      </c>
      <c r="S135" s="239">
        <v>0</v>
      </c>
      <c r="T135" s="24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1" t="s">
        <v>122</v>
      </c>
      <c r="AT135" s="241" t="s">
        <v>118</v>
      </c>
      <c r="AU135" s="241" t="s">
        <v>80</v>
      </c>
      <c r="AY135" s="17" t="s">
        <v>115</v>
      </c>
      <c r="BE135" s="242">
        <f>IF(N135="základní",J135,0)</f>
        <v>0</v>
      </c>
      <c r="BF135" s="242">
        <f>IF(N135="snížená",J135,0)</f>
        <v>0</v>
      </c>
      <c r="BG135" s="242">
        <f>IF(N135="zákl. přenesená",J135,0)</f>
        <v>0</v>
      </c>
      <c r="BH135" s="242">
        <f>IF(N135="sníž. přenesená",J135,0)</f>
        <v>0</v>
      </c>
      <c r="BI135" s="242">
        <f>IF(N135="nulová",J135,0)</f>
        <v>0</v>
      </c>
      <c r="BJ135" s="17" t="s">
        <v>78</v>
      </c>
      <c r="BK135" s="242">
        <f>ROUND(I135*H135,2)</f>
        <v>0</v>
      </c>
      <c r="BL135" s="17" t="s">
        <v>122</v>
      </c>
      <c r="BM135" s="241" t="s">
        <v>147</v>
      </c>
    </row>
    <row r="136" spans="1:65" s="2" customFormat="1" ht="21.75" customHeight="1">
      <c r="A136" s="38"/>
      <c r="B136" s="39"/>
      <c r="C136" s="229" t="s">
        <v>80</v>
      </c>
      <c r="D136" s="229" t="s">
        <v>118</v>
      </c>
      <c r="E136" s="230" t="s">
        <v>148</v>
      </c>
      <c r="F136" s="231" t="s">
        <v>149</v>
      </c>
      <c r="G136" s="232" t="s">
        <v>141</v>
      </c>
      <c r="H136" s="233">
        <v>48.6</v>
      </c>
      <c r="I136" s="234"/>
      <c r="J136" s="235">
        <f>ROUND(I136*H136,2)</f>
        <v>0</v>
      </c>
      <c r="K136" s="236"/>
      <c r="L136" s="44"/>
      <c r="M136" s="237" t="s">
        <v>1</v>
      </c>
      <c r="N136" s="238" t="s">
        <v>38</v>
      </c>
      <c r="O136" s="91"/>
      <c r="P136" s="239">
        <f>O136*H136</f>
        <v>0</v>
      </c>
      <c r="Q136" s="239">
        <v>0</v>
      </c>
      <c r="R136" s="239">
        <f>Q136*H136</f>
        <v>0</v>
      </c>
      <c r="S136" s="239">
        <v>0</v>
      </c>
      <c r="T136" s="24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1" t="s">
        <v>122</v>
      </c>
      <c r="AT136" s="241" t="s">
        <v>118</v>
      </c>
      <c r="AU136" s="241" t="s">
        <v>80</v>
      </c>
      <c r="AY136" s="17" t="s">
        <v>115</v>
      </c>
      <c r="BE136" s="242">
        <f>IF(N136="základní",J136,0)</f>
        <v>0</v>
      </c>
      <c r="BF136" s="242">
        <f>IF(N136="snížená",J136,0)</f>
        <v>0</v>
      </c>
      <c r="BG136" s="242">
        <f>IF(N136="zákl. přenesená",J136,0)</f>
        <v>0</v>
      </c>
      <c r="BH136" s="242">
        <f>IF(N136="sníž. přenesená",J136,0)</f>
        <v>0</v>
      </c>
      <c r="BI136" s="242">
        <f>IF(N136="nulová",J136,0)</f>
        <v>0</v>
      </c>
      <c r="BJ136" s="17" t="s">
        <v>78</v>
      </c>
      <c r="BK136" s="242">
        <f>ROUND(I136*H136,2)</f>
        <v>0</v>
      </c>
      <c r="BL136" s="17" t="s">
        <v>122</v>
      </c>
      <c r="BM136" s="241" t="s">
        <v>150</v>
      </c>
    </row>
    <row r="137" spans="1:51" s="13" customFormat="1" ht="12">
      <c r="A137" s="13"/>
      <c r="B137" s="243"/>
      <c r="C137" s="244"/>
      <c r="D137" s="245" t="s">
        <v>132</v>
      </c>
      <c r="E137" s="246" t="s">
        <v>1</v>
      </c>
      <c r="F137" s="247" t="s">
        <v>151</v>
      </c>
      <c r="G137" s="244"/>
      <c r="H137" s="248">
        <v>48.6</v>
      </c>
      <c r="I137" s="249"/>
      <c r="J137" s="244"/>
      <c r="K137" s="244"/>
      <c r="L137" s="250"/>
      <c r="M137" s="251"/>
      <c r="N137" s="252"/>
      <c r="O137" s="252"/>
      <c r="P137" s="252"/>
      <c r="Q137" s="252"/>
      <c r="R137" s="252"/>
      <c r="S137" s="252"/>
      <c r="T137" s="25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4" t="s">
        <v>132</v>
      </c>
      <c r="AU137" s="254" t="s">
        <v>80</v>
      </c>
      <c r="AV137" s="13" t="s">
        <v>80</v>
      </c>
      <c r="AW137" s="13" t="s">
        <v>30</v>
      </c>
      <c r="AX137" s="13" t="s">
        <v>78</v>
      </c>
      <c r="AY137" s="254" t="s">
        <v>115</v>
      </c>
    </row>
    <row r="138" spans="1:65" s="2" customFormat="1" ht="21.75" customHeight="1">
      <c r="A138" s="38"/>
      <c r="B138" s="39"/>
      <c r="C138" s="229" t="s">
        <v>152</v>
      </c>
      <c r="D138" s="229" t="s">
        <v>118</v>
      </c>
      <c r="E138" s="230" t="s">
        <v>153</v>
      </c>
      <c r="F138" s="231" t="s">
        <v>154</v>
      </c>
      <c r="G138" s="232" t="s">
        <v>141</v>
      </c>
      <c r="H138" s="233">
        <v>48.6</v>
      </c>
      <c r="I138" s="234"/>
      <c r="J138" s="235">
        <f>ROUND(I138*H138,2)</f>
        <v>0</v>
      </c>
      <c r="K138" s="236"/>
      <c r="L138" s="44"/>
      <c r="M138" s="237" t="s">
        <v>1</v>
      </c>
      <c r="N138" s="238" t="s">
        <v>38</v>
      </c>
      <c r="O138" s="91"/>
      <c r="P138" s="239">
        <f>O138*H138</f>
        <v>0</v>
      </c>
      <c r="Q138" s="239">
        <v>0</v>
      </c>
      <c r="R138" s="239">
        <f>Q138*H138</f>
        <v>0</v>
      </c>
      <c r="S138" s="239">
        <v>0</v>
      </c>
      <c r="T138" s="24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1" t="s">
        <v>122</v>
      </c>
      <c r="AT138" s="241" t="s">
        <v>118</v>
      </c>
      <c r="AU138" s="241" t="s">
        <v>80</v>
      </c>
      <c r="AY138" s="17" t="s">
        <v>115</v>
      </c>
      <c r="BE138" s="242">
        <f>IF(N138="základní",J138,0)</f>
        <v>0</v>
      </c>
      <c r="BF138" s="242">
        <f>IF(N138="snížená",J138,0)</f>
        <v>0</v>
      </c>
      <c r="BG138" s="242">
        <f>IF(N138="zákl. přenesená",J138,0)</f>
        <v>0</v>
      </c>
      <c r="BH138" s="242">
        <f>IF(N138="sníž. přenesená",J138,0)</f>
        <v>0</v>
      </c>
      <c r="BI138" s="242">
        <f>IF(N138="nulová",J138,0)</f>
        <v>0</v>
      </c>
      <c r="BJ138" s="17" t="s">
        <v>78</v>
      </c>
      <c r="BK138" s="242">
        <f>ROUND(I138*H138,2)</f>
        <v>0</v>
      </c>
      <c r="BL138" s="17" t="s">
        <v>122</v>
      </c>
      <c r="BM138" s="241" t="s">
        <v>155</v>
      </c>
    </row>
    <row r="139" spans="1:65" s="2" customFormat="1" ht="21.75" customHeight="1">
      <c r="A139" s="38"/>
      <c r="B139" s="39"/>
      <c r="C139" s="229" t="s">
        <v>156</v>
      </c>
      <c r="D139" s="229" t="s">
        <v>118</v>
      </c>
      <c r="E139" s="230" t="s">
        <v>157</v>
      </c>
      <c r="F139" s="231" t="s">
        <v>158</v>
      </c>
      <c r="G139" s="232" t="s">
        <v>141</v>
      </c>
      <c r="H139" s="233">
        <v>48.6</v>
      </c>
      <c r="I139" s="234"/>
      <c r="J139" s="235">
        <f>ROUND(I139*H139,2)</f>
        <v>0</v>
      </c>
      <c r="K139" s="236"/>
      <c r="L139" s="44"/>
      <c r="M139" s="237" t="s">
        <v>1</v>
      </c>
      <c r="N139" s="238" t="s">
        <v>38</v>
      </c>
      <c r="O139" s="91"/>
      <c r="P139" s="239">
        <f>O139*H139</f>
        <v>0</v>
      </c>
      <c r="Q139" s="239">
        <v>0</v>
      </c>
      <c r="R139" s="239">
        <f>Q139*H139</f>
        <v>0</v>
      </c>
      <c r="S139" s="239">
        <v>0</v>
      </c>
      <c r="T139" s="24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1" t="s">
        <v>122</v>
      </c>
      <c r="AT139" s="241" t="s">
        <v>118</v>
      </c>
      <c r="AU139" s="241" t="s">
        <v>80</v>
      </c>
      <c r="AY139" s="17" t="s">
        <v>115</v>
      </c>
      <c r="BE139" s="242">
        <f>IF(N139="základní",J139,0)</f>
        <v>0</v>
      </c>
      <c r="BF139" s="242">
        <f>IF(N139="snížená",J139,0)</f>
        <v>0</v>
      </c>
      <c r="BG139" s="242">
        <f>IF(N139="zákl. přenesená",J139,0)</f>
        <v>0</v>
      </c>
      <c r="BH139" s="242">
        <f>IF(N139="sníž. přenesená",J139,0)</f>
        <v>0</v>
      </c>
      <c r="BI139" s="242">
        <f>IF(N139="nulová",J139,0)</f>
        <v>0</v>
      </c>
      <c r="BJ139" s="17" t="s">
        <v>78</v>
      </c>
      <c r="BK139" s="242">
        <f>ROUND(I139*H139,2)</f>
        <v>0</v>
      </c>
      <c r="BL139" s="17" t="s">
        <v>122</v>
      </c>
      <c r="BM139" s="241" t="s">
        <v>159</v>
      </c>
    </row>
    <row r="140" spans="1:65" s="2" customFormat="1" ht="16.5" customHeight="1">
      <c r="A140" s="38"/>
      <c r="B140" s="39"/>
      <c r="C140" s="229" t="s">
        <v>160</v>
      </c>
      <c r="D140" s="229" t="s">
        <v>118</v>
      </c>
      <c r="E140" s="230" t="s">
        <v>161</v>
      </c>
      <c r="F140" s="231" t="s">
        <v>162</v>
      </c>
      <c r="G140" s="232" t="s">
        <v>141</v>
      </c>
      <c r="H140" s="233">
        <v>48.6</v>
      </c>
      <c r="I140" s="234"/>
      <c r="J140" s="235">
        <f>ROUND(I140*H140,2)</f>
        <v>0</v>
      </c>
      <c r="K140" s="236"/>
      <c r="L140" s="44"/>
      <c r="M140" s="237" t="s">
        <v>1</v>
      </c>
      <c r="N140" s="238" t="s">
        <v>38</v>
      </c>
      <c r="O140" s="91"/>
      <c r="P140" s="239">
        <f>O140*H140</f>
        <v>0</v>
      </c>
      <c r="Q140" s="239">
        <v>0</v>
      </c>
      <c r="R140" s="239">
        <f>Q140*H140</f>
        <v>0</v>
      </c>
      <c r="S140" s="239">
        <v>0</v>
      </c>
      <c r="T140" s="24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1" t="s">
        <v>122</v>
      </c>
      <c r="AT140" s="241" t="s">
        <v>118</v>
      </c>
      <c r="AU140" s="241" t="s">
        <v>80</v>
      </c>
      <c r="AY140" s="17" t="s">
        <v>115</v>
      </c>
      <c r="BE140" s="242">
        <f>IF(N140="základní",J140,0)</f>
        <v>0</v>
      </c>
      <c r="BF140" s="242">
        <f>IF(N140="snížená",J140,0)</f>
        <v>0</v>
      </c>
      <c r="BG140" s="242">
        <f>IF(N140="zákl. přenesená",J140,0)</f>
        <v>0</v>
      </c>
      <c r="BH140" s="242">
        <f>IF(N140="sníž. přenesená",J140,0)</f>
        <v>0</v>
      </c>
      <c r="BI140" s="242">
        <f>IF(N140="nulová",J140,0)</f>
        <v>0</v>
      </c>
      <c r="BJ140" s="17" t="s">
        <v>78</v>
      </c>
      <c r="BK140" s="242">
        <f>ROUND(I140*H140,2)</f>
        <v>0</v>
      </c>
      <c r="BL140" s="17" t="s">
        <v>122</v>
      </c>
      <c r="BM140" s="241" t="s">
        <v>163</v>
      </c>
    </row>
    <row r="141" spans="1:65" s="2" customFormat="1" ht="16.5" customHeight="1">
      <c r="A141" s="38"/>
      <c r="B141" s="39"/>
      <c r="C141" s="229" t="s">
        <v>164</v>
      </c>
      <c r="D141" s="229" t="s">
        <v>118</v>
      </c>
      <c r="E141" s="230" t="s">
        <v>165</v>
      </c>
      <c r="F141" s="231" t="s">
        <v>166</v>
      </c>
      <c r="G141" s="232" t="s">
        <v>141</v>
      </c>
      <c r="H141" s="233">
        <v>48.6</v>
      </c>
      <c r="I141" s="234"/>
      <c r="J141" s="235">
        <f>ROUND(I141*H141,2)</f>
        <v>0</v>
      </c>
      <c r="K141" s="236"/>
      <c r="L141" s="44"/>
      <c r="M141" s="237" t="s">
        <v>1</v>
      </c>
      <c r="N141" s="238" t="s">
        <v>38</v>
      </c>
      <c r="O141" s="91"/>
      <c r="P141" s="239">
        <f>O141*H141</f>
        <v>0</v>
      </c>
      <c r="Q141" s="239">
        <v>0</v>
      </c>
      <c r="R141" s="239">
        <f>Q141*H141</f>
        <v>0</v>
      </c>
      <c r="S141" s="239">
        <v>0</v>
      </c>
      <c r="T141" s="24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1" t="s">
        <v>122</v>
      </c>
      <c r="AT141" s="241" t="s">
        <v>118</v>
      </c>
      <c r="AU141" s="241" t="s">
        <v>80</v>
      </c>
      <c r="AY141" s="17" t="s">
        <v>115</v>
      </c>
      <c r="BE141" s="242">
        <f>IF(N141="základní",J141,0)</f>
        <v>0</v>
      </c>
      <c r="BF141" s="242">
        <f>IF(N141="snížená",J141,0)</f>
        <v>0</v>
      </c>
      <c r="BG141" s="242">
        <f>IF(N141="zákl. přenesená",J141,0)</f>
        <v>0</v>
      </c>
      <c r="BH141" s="242">
        <f>IF(N141="sníž. přenesená",J141,0)</f>
        <v>0</v>
      </c>
      <c r="BI141" s="242">
        <f>IF(N141="nulová",J141,0)</f>
        <v>0</v>
      </c>
      <c r="BJ141" s="17" t="s">
        <v>78</v>
      </c>
      <c r="BK141" s="242">
        <f>ROUND(I141*H141,2)</f>
        <v>0</v>
      </c>
      <c r="BL141" s="17" t="s">
        <v>122</v>
      </c>
      <c r="BM141" s="241" t="s">
        <v>167</v>
      </c>
    </row>
    <row r="142" spans="1:65" s="2" customFormat="1" ht="21.75" customHeight="1">
      <c r="A142" s="38"/>
      <c r="B142" s="39"/>
      <c r="C142" s="229" t="s">
        <v>168</v>
      </c>
      <c r="D142" s="229" t="s">
        <v>118</v>
      </c>
      <c r="E142" s="230" t="s">
        <v>169</v>
      </c>
      <c r="F142" s="231" t="s">
        <v>170</v>
      </c>
      <c r="G142" s="232" t="s">
        <v>171</v>
      </c>
      <c r="H142" s="233">
        <v>97.2</v>
      </c>
      <c r="I142" s="234"/>
      <c r="J142" s="235">
        <f>ROUND(I142*H142,2)</f>
        <v>0</v>
      </c>
      <c r="K142" s="236"/>
      <c r="L142" s="44"/>
      <c r="M142" s="237" t="s">
        <v>1</v>
      </c>
      <c r="N142" s="238" t="s">
        <v>38</v>
      </c>
      <c r="O142" s="91"/>
      <c r="P142" s="239">
        <f>O142*H142</f>
        <v>0</v>
      </c>
      <c r="Q142" s="239">
        <v>0</v>
      </c>
      <c r="R142" s="239">
        <f>Q142*H142</f>
        <v>0</v>
      </c>
      <c r="S142" s="239">
        <v>0</v>
      </c>
      <c r="T142" s="24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1" t="s">
        <v>122</v>
      </c>
      <c r="AT142" s="241" t="s">
        <v>118</v>
      </c>
      <c r="AU142" s="241" t="s">
        <v>80</v>
      </c>
      <c r="AY142" s="17" t="s">
        <v>115</v>
      </c>
      <c r="BE142" s="242">
        <f>IF(N142="základní",J142,0)</f>
        <v>0</v>
      </c>
      <c r="BF142" s="242">
        <f>IF(N142="snížená",J142,0)</f>
        <v>0</v>
      </c>
      <c r="BG142" s="242">
        <f>IF(N142="zákl. přenesená",J142,0)</f>
        <v>0</v>
      </c>
      <c r="BH142" s="242">
        <f>IF(N142="sníž. přenesená",J142,0)</f>
        <v>0</v>
      </c>
      <c r="BI142" s="242">
        <f>IF(N142="nulová",J142,0)</f>
        <v>0</v>
      </c>
      <c r="BJ142" s="17" t="s">
        <v>78</v>
      </c>
      <c r="BK142" s="242">
        <f>ROUND(I142*H142,2)</f>
        <v>0</v>
      </c>
      <c r="BL142" s="17" t="s">
        <v>122</v>
      </c>
      <c r="BM142" s="241" t="s">
        <v>172</v>
      </c>
    </row>
    <row r="143" spans="1:51" s="13" customFormat="1" ht="12">
      <c r="A143" s="13"/>
      <c r="B143" s="243"/>
      <c r="C143" s="244"/>
      <c r="D143" s="245" t="s">
        <v>132</v>
      </c>
      <c r="E143" s="246" t="s">
        <v>1</v>
      </c>
      <c r="F143" s="247" t="s">
        <v>173</v>
      </c>
      <c r="G143" s="244"/>
      <c r="H143" s="248">
        <v>97.2</v>
      </c>
      <c r="I143" s="249"/>
      <c r="J143" s="244"/>
      <c r="K143" s="244"/>
      <c r="L143" s="250"/>
      <c r="M143" s="251"/>
      <c r="N143" s="252"/>
      <c r="O143" s="252"/>
      <c r="P143" s="252"/>
      <c r="Q143" s="252"/>
      <c r="R143" s="252"/>
      <c r="S143" s="252"/>
      <c r="T143" s="25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4" t="s">
        <v>132</v>
      </c>
      <c r="AU143" s="254" t="s">
        <v>80</v>
      </c>
      <c r="AV143" s="13" t="s">
        <v>80</v>
      </c>
      <c r="AW143" s="13" t="s">
        <v>30</v>
      </c>
      <c r="AX143" s="13" t="s">
        <v>78</v>
      </c>
      <c r="AY143" s="254" t="s">
        <v>115</v>
      </c>
    </row>
    <row r="144" spans="1:65" s="2" customFormat="1" ht="21.75" customHeight="1">
      <c r="A144" s="38"/>
      <c r="B144" s="39"/>
      <c r="C144" s="229" t="s">
        <v>174</v>
      </c>
      <c r="D144" s="229" t="s">
        <v>118</v>
      </c>
      <c r="E144" s="230" t="s">
        <v>175</v>
      </c>
      <c r="F144" s="231" t="s">
        <v>176</v>
      </c>
      <c r="G144" s="232" t="s">
        <v>141</v>
      </c>
      <c r="H144" s="233">
        <v>25.5</v>
      </c>
      <c r="I144" s="234"/>
      <c r="J144" s="235">
        <f>ROUND(I144*H144,2)</f>
        <v>0</v>
      </c>
      <c r="K144" s="236"/>
      <c r="L144" s="44"/>
      <c r="M144" s="237" t="s">
        <v>1</v>
      </c>
      <c r="N144" s="238" t="s">
        <v>38</v>
      </c>
      <c r="O144" s="91"/>
      <c r="P144" s="239">
        <f>O144*H144</f>
        <v>0</v>
      </c>
      <c r="Q144" s="239">
        <v>0</v>
      </c>
      <c r="R144" s="239">
        <f>Q144*H144</f>
        <v>0</v>
      </c>
      <c r="S144" s="239">
        <v>0</v>
      </c>
      <c r="T144" s="24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1" t="s">
        <v>122</v>
      </c>
      <c r="AT144" s="241" t="s">
        <v>118</v>
      </c>
      <c r="AU144" s="241" t="s">
        <v>80</v>
      </c>
      <c r="AY144" s="17" t="s">
        <v>115</v>
      </c>
      <c r="BE144" s="242">
        <f>IF(N144="základní",J144,0)</f>
        <v>0</v>
      </c>
      <c r="BF144" s="242">
        <f>IF(N144="snížená",J144,0)</f>
        <v>0</v>
      </c>
      <c r="BG144" s="242">
        <f>IF(N144="zákl. přenesená",J144,0)</f>
        <v>0</v>
      </c>
      <c r="BH144" s="242">
        <f>IF(N144="sníž. přenesená",J144,0)</f>
        <v>0</v>
      </c>
      <c r="BI144" s="242">
        <f>IF(N144="nulová",J144,0)</f>
        <v>0</v>
      </c>
      <c r="BJ144" s="17" t="s">
        <v>78</v>
      </c>
      <c r="BK144" s="242">
        <f>ROUND(I144*H144,2)</f>
        <v>0</v>
      </c>
      <c r="BL144" s="17" t="s">
        <v>122</v>
      </c>
      <c r="BM144" s="241" t="s">
        <v>177</v>
      </c>
    </row>
    <row r="145" spans="1:51" s="13" customFormat="1" ht="12">
      <c r="A145" s="13"/>
      <c r="B145" s="243"/>
      <c r="C145" s="244"/>
      <c r="D145" s="245" t="s">
        <v>132</v>
      </c>
      <c r="E145" s="246" t="s">
        <v>1</v>
      </c>
      <c r="F145" s="247" t="s">
        <v>178</v>
      </c>
      <c r="G145" s="244"/>
      <c r="H145" s="248">
        <v>12</v>
      </c>
      <c r="I145" s="249"/>
      <c r="J145" s="244"/>
      <c r="K145" s="244"/>
      <c r="L145" s="250"/>
      <c r="M145" s="251"/>
      <c r="N145" s="252"/>
      <c r="O145" s="252"/>
      <c r="P145" s="252"/>
      <c r="Q145" s="252"/>
      <c r="R145" s="252"/>
      <c r="S145" s="252"/>
      <c r="T145" s="25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4" t="s">
        <v>132</v>
      </c>
      <c r="AU145" s="254" t="s">
        <v>80</v>
      </c>
      <c r="AV145" s="13" t="s">
        <v>80</v>
      </c>
      <c r="AW145" s="13" t="s">
        <v>30</v>
      </c>
      <c r="AX145" s="13" t="s">
        <v>73</v>
      </c>
      <c r="AY145" s="254" t="s">
        <v>115</v>
      </c>
    </row>
    <row r="146" spans="1:51" s="13" customFormat="1" ht="12">
      <c r="A146" s="13"/>
      <c r="B146" s="243"/>
      <c r="C146" s="244"/>
      <c r="D146" s="245" t="s">
        <v>132</v>
      </c>
      <c r="E146" s="246" t="s">
        <v>1</v>
      </c>
      <c r="F146" s="247" t="s">
        <v>179</v>
      </c>
      <c r="G146" s="244"/>
      <c r="H146" s="248">
        <v>13.5</v>
      </c>
      <c r="I146" s="249"/>
      <c r="J146" s="244"/>
      <c r="K146" s="244"/>
      <c r="L146" s="250"/>
      <c r="M146" s="251"/>
      <c r="N146" s="252"/>
      <c r="O146" s="252"/>
      <c r="P146" s="252"/>
      <c r="Q146" s="252"/>
      <c r="R146" s="252"/>
      <c r="S146" s="252"/>
      <c r="T146" s="25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4" t="s">
        <v>132</v>
      </c>
      <c r="AU146" s="254" t="s">
        <v>80</v>
      </c>
      <c r="AV146" s="13" t="s">
        <v>80</v>
      </c>
      <c r="AW146" s="13" t="s">
        <v>30</v>
      </c>
      <c r="AX146" s="13" t="s">
        <v>73</v>
      </c>
      <c r="AY146" s="254" t="s">
        <v>115</v>
      </c>
    </row>
    <row r="147" spans="1:51" s="14" customFormat="1" ht="12">
      <c r="A147" s="14"/>
      <c r="B147" s="255"/>
      <c r="C147" s="256"/>
      <c r="D147" s="245" t="s">
        <v>132</v>
      </c>
      <c r="E147" s="257" t="s">
        <v>1</v>
      </c>
      <c r="F147" s="258" t="s">
        <v>180</v>
      </c>
      <c r="G147" s="256"/>
      <c r="H147" s="259">
        <v>25.5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5" t="s">
        <v>132</v>
      </c>
      <c r="AU147" s="265" t="s">
        <v>80</v>
      </c>
      <c r="AV147" s="14" t="s">
        <v>122</v>
      </c>
      <c r="AW147" s="14" t="s">
        <v>30</v>
      </c>
      <c r="AX147" s="14" t="s">
        <v>78</v>
      </c>
      <c r="AY147" s="265" t="s">
        <v>115</v>
      </c>
    </row>
    <row r="148" spans="1:65" s="2" customFormat="1" ht="16.5" customHeight="1">
      <c r="A148" s="38"/>
      <c r="B148" s="39"/>
      <c r="C148" s="266" t="s">
        <v>181</v>
      </c>
      <c r="D148" s="266" t="s">
        <v>182</v>
      </c>
      <c r="E148" s="267" t="s">
        <v>183</v>
      </c>
      <c r="F148" s="268" t="s">
        <v>184</v>
      </c>
      <c r="G148" s="269" t="s">
        <v>171</v>
      </c>
      <c r="H148" s="270">
        <v>51</v>
      </c>
      <c r="I148" s="271"/>
      <c r="J148" s="272">
        <f>ROUND(I148*H148,2)</f>
        <v>0</v>
      </c>
      <c r="K148" s="273"/>
      <c r="L148" s="274"/>
      <c r="M148" s="275" t="s">
        <v>1</v>
      </c>
      <c r="N148" s="276" t="s">
        <v>38</v>
      </c>
      <c r="O148" s="91"/>
      <c r="P148" s="239">
        <f>O148*H148</f>
        <v>0</v>
      </c>
      <c r="Q148" s="239">
        <v>1</v>
      </c>
      <c r="R148" s="239">
        <f>Q148*H148</f>
        <v>51</v>
      </c>
      <c r="S148" s="239">
        <v>0</v>
      </c>
      <c r="T148" s="24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1" t="s">
        <v>185</v>
      </c>
      <c r="AT148" s="241" t="s">
        <v>182</v>
      </c>
      <c r="AU148" s="241" t="s">
        <v>80</v>
      </c>
      <c r="AY148" s="17" t="s">
        <v>115</v>
      </c>
      <c r="BE148" s="242">
        <f>IF(N148="základní",J148,0)</f>
        <v>0</v>
      </c>
      <c r="BF148" s="242">
        <f>IF(N148="snížená",J148,0)</f>
        <v>0</v>
      </c>
      <c r="BG148" s="242">
        <f>IF(N148="zákl. přenesená",J148,0)</f>
        <v>0</v>
      </c>
      <c r="BH148" s="242">
        <f>IF(N148="sníž. přenesená",J148,0)</f>
        <v>0</v>
      </c>
      <c r="BI148" s="242">
        <f>IF(N148="nulová",J148,0)</f>
        <v>0</v>
      </c>
      <c r="BJ148" s="17" t="s">
        <v>78</v>
      </c>
      <c r="BK148" s="242">
        <f>ROUND(I148*H148,2)</f>
        <v>0</v>
      </c>
      <c r="BL148" s="17" t="s">
        <v>122</v>
      </c>
      <c r="BM148" s="241" t="s">
        <v>186</v>
      </c>
    </row>
    <row r="149" spans="1:51" s="13" customFormat="1" ht="12">
      <c r="A149" s="13"/>
      <c r="B149" s="243"/>
      <c r="C149" s="244"/>
      <c r="D149" s="245" t="s">
        <v>132</v>
      </c>
      <c r="E149" s="246" t="s">
        <v>1</v>
      </c>
      <c r="F149" s="247" t="s">
        <v>187</v>
      </c>
      <c r="G149" s="244"/>
      <c r="H149" s="248">
        <v>51</v>
      </c>
      <c r="I149" s="249"/>
      <c r="J149" s="244"/>
      <c r="K149" s="244"/>
      <c r="L149" s="250"/>
      <c r="M149" s="251"/>
      <c r="N149" s="252"/>
      <c r="O149" s="252"/>
      <c r="P149" s="252"/>
      <c r="Q149" s="252"/>
      <c r="R149" s="252"/>
      <c r="S149" s="252"/>
      <c r="T149" s="25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4" t="s">
        <v>132</v>
      </c>
      <c r="AU149" s="254" t="s">
        <v>80</v>
      </c>
      <c r="AV149" s="13" t="s">
        <v>80</v>
      </c>
      <c r="AW149" s="13" t="s">
        <v>30</v>
      </c>
      <c r="AX149" s="13" t="s">
        <v>78</v>
      </c>
      <c r="AY149" s="254" t="s">
        <v>115</v>
      </c>
    </row>
    <row r="150" spans="1:65" s="2" customFormat="1" ht="21.75" customHeight="1">
      <c r="A150" s="38"/>
      <c r="B150" s="39"/>
      <c r="C150" s="229" t="s">
        <v>188</v>
      </c>
      <c r="D150" s="229" t="s">
        <v>118</v>
      </c>
      <c r="E150" s="230" t="s">
        <v>189</v>
      </c>
      <c r="F150" s="231" t="s">
        <v>190</v>
      </c>
      <c r="G150" s="232" t="s">
        <v>191</v>
      </c>
      <c r="H150" s="233">
        <v>3</v>
      </c>
      <c r="I150" s="234"/>
      <c r="J150" s="235">
        <f>ROUND(I150*H150,2)</f>
        <v>0</v>
      </c>
      <c r="K150" s="236"/>
      <c r="L150" s="44"/>
      <c r="M150" s="237" t="s">
        <v>1</v>
      </c>
      <c r="N150" s="238" t="s">
        <v>38</v>
      </c>
      <c r="O150" s="91"/>
      <c r="P150" s="239">
        <f>O150*H150</f>
        <v>0</v>
      </c>
      <c r="Q150" s="239">
        <v>0.03843</v>
      </c>
      <c r="R150" s="239">
        <f>Q150*H150</f>
        <v>0.11529</v>
      </c>
      <c r="S150" s="239">
        <v>0</v>
      </c>
      <c r="T150" s="24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1" t="s">
        <v>122</v>
      </c>
      <c r="AT150" s="241" t="s">
        <v>118</v>
      </c>
      <c r="AU150" s="241" t="s">
        <v>80</v>
      </c>
      <c r="AY150" s="17" t="s">
        <v>115</v>
      </c>
      <c r="BE150" s="242">
        <f>IF(N150="základní",J150,0)</f>
        <v>0</v>
      </c>
      <c r="BF150" s="242">
        <f>IF(N150="snížená",J150,0)</f>
        <v>0</v>
      </c>
      <c r="BG150" s="242">
        <f>IF(N150="zákl. přenesená",J150,0)</f>
        <v>0</v>
      </c>
      <c r="BH150" s="242">
        <f>IF(N150="sníž. přenesená",J150,0)</f>
        <v>0</v>
      </c>
      <c r="BI150" s="242">
        <f>IF(N150="nulová",J150,0)</f>
        <v>0</v>
      </c>
      <c r="BJ150" s="17" t="s">
        <v>78</v>
      </c>
      <c r="BK150" s="242">
        <f>ROUND(I150*H150,2)</f>
        <v>0</v>
      </c>
      <c r="BL150" s="17" t="s">
        <v>122</v>
      </c>
      <c r="BM150" s="241" t="s">
        <v>192</v>
      </c>
    </row>
    <row r="151" spans="1:63" s="12" customFormat="1" ht="22.8" customHeight="1">
      <c r="A151" s="12"/>
      <c r="B151" s="213"/>
      <c r="C151" s="214"/>
      <c r="D151" s="215" t="s">
        <v>72</v>
      </c>
      <c r="E151" s="227" t="s">
        <v>80</v>
      </c>
      <c r="F151" s="227" t="s">
        <v>193</v>
      </c>
      <c r="G151" s="214"/>
      <c r="H151" s="214"/>
      <c r="I151" s="217"/>
      <c r="J151" s="228">
        <f>BK151</f>
        <v>0</v>
      </c>
      <c r="K151" s="214"/>
      <c r="L151" s="219"/>
      <c r="M151" s="220"/>
      <c r="N151" s="221"/>
      <c r="O151" s="221"/>
      <c r="P151" s="222">
        <f>SUM(P152:P159)</f>
        <v>0</v>
      </c>
      <c r="Q151" s="221"/>
      <c r="R151" s="222">
        <f>SUM(R152:R159)</f>
        <v>5.5404</v>
      </c>
      <c r="S151" s="221"/>
      <c r="T151" s="223">
        <f>SUM(T152:T159)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4" t="s">
        <v>78</v>
      </c>
      <c r="AT151" s="225" t="s">
        <v>72</v>
      </c>
      <c r="AU151" s="225" t="s">
        <v>78</v>
      </c>
      <c r="AY151" s="224" t="s">
        <v>115</v>
      </c>
      <c r="BK151" s="226">
        <f>SUM(BK152:BK159)</f>
        <v>0</v>
      </c>
    </row>
    <row r="152" spans="1:65" s="2" customFormat="1" ht="21.75" customHeight="1">
      <c r="A152" s="38"/>
      <c r="B152" s="39"/>
      <c r="C152" s="229" t="s">
        <v>194</v>
      </c>
      <c r="D152" s="229" t="s">
        <v>118</v>
      </c>
      <c r="E152" s="230" t="s">
        <v>195</v>
      </c>
      <c r="F152" s="231" t="s">
        <v>196</v>
      </c>
      <c r="G152" s="232" t="s">
        <v>141</v>
      </c>
      <c r="H152" s="233">
        <v>3.84</v>
      </c>
      <c r="I152" s="234"/>
      <c r="J152" s="235">
        <f>ROUND(I152*H152,2)</f>
        <v>0</v>
      </c>
      <c r="K152" s="236"/>
      <c r="L152" s="44"/>
      <c r="M152" s="237" t="s">
        <v>1</v>
      </c>
      <c r="N152" s="238" t="s">
        <v>38</v>
      </c>
      <c r="O152" s="91"/>
      <c r="P152" s="239">
        <f>O152*H152</f>
        <v>0</v>
      </c>
      <c r="Q152" s="239">
        <v>0</v>
      </c>
      <c r="R152" s="239">
        <f>Q152*H152</f>
        <v>0</v>
      </c>
      <c r="S152" s="239">
        <v>0</v>
      </c>
      <c r="T152" s="24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1" t="s">
        <v>122</v>
      </c>
      <c r="AT152" s="241" t="s">
        <v>118</v>
      </c>
      <c r="AU152" s="241" t="s">
        <v>80</v>
      </c>
      <c r="AY152" s="17" t="s">
        <v>115</v>
      </c>
      <c r="BE152" s="242">
        <f>IF(N152="základní",J152,0)</f>
        <v>0</v>
      </c>
      <c r="BF152" s="242">
        <f>IF(N152="snížená",J152,0)</f>
        <v>0</v>
      </c>
      <c r="BG152" s="242">
        <f>IF(N152="zákl. přenesená",J152,0)</f>
        <v>0</v>
      </c>
      <c r="BH152" s="242">
        <f>IF(N152="sníž. přenesená",J152,0)</f>
        <v>0</v>
      </c>
      <c r="BI152" s="242">
        <f>IF(N152="nulová",J152,0)</f>
        <v>0</v>
      </c>
      <c r="BJ152" s="17" t="s">
        <v>78</v>
      </c>
      <c r="BK152" s="242">
        <f>ROUND(I152*H152,2)</f>
        <v>0</v>
      </c>
      <c r="BL152" s="17" t="s">
        <v>122</v>
      </c>
      <c r="BM152" s="241" t="s">
        <v>197</v>
      </c>
    </row>
    <row r="153" spans="1:51" s="13" customFormat="1" ht="12">
      <c r="A153" s="13"/>
      <c r="B153" s="243"/>
      <c r="C153" s="244"/>
      <c r="D153" s="245" t="s">
        <v>132</v>
      </c>
      <c r="E153" s="246" t="s">
        <v>1</v>
      </c>
      <c r="F153" s="247" t="s">
        <v>198</v>
      </c>
      <c r="G153" s="244"/>
      <c r="H153" s="248">
        <v>3.84</v>
      </c>
      <c r="I153" s="249"/>
      <c r="J153" s="244"/>
      <c r="K153" s="244"/>
      <c r="L153" s="250"/>
      <c r="M153" s="251"/>
      <c r="N153" s="252"/>
      <c r="O153" s="252"/>
      <c r="P153" s="252"/>
      <c r="Q153" s="252"/>
      <c r="R153" s="252"/>
      <c r="S153" s="252"/>
      <c r="T153" s="25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4" t="s">
        <v>132</v>
      </c>
      <c r="AU153" s="254" t="s">
        <v>80</v>
      </c>
      <c r="AV153" s="13" t="s">
        <v>80</v>
      </c>
      <c r="AW153" s="13" t="s">
        <v>30</v>
      </c>
      <c r="AX153" s="13" t="s">
        <v>78</v>
      </c>
      <c r="AY153" s="254" t="s">
        <v>115</v>
      </c>
    </row>
    <row r="154" spans="1:65" s="2" customFormat="1" ht="21.75" customHeight="1">
      <c r="A154" s="38"/>
      <c r="B154" s="39"/>
      <c r="C154" s="229" t="s">
        <v>199</v>
      </c>
      <c r="D154" s="229" t="s">
        <v>118</v>
      </c>
      <c r="E154" s="230" t="s">
        <v>200</v>
      </c>
      <c r="F154" s="231" t="s">
        <v>201</v>
      </c>
      <c r="G154" s="232" t="s">
        <v>121</v>
      </c>
      <c r="H154" s="233">
        <v>24</v>
      </c>
      <c r="I154" s="234"/>
      <c r="J154" s="235">
        <f>ROUND(I154*H154,2)</f>
        <v>0</v>
      </c>
      <c r="K154" s="236"/>
      <c r="L154" s="44"/>
      <c r="M154" s="237" t="s">
        <v>1</v>
      </c>
      <c r="N154" s="238" t="s">
        <v>38</v>
      </c>
      <c r="O154" s="91"/>
      <c r="P154" s="239">
        <f>O154*H154</f>
        <v>0</v>
      </c>
      <c r="Q154" s="239">
        <v>0.00017</v>
      </c>
      <c r="R154" s="239">
        <f>Q154*H154</f>
        <v>0.00408</v>
      </c>
      <c r="S154" s="239">
        <v>0</v>
      </c>
      <c r="T154" s="24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1" t="s">
        <v>122</v>
      </c>
      <c r="AT154" s="241" t="s">
        <v>118</v>
      </c>
      <c r="AU154" s="241" t="s">
        <v>80</v>
      </c>
      <c r="AY154" s="17" t="s">
        <v>115</v>
      </c>
      <c r="BE154" s="242">
        <f>IF(N154="základní",J154,0)</f>
        <v>0</v>
      </c>
      <c r="BF154" s="242">
        <f>IF(N154="snížená",J154,0)</f>
        <v>0</v>
      </c>
      <c r="BG154" s="242">
        <f>IF(N154="zákl. přenesená",J154,0)</f>
        <v>0</v>
      </c>
      <c r="BH154" s="242">
        <f>IF(N154="sníž. přenesená",J154,0)</f>
        <v>0</v>
      </c>
      <c r="BI154" s="242">
        <f>IF(N154="nulová",J154,0)</f>
        <v>0</v>
      </c>
      <c r="BJ154" s="17" t="s">
        <v>78</v>
      </c>
      <c r="BK154" s="242">
        <f>ROUND(I154*H154,2)</f>
        <v>0</v>
      </c>
      <c r="BL154" s="17" t="s">
        <v>122</v>
      </c>
      <c r="BM154" s="241" t="s">
        <v>202</v>
      </c>
    </row>
    <row r="155" spans="1:51" s="13" customFormat="1" ht="12">
      <c r="A155" s="13"/>
      <c r="B155" s="243"/>
      <c r="C155" s="244"/>
      <c r="D155" s="245" t="s">
        <v>132</v>
      </c>
      <c r="E155" s="246" t="s">
        <v>1</v>
      </c>
      <c r="F155" s="247" t="s">
        <v>203</v>
      </c>
      <c r="G155" s="244"/>
      <c r="H155" s="248">
        <v>24</v>
      </c>
      <c r="I155" s="249"/>
      <c r="J155" s="244"/>
      <c r="K155" s="244"/>
      <c r="L155" s="250"/>
      <c r="M155" s="251"/>
      <c r="N155" s="252"/>
      <c r="O155" s="252"/>
      <c r="P155" s="252"/>
      <c r="Q155" s="252"/>
      <c r="R155" s="252"/>
      <c r="S155" s="252"/>
      <c r="T155" s="25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4" t="s">
        <v>132</v>
      </c>
      <c r="AU155" s="254" t="s">
        <v>80</v>
      </c>
      <c r="AV155" s="13" t="s">
        <v>80</v>
      </c>
      <c r="AW155" s="13" t="s">
        <v>30</v>
      </c>
      <c r="AX155" s="13" t="s">
        <v>78</v>
      </c>
      <c r="AY155" s="254" t="s">
        <v>115</v>
      </c>
    </row>
    <row r="156" spans="1:65" s="2" customFormat="1" ht="21.75" customHeight="1">
      <c r="A156" s="38"/>
      <c r="B156" s="39"/>
      <c r="C156" s="266" t="s">
        <v>204</v>
      </c>
      <c r="D156" s="266" t="s">
        <v>182</v>
      </c>
      <c r="E156" s="267" t="s">
        <v>205</v>
      </c>
      <c r="F156" s="268" t="s">
        <v>206</v>
      </c>
      <c r="G156" s="269" t="s">
        <v>121</v>
      </c>
      <c r="H156" s="270">
        <v>24</v>
      </c>
      <c r="I156" s="271"/>
      <c r="J156" s="272">
        <f>ROUND(I156*H156,2)</f>
        <v>0</v>
      </c>
      <c r="K156" s="273"/>
      <c r="L156" s="274"/>
      <c r="M156" s="275" t="s">
        <v>1</v>
      </c>
      <c r="N156" s="276" t="s">
        <v>38</v>
      </c>
      <c r="O156" s="91"/>
      <c r="P156" s="239">
        <f>O156*H156</f>
        <v>0</v>
      </c>
      <c r="Q156" s="239">
        <v>0.0001</v>
      </c>
      <c r="R156" s="239">
        <f>Q156*H156</f>
        <v>0.0024000000000000002</v>
      </c>
      <c r="S156" s="239">
        <v>0</v>
      </c>
      <c r="T156" s="24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1" t="s">
        <v>185</v>
      </c>
      <c r="AT156" s="241" t="s">
        <v>182</v>
      </c>
      <c r="AU156" s="241" t="s">
        <v>80</v>
      </c>
      <c r="AY156" s="17" t="s">
        <v>115</v>
      </c>
      <c r="BE156" s="242">
        <f>IF(N156="základní",J156,0)</f>
        <v>0</v>
      </c>
      <c r="BF156" s="242">
        <f>IF(N156="snížená",J156,0)</f>
        <v>0</v>
      </c>
      <c r="BG156" s="242">
        <f>IF(N156="zákl. přenesená",J156,0)</f>
        <v>0</v>
      </c>
      <c r="BH156" s="242">
        <f>IF(N156="sníž. přenesená",J156,0)</f>
        <v>0</v>
      </c>
      <c r="BI156" s="242">
        <f>IF(N156="nulová",J156,0)</f>
        <v>0</v>
      </c>
      <c r="BJ156" s="17" t="s">
        <v>78</v>
      </c>
      <c r="BK156" s="242">
        <f>ROUND(I156*H156,2)</f>
        <v>0</v>
      </c>
      <c r="BL156" s="17" t="s">
        <v>122</v>
      </c>
      <c r="BM156" s="241" t="s">
        <v>207</v>
      </c>
    </row>
    <row r="157" spans="1:65" s="2" customFormat="1" ht="21.75" customHeight="1">
      <c r="A157" s="38"/>
      <c r="B157" s="39"/>
      <c r="C157" s="229" t="s">
        <v>208</v>
      </c>
      <c r="D157" s="229" t="s">
        <v>118</v>
      </c>
      <c r="E157" s="230" t="s">
        <v>209</v>
      </c>
      <c r="F157" s="231" t="s">
        <v>210</v>
      </c>
      <c r="G157" s="232" t="s">
        <v>146</v>
      </c>
      <c r="H157" s="233">
        <v>24</v>
      </c>
      <c r="I157" s="234"/>
      <c r="J157" s="235">
        <f>ROUND(I157*H157,2)</f>
        <v>0</v>
      </c>
      <c r="K157" s="236"/>
      <c r="L157" s="44"/>
      <c r="M157" s="237" t="s">
        <v>1</v>
      </c>
      <c r="N157" s="238" t="s">
        <v>38</v>
      </c>
      <c r="O157" s="91"/>
      <c r="P157" s="239">
        <f>O157*H157</f>
        <v>0</v>
      </c>
      <c r="Q157" s="239">
        <v>0.23058</v>
      </c>
      <c r="R157" s="239">
        <f>Q157*H157</f>
        <v>5.53392</v>
      </c>
      <c r="S157" s="239">
        <v>0</v>
      </c>
      <c r="T157" s="24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1" t="s">
        <v>122</v>
      </c>
      <c r="AT157" s="241" t="s">
        <v>118</v>
      </c>
      <c r="AU157" s="241" t="s">
        <v>80</v>
      </c>
      <c r="AY157" s="17" t="s">
        <v>115</v>
      </c>
      <c r="BE157" s="242">
        <f>IF(N157="základní",J157,0)</f>
        <v>0</v>
      </c>
      <c r="BF157" s="242">
        <f>IF(N157="snížená",J157,0)</f>
        <v>0</v>
      </c>
      <c r="BG157" s="242">
        <f>IF(N157="zákl. přenesená",J157,0)</f>
        <v>0</v>
      </c>
      <c r="BH157" s="242">
        <f>IF(N157="sníž. přenesená",J157,0)</f>
        <v>0</v>
      </c>
      <c r="BI157" s="242">
        <f>IF(N157="nulová",J157,0)</f>
        <v>0</v>
      </c>
      <c r="BJ157" s="17" t="s">
        <v>78</v>
      </c>
      <c r="BK157" s="242">
        <f>ROUND(I157*H157,2)</f>
        <v>0</v>
      </c>
      <c r="BL157" s="17" t="s">
        <v>122</v>
      </c>
      <c r="BM157" s="241" t="s">
        <v>211</v>
      </c>
    </row>
    <row r="158" spans="1:51" s="15" customFormat="1" ht="12">
      <c r="A158" s="15"/>
      <c r="B158" s="277"/>
      <c r="C158" s="278"/>
      <c r="D158" s="245" t="s">
        <v>132</v>
      </c>
      <c r="E158" s="279" t="s">
        <v>1</v>
      </c>
      <c r="F158" s="280" t="s">
        <v>212</v>
      </c>
      <c r="G158" s="278"/>
      <c r="H158" s="279" t="s">
        <v>1</v>
      </c>
      <c r="I158" s="281"/>
      <c r="J158" s="278"/>
      <c r="K158" s="278"/>
      <c r="L158" s="282"/>
      <c r="M158" s="283"/>
      <c r="N158" s="284"/>
      <c r="O158" s="284"/>
      <c r="P158" s="284"/>
      <c r="Q158" s="284"/>
      <c r="R158" s="284"/>
      <c r="S158" s="284"/>
      <c r="T158" s="28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6" t="s">
        <v>132</v>
      </c>
      <c r="AU158" s="286" t="s">
        <v>80</v>
      </c>
      <c r="AV158" s="15" t="s">
        <v>78</v>
      </c>
      <c r="AW158" s="15" t="s">
        <v>30</v>
      </c>
      <c r="AX158" s="15" t="s">
        <v>73</v>
      </c>
      <c r="AY158" s="286" t="s">
        <v>115</v>
      </c>
    </row>
    <row r="159" spans="1:51" s="13" customFormat="1" ht="12">
      <c r="A159" s="13"/>
      <c r="B159" s="243"/>
      <c r="C159" s="244"/>
      <c r="D159" s="245" t="s">
        <v>132</v>
      </c>
      <c r="E159" s="246" t="s">
        <v>1</v>
      </c>
      <c r="F159" s="247" t="s">
        <v>203</v>
      </c>
      <c r="G159" s="244"/>
      <c r="H159" s="248">
        <v>24</v>
      </c>
      <c r="I159" s="249"/>
      <c r="J159" s="244"/>
      <c r="K159" s="244"/>
      <c r="L159" s="250"/>
      <c r="M159" s="251"/>
      <c r="N159" s="252"/>
      <c r="O159" s="252"/>
      <c r="P159" s="252"/>
      <c r="Q159" s="252"/>
      <c r="R159" s="252"/>
      <c r="S159" s="252"/>
      <c r="T159" s="25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4" t="s">
        <v>132</v>
      </c>
      <c r="AU159" s="254" t="s">
        <v>80</v>
      </c>
      <c r="AV159" s="13" t="s">
        <v>80</v>
      </c>
      <c r="AW159" s="13" t="s">
        <v>30</v>
      </c>
      <c r="AX159" s="13" t="s">
        <v>78</v>
      </c>
      <c r="AY159" s="254" t="s">
        <v>115</v>
      </c>
    </row>
    <row r="160" spans="1:63" s="12" customFormat="1" ht="22.8" customHeight="1">
      <c r="A160" s="12"/>
      <c r="B160" s="213"/>
      <c r="C160" s="214"/>
      <c r="D160" s="215" t="s">
        <v>72</v>
      </c>
      <c r="E160" s="227" t="s">
        <v>122</v>
      </c>
      <c r="F160" s="227" t="s">
        <v>213</v>
      </c>
      <c r="G160" s="214"/>
      <c r="H160" s="214"/>
      <c r="I160" s="217"/>
      <c r="J160" s="228">
        <f>BK160</f>
        <v>0</v>
      </c>
      <c r="K160" s="214"/>
      <c r="L160" s="219"/>
      <c r="M160" s="220"/>
      <c r="N160" s="221"/>
      <c r="O160" s="221"/>
      <c r="P160" s="222">
        <f>SUM(P161:P171)</f>
        <v>0</v>
      </c>
      <c r="Q160" s="221"/>
      <c r="R160" s="222">
        <f>SUM(R161:R171)</f>
        <v>0.34751360000000003</v>
      </c>
      <c r="S160" s="221"/>
      <c r="T160" s="223">
        <f>SUM(T161:T171)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4" t="s">
        <v>78</v>
      </c>
      <c r="AT160" s="225" t="s">
        <v>72</v>
      </c>
      <c r="AU160" s="225" t="s">
        <v>78</v>
      </c>
      <c r="AY160" s="224" t="s">
        <v>115</v>
      </c>
      <c r="BK160" s="226">
        <f>SUM(BK161:BK171)</f>
        <v>0</v>
      </c>
    </row>
    <row r="161" spans="1:65" s="2" customFormat="1" ht="21.75" customHeight="1">
      <c r="A161" s="38"/>
      <c r="B161" s="39"/>
      <c r="C161" s="229" t="s">
        <v>7</v>
      </c>
      <c r="D161" s="229" t="s">
        <v>118</v>
      </c>
      <c r="E161" s="230" t="s">
        <v>214</v>
      </c>
      <c r="F161" s="231" t="s">
        <v>215</v>
      </c>
      <c r="G161" s="232" t="s">
        <v>121</v>
      </c>
      <c r="H161" s="233">
        <v>16</v>
      </c>
      <c r="I161" s="234"/>
      <c r="J161" s="235">
        <f>ROUND(I161*H161,2)</f>
        <v>0</v>
      </c>
      <c r="K161" s="236"/>
      <c r="L161" s="44"/>
      <c r="M161" s="237" t="s">
        <v>1</v>
      </c>
      <c r="N161" s="238" t="s">
        <v>38</v>
      </c>
      <c r="O161" s="91"/>
      <c r="P161" s="239">
        <f>O161*H161</f>
        <v>0</v>
      </c>
      <c r="Q161" s="239">
        <v>0.00119</v>
      </c>
      <c r="R161" s="239">
        <f>Q161*H161</f>
        <v>0.01904</v>
      </c>
      <c r="S161" s="239">
        <v>0</v>
      </c>
      <c r="T161" s="24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1" t="s">
        <v>122</v>
      </c>
      <c r="AT161" s="241" t="s">
        <v>118</v>
      </c>
      <c r="AU161" s="241" t="s">
        <v>80</v>
      </c>
      <c r="AY161" s="17" t="s">
        <v>115</v>
      </c>
      <c r="BE161" s="242">
        <f>IF(N161="základní",J161,0)</f>
        <v>0</v>
      </c>
      <c r="BF161" s="242">
        <f>IF(N161="snížená",J161,0)</f>
        <v>0</v>
      </c>
      <c r="BG161" s="242">
        <f>IF(N161="zákl. přenesená",J161,0)</f>
        <v>0</v>
      </c>
      <c r="BH161" s="242">
        <f>IF(N161="sníž. přenesená",J161,0)</f>
        <v>0</v>
      </c>
      <c r="BI161" s="242">
        <f>IF(N161="nulová",J161,0)</f>
        <v>0</v>
      </c>
      <c r="BJ161" s="17" t="s">
        <v>78</v>
      </c>
      <c r="BK161" s="242">
        <f>ROUND(I161*H161,2)</f>
        <v>0</v>
      </c>
      <c r="BL161" s="17" t="s">
        <v>122</v>
      </c>
      <c r="BM161" s="241" t="s">
        <v>216</v>
      </c>
    </row>
    <row r="162" spans="1:51" s="13" customFormat="1" ht="12">
      <c r="A162" s="13"/>
      <c r="B162" s="243"/>
      <c r="C162" s="244"/>
      <c r="D162" s="245" t="s">
        <v>132</v>
      </c>
      <c r="E162" s="246" t="s">
        <v>1</v>
      </c>
      <c r="F162" s="247" t="s">
        <v>217</v>
      </c>
      <c r="G162" s="244"/>
      <c r="H162" s="248">
        <v>16</v>
      </c>
      <c r="I162" s="249"/>
      <c r="J162" s="244"/>
      <c r="K162" s="244"/>
      <c r="L162" s="250"/>
      <c r="M162" s="251"/>
      <c r="N162" s="252"/>
      <c r="O162" s="252"/>
      <c r="P162" s="252"/>
      <c r="Q162" s="252"/>
      <c r="R162" s="252"/>
      <c r="S162" s="252"/>
      <c r="T162" s="25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4" t="s">
        <v>132</v>
      </c>
      <c r="AU162" s="254" t="s">
        <v>80</v>
      </c>
      <c r="AV162" s="13" t="s">
        <v>80</v>
      </c>
      <c r="AW162" s="13" t="s">
        <v>30</v>
      </c>
      <c r="AX162" s="13" t="s">
        <v>78</v>
      </c>
      <c r="AY162" s="254" t="s">
        <v>115</v>
      </c>
    </row>
    <row r="163" spans="1:65" s="2" customFormat="1" ht="21.75" customHeight="1">
      <c r="A163" s="38"/>
      <c r="B163" s="39"/>
      <c r="C163" s="229" t="s">
        <v>218</v>
      </c>
      <c r="D163" s="229" t="s">
        <v>118</v>
      </c>
      <c r="E163" s="230" t="s">
        <v>219</v>
      </c>
      <c r="F163" s="231" t="s">
        <v>220</v>
      </c>
      <c r="G163" s="232" t="s">
        <v>121</v>
      </c>
      <c r="H163" s="233">
        <v>16</v>
      </c>
      <c r="I163" s="234"/>
      <c r="J163" s="235">
        <f>ROUND(I163*H163,2)</f>
        <v>0</v>
      </c>
      <c r="K163" s="236"/>
      <c r="L163" s="44"/>
      <c r="M163" s="237" t="s">
        <v>1</v>
      </c>
      <c r="N163" s="238" t="s">
        <v>38</v>
      </c>
      <c r="O163" s="91"/>
      <c r="P163" s="239">
        <f>O163*H163</f>
        <v>0</v>
      </c>
      <c r="Q163" s="239">
        <v>0</v>
      </c>
      <c r="R163" s="239">
        <f>Q163*H163</f>
        <v>0</v>
      </c>
      <c r="S163" s="239">
        <v>0</v>
      </c>
      <c r="T163" s="24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1" t="s">
        <v>122</v>
      </c>
      <c r="AT163" s="241" t="s">
        <v>118</v>
      </c>
      <c r="AU163" s="241" t="s">
        <v>80</v>
      </c>
      <c r="AY163" s="17" t="s">
        <v>115</v>
      </c>
      <c r="BE163" s="242">
        <f>IF(N163="základní",J163,0)</f>
        <v>0</v>
      </c>
      <c r="BF163" s="242">
        <f>IF(N163="snížená",J163,0)</f>
        <v>0</v>
      </c>
      <c r="BG163" s="242">
        <f>IF(N163="zákl. přenesená",J163,0)</f>
        <v>0</v>
      </c>
      <c r="BH163" s="242">
        <f>IF(N163="sníž. přenesená",J163,0)</f>
        <v>0</v>
      </c>
      <c r="BI163" s="242">
        <f>IF(N163="nulová",J163,0)</f>
        <v>0</v>
      </c>
      <c r="BJ163" s="17" t="s">
        <v>78</v>
      </c>
      <c r="BK163" s="242">
        <f>ROUND(I163*H163,2)</f>
        <v>0</v>
      </c>
      <c r="BL163" s="17" t="s">
        <v>122</v>
      </c>
      <c r="BM163" s="241" t="s">
        <v>221</v>
      </c>
    </row>
    <row r="164" spans="1:65" s="2" customFormat="1" ht="16.5" customHeight="1">
      <c r="A164" s="38"/>
      <c r="B164" s="39"/>
      <c r="C164" s="229" t="s">
        <v>222</v>
      </c>
      <c r="D164" s="229" t="s">
        <v>118</v>
      </c>
      <c r="E164" s="230" t="s">
        <v>223</v>
      </c>
      <c r="F164" s="231" t="s">
        <v>224</v>
      </c>
      <c r="G164" s="232" t="s">
        <v>141</v>
      </c>
      <c r="H164" s="233">
        <v>7.2</v>
      </c>
      <c r="I164" s="234"/>
      <c r="J164" s="235">
        <f>ROUND(I164*H164,2)</f>
        <v>0</v>
      </c>
      <c r="K164" s="236"/>
      <c r="L164" s="44"/>
      <c r="M164" s="237" t="s">
        <v>1</v>
      </c>
      <c r="N164" s="238" t="s">
        <v>38</v>
      </c>
      <c r="O164" s="91"/>
      <c r="P164" s="239">
        <f>O164*H164</f>
        <v>0</v>
      </c>
      <c r="Q164" s="239">
        <v>0</v>
      </c>
      <c r="R164" s="239">
        <f>Q164*H164</f>
        <v>0</v>
      </c>
      <c r="S164" s="239">
        <v>0</v>
      </c>
      <c r="T164" s="24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1" t="s">
        <v>122</v>
      </c>
      <c r="AT164" s="241" t="s">
        <v>118</v>
      </c>
      <c r="AU164" s="241" t="s">
        <v>80</v>
      </c>
      <c r="AY164" s="17" t="s">
        <v>115</v>
      </c>
      <c r="BE164" s="242">
        <f>IF(N164="základní",J164,0)</f>
        <v>0</v>
      </c>
      <c r="BF164" s="242">
        <f>IF(N164="snížená",J164,0)</f>
        <v>0</v>
      </c>
      <c r="BG164" s="242">
        <f>IF(N164="zákl. přenesená",J164,0)</f>
        <v>0</v>
      </c>
      <c r="BH164" s="242">
        <f>IF(N164="sníž. přenesená",J164,0)</f>
        <v>0</v>
      </c>
      <c r="BI164" s="242">
        <f>IF(N164="nulová",J164,0)</f>
        <v>0</v>
      </c>
      <c r="BJ164" s="17" t="s">
        <v>78</v>
      </c>
      <c r="BK164" s="242">
        <f>ROUND(I164*H164,2)</f>
        <v>0</v>
      </c>
      <c r="BL164" s="17" t="s">
        <v>122</v>
      </c>
      <c r="BM164" s="241" t="s">
        <v>225</v>
      </c>
    </row>
    <row r="165" spans="1:51" s="13" customFormat="1" ht="12">
      <c r="A165" s="13"/>
      <c r="B165" s="243"/>
      <c r="C165" s="244"/>
      <c r="D165" s="245" t="s">
        <v>132</v>
      </c>
      <c r="E165" s="246" t="s">
        <v>1</v>
      </c>
      <c r="F165" s="247" t="s">
        <v>226</v>
      </c>
      <c r="G165" s="244"/>
      <c r="H165" s="248">
        <v>7.2</v>
      </c>
      <c r="I165" s="249"/>
      <c r="J165" s="244"/>
      <c r="K165" s="244"/>
      <c r="L165" s="250"/>
      <c r="M165" s="251"/>
      <c r="N165" s="252"/>
      <c r="O165" s="252"/>
      <c r="P165" s="252"/>
      <c r="Q165" s="252"/>
      <c r="R165" s="252"/>
      <c r="S165" s="252"/>
      <c r="T165" s="25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4" t="s">
        <v>132</v>
      </c>
      <c r="AU165" s="254" t="s">
        <v>80</v>
      </c>
      <c r="AV165" s="13" t="s">
        <v>80</v>
      </c>
      <c r="AW165" s="13" t="s">
        <v>30</v>
      </c>
      <c r="AX165" s="13" t="s">
        <v>78</v>
      </c>
      <c r="AY165" s="254" t="s">
        <v>115</v>
      </c>
    </row>
    <row r="166" spans="1:65" s="2" customFormat="1" ht="21.75" customHeight="1">
      <c r="A166" s="38"/>
      <c r="B166" s="39"/>
      <c r="C166" s="229" t="s">
        <v>227</v>
      </c>
      <c r="D166" s="229" t="s">
        <v>118</v>
      </c>
      <c r="E166" s="230" t="s">
        <v>228</v>
      </c>
      <c r="F166" s="231" t="s">
        <v>229</v>
      </c>
      <c r="G166" s="232" t="s">
        <v>141</v>
      </c>
      <c r="H166" s="233">
        <v>3.6</v>
      </c>
      <c r="I166" s="234"/>
      <c r="J166" s="235">
        <f>ROUND(I166*H166,2)</f>
        <v>0</v>
      </c>
      <c r="K166" s="236"/>
      <c r="L166" s="44"/>
      <c r="M166" s="237" t="s">
        <v>1</v>
      </c>
      <c r="N166" s="238" t="s">
        <v>38</v>
      </c>
      <c r="O166" s="91"/>
      <c r="P166" s="239">
        <f>O166*H166</f>
        <v>0</v>
      </c>
      <c r="Q166" s="239">
        <v>0</v>
      </c>
      <c r="R166" s="239">
        <f>Q166*H166</f>
        <v>0</v>
      </c>
      <c r="S166" s="239">
        <v>0</v>
      </c>
      <c r="T166" s="24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1" t="s">
        <v>122</v>
      </c>
      <c r="AT166" s="241" t="s">
        <v>118</v>
      </c>
      <c r="AU166" s="241" t="s">
        <v>80</v>
      </c>
      <c r="AY166" s="17" t="s">
        <v>115</v>
      </c>
      <c r="BE166" s="242">
        <f>IF(N166="základní",J166,0)</f>
        <v>0</v>
      </c>
      <c r="BF166" s="242">
        <f>IF(N166="snížená",J166,0)</f>
        <v>0</v>
      </c>
      <c r="BG166" s="242">
        <f>IF(N166="zákl. přenesená",J166,0)</f>
        <v>0</v>
      </c>
      <c r="BH166" s="242">
        <f>IF(N166="sníž. přenesená",J166,0)</f>
        <v>0</v>
      </c>
      <c r="BI166" s="242">
        <f>IF(N166="nulová",J166,0)</f>
        <v>0</v>
      </c>
      <c r="BJ166" s="17" t="s">
        <v>78</v>
      </c>
      <c r="BK166" s="242">
        <f>ROUND(I166*H166,2)</f>
        <v>0</v>
      </c>
      <c r="BL166" s="17" t="s">
        <v>122</v>
      </c>
      <c r="BM166" s="241" t="s">
        <v>230</v>
      </c>
    </row>
    <row r="167" spans="1:51" s="13" customFormat="1" ht="12">
      <c r="A167" s="13"/>
      <c r="B167" s="243"/>
      <c r="C167" s="244"/>
      <c r="D167" s="245" t="s">
        <v>132</v>
      </c>
      <c r="E167" s="246" t="s">
        <v>1</v>
      </c>
      <c r="F167" s="247" t="s">
        <v>231</v>
      </c>
      <c r="G167" s="244"/>
      <c r="H167" s="248">
        <v>3.6</v>
      </c>
      <c r="I167" s="249"/>
      <c r="J167" s="244"/>
      <c r="K167" s="244"/>
      <c r="L167" s="250"/>
      <c r="M167" s="251"/>
      <c r="N167" s="252"/>
      <c r="O167" s="252"/>
      <c r="P167" s="252"/>
      <c r="Q167" s="252"/>
      <c r="R167" s="252"/>
      <c r="S167" s="252"/>
      <c r="T167" s="25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4" t="s">
        <v>132</v>
      </c>
      <c r="AU167" s="254" t="s">
        <v>80</v>
      </c>
      <c r="AV167" s="13" t="s">
        <v>80</v>
      </c>
      <c r="AW167" s="13" t="s">
        <v>30</v>
      </c>
      <c r="AX167" s="13" t="s">
        <v>78</v>
      </c>
      <c r="AY167" s="254" t="s">
        <v>115</v>
      </c>
    </row>
    <row r="168" spans="1:65" s="2" customFormat="1" ht="21.75" customHeight="1">
      <c r="A168" s="38"/>
      <c r="B168" s="39"/>
      <c r="C168" s="229" t="s">
        <v>232</v>
      </c>
      <c r="D168" s="229" t="s">
        <v>118</v>
      </c>
      <c r="E168" s="230" t="s">
        <v>233</v>
      </c>
      <c r="F168" s="231" t="s">
        <v>234</v>
      </c>
      <c r="G168" s="232" t="s">
        <v>171</v>
      </c>
      <c r="H168" s="233">
        <v>0.384</v>
      </c>
      <c r="I168" s="234"/>
      <c r="J168" s="235">
        <f>ROUND(I168*H168,2)</f>
        <v>0</v>
      </c>
      <c r="K168" s="236"/>
      <c r="L168" s="44"/>
      <c r="M168" s="237" t="s">
        <v>1</v>
      </c>
      <c r="N168" s="238" t="s">
        <v>38</v>
      </c>
      <c r="O168" s="91"/>
      <c r="P168" s="239">
        <f>O168*H168</f>
        <v>0</v>
      </c>
      <c r="Q168" s="239">
        <v>0.8554</v>
      </c>
      <c r="R168" s="239">
        <f>Q168*H168</f>
        <v>0.32847360000000003</v>
      </c>
      <c r="S168" s="239">
        <v>0</v>
      </c>
      <c r="T168" s="24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1" t="s">
        <v>122</v>
      </c>
      <c r="AT168" s="241" t="s">
        <v>118</v>
      </c>
      <c r="AU168" s="241" t="s">
        <v>80</v>
      </c>
      <c r="AY168" s="17" t="s">
        <v>115</v>
      </c>
      <c r="BE168" s="242">
        <f>IF(N168="základní",J168,0)</f>
        <v>0</v>
      </c>
      <c r="BF168" s="242">
        <f>IF(N168="snížená",J168,0)</f>
        <v>0</v>
      </c>
      <c r="BG168" s="242">
        <f>IF(N168="zákl. přenesená",J168,0)</f>
        <v>0</v>
      </c>
      <c r="BH168" s="242">
        <f>IF(N168="sníž. přenesená",J168,0)</f>
        <v>0</v>
      </c>
      <c r="BI168" s="242">
        <f>IF(N168="nulová",J168,0)</f>
        <v>0</v>
      </c>
      <c r="BJ168" s="17" t="s">
        <v>78</v>
      </c>
      <c r="BK168" s="242">
        <f>ROUND(I168*H168,2)</f>
        <v>0</v>
      </c>
      <c r="BL168" s="17" t="s">
        <v>122</v>
      </c>
      <c r="BM168" s="241" t="s">
        <v>235</v>
      </c>
    </row>
    <row r="169" spans="1:51" s="15" customFormat="1" ht="12">
      <c r="A169" s="15"/>
      <c r="B169" s="277"/>
      <c r="C169" s="278"/>
      <c r="D169" s="245" t="s">
        <v>132</v>
      </c>
      <c r="E169" s="279" t="s">
        <v>1</v>
      </c>
      <c r="F169" s="280" t="s">
        <v>236</v>
      </c>
      <c r="G169" s="278"/>
      <c r="H169" s="279" t="s">
        <v>1</v>
      </c>
      <c r="I169" s="281"/>
      <c r="J169" s="278"/>
      <c r="K169" s="278"/>
      <c r="L169" s="282"/>
      <c r="M169" s="283"/>
      <c r="N169" s="284"/>
      <c r="O169" s="284"/>
      <c r="P169" s="284"/>
      <c r="Q169" s="284"/>
      <c r="R169" s="284"/>
      <c r="S169" s="284"/>
      <c r="T169" s="28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6" t="s">
        <v>132</v>
      </c>
      <c r="AU169" s="286" t="s">
        <v>80</v>
      </c>
      <c r="AV169" s="15" t="s">
        <v>78</v>
      </c>
      <c r="AW169" s="15" t="s">
        <v>30</v>
      </c>
      <c r="AX169" s="15" t="s">
        <v>73</v>
      </c>
      <c r="AY169" s="286" t="s">
        <v>115</v>
      </c>
    </row>
    <row r="170" spans="1:51" s="13" customFormat="1" ht="12">
      <c r="A170" s="13"/>
      <c r="B170" s="243"/>
      <c r="C170" s="244"/>
      <c r="D170" s="245" t="s">
        <v>132</v>
      </c>
      <c r="E170" s="246" t="s">
        <v>1</v>
      </c>
      <c r="F170" s="247" t="s">
        <v>237</v>
      </c>
      <c r="G170" s="244"/>
      <c r="H170" s="248">
        <v>0.384</v>
      </c>
      <c r="I170" s="249"/>
      <c r="J170" s="244"/>
      <c r="K170" s="244"/>
      <c r="L170" s="250"/>
      <c r="M170" s="251"/>
      <c r="N170" s="252"/>
      <c r="O170" s="252"/>
      <c r="P170" s="252"/>
      <c r="Q170" s="252"/>
      <c r="R170" s="252"/>
      <c r="S170" s="252"/>
      <c r="T170" s="25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4" t="s">
        <v>132</v>
      </c>
      <c r="AU170" s="254" t="s">
        <v>80</v>
      </c>
      <c r="AV170" s="13" t="s">
        <v>80</v>
      </c>
      <c r="AW170" s="13" t="s">
        <v>30</v>
      </c>
      <c r="AX170" s="13" t="s">
        <v>78</v>
      </c>
      <c r="AY170" s="254" t="s">
        <v>115</v>
      </c>
    </row>
    <row r="171" spans="1:65" s="2" customFormat="1" ht="16.5" customHeight="1">
      <c r="A171" s="38"/>
      <c r="B171" s="39"/>
      <c r="C171" s="229" t="s">
        <v>238</v>
      </c>
      <c r="D171" s="229" t="s">
        <v>118</v>
      </c>
      <c r="E171" s="230" t="s">
        <v>239</v>
      </c>
      <c r="F171" s="231" t="s">
        <v>240</v>
      </c>
      <c r="G171" s="232" t="s">
        <v>1</v>
      </c>
      <c r="H171" s="233">
        <v>1</v>
      </c>
      <c r="I171" s="234"/>
      <c r="J171" s="235">
        <f>ROUND(I171*H171,2)</f>
        <v>0</v>
      </c>
      <c r="K171" s="236"/>
      <c r="L171" s="44"/>
      <c r="M171" s="237" t="s">
        <v>1</v>
      </c>
      <c r="N171" s="238" t="s">
        <v>38</v>
      </c>
      <c r="O171" s="91"/>
      <c r="P171" s="239">
        <f>O171*H171</f>
        <v>0</v>
      </c>
      <c r="Q171" s="239">
        <v>0</v>
      </c>
      <c r="R171" s="239">
        <f>Q171*H171</f>
        <v>0</v>
      </c>
      <c r="S171" s="239">
        <v>0</v>
      </c>
      <c r="T171" s="24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1" t="s">
        <v>122</v>
      </c>
      <c r="AT171" s="241" t="s">
        <v>118</v>
      </c>
      <c r="AU171" s="241" t="s">
        <v>80</v>
      </c>
      <c r="AY171" s="17" t="s">
        <v>115</v>
      </c>
      <c r="BE171" s="242">
        <f>IF(N171="základní",J171,0)</f>
        <v>0</v>
      </c>
      <c r="BF171" s="242">
        <f>IF(N171="snížená",J171,0)</f>
        <v>0</v>
      </c>
      <c r="BG171" s="242">
        <f>IF(N171="zákl. přenesená",J171,0)</f>
        <v>0</v>
      </c>
      <c r="BH171" s="242">
        <f>IF(N171="sníž. přenesená",J171,0)</f>
        <v>0</v>
      </c>
      <c r="BI171" s="242">
        <f>IF(N171="nulová",J171,0)</f>
        <v>0</v>
      </c>
      <c r="BJ171" s="17" t="s">
        <v>78</v>
      </c>
      <c r="BK171" s="242">
        <f>ROUND(I171*H171,2)</f>
        <v>0</v>
      </c>
      <c r="BL171" s="17" t="s">
        <v>122</v>
      </c>
      <c r="BM171" s="241" t="s">
        <v>241</v>
      </c>
    </row>
    <row r="172" spans="1:63" s="12" customFormat="1" ht="22.8" customHeight="1">
      <c r="A172" s="12"/>
      <c r="B172" s="213"/>
      <c r="C172" s="214"/>
      <c r="D172" s="215" t="s">
        <v>72</v>
      </c>
      <c r="E172" s="227" t="s">
        <v>134</v>
      </c>
      <c r="F172" s="227" t="s">
        <v>242</v>
      </c>
      <c r="G172" s="214"/>
      <c r="H172" s="214"/>
      <c r="I172" s="217"/>
      <c r="J172" s="228">
        <f>BK172</f>
        <v>0</v>
      </c>
      <c r="K172" s="214"/>
      <c r="L172" s="219"/>
      <c r="M172" s="220"/>
      <c r="N172" s="221"/>
      <c r="O172" s="221"/>
      <c r="P172" s="222">
        <f>SUM(P173:P178)</f>
        <v>0</v>
      </c>
      <c r="Q172" s="221"/>
      <c r="R172" s="222">
        <f>SUM(R173:R178)</f>
        <v>0</v>
      </c>
      <c r="S172" s="221"/>
      <c r="T172" s="223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4" t="s">
        <v>78</v>
      </c>
      <c r="AT172" s="225" t="s">
        <v>72</v>
      </c>
      <c r="AU172" s="225" t="s">
        <v>78</v>
      </c>
      <c r="AY172" s="224" t="s">
        <v>115</v>
      </c>
      <c r="BK172" s="226">
        <f>SUM(BK173:BK178)</f>
        <v>0</v>
      </c>
    </row>
    <row r="173" spans="1:65" s="2" customFormat="1" ht="16.5" customHeight="1">
      <c r="A173" s="38"/>
      <c r="B173" s="39"/>
      <c r="C173" s="229" t="s">
        <v>243</v>
      </c>
      <c r="D173" s="229" t="s">
        <v>118</v>
      </c>
      <c r="E173" s="230" t="s">
        <v>244</v>
      </c>
      <c r="F173" s="231" t="s">
        <v>245</v>
      </c>
      <c r="G173" s="232" t="s">
        <v>121</v>
      </c>
      <c r="H173" s="233">
        <v>36</v>
      </c>
      <c r="I173" s="234"/>
      <c r="J173" s="235">
        <f>ROUND(I173*H173,2)</f>
        <v>0</v>
      </c>
      <c r="K173" s="236"/>
      <c r="L173" s="44"/>
      <c r="M173" s="237" t="s">
        <v>1</v>
      </c>
      <c r="N173" s="238" t="s">
        <v>38</v>
      </c>
      <c r="O173" s="91"/>
      <c r="P173" s="239">
        <f>O173*H173</f>
        <v>0</v>
      </c>
      <c r="Q173" s="239">
        <v>0</v>
      </c>
      <c r="R173" s="239">
        <f>Q173*H173</f>
        <v>0</v>
      </c>
      <c r="S173" s="239">
        <v>0</v>
      </c>
      <c r="T173" s="24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1" t="s">
        <v>122</v>
      </c>
      <c r="AT173" s="241" t="s">
        <v>118</v>
      </c>
      <c r="AU173" s="241" t="s">
        <v>80</v>
      </c>
      <c r="AY173" s="17" t="s">
        <v>115</v>
      </c>
      <c r="BE173" s="242">
        <f>IF(N173="základní",J173,0)</f>
        <v>0</v>
      </c>
      <c r="BF173" s="242">
        <f>IF(N173="snížená",J173,0)</f>
        <v>0</v>
      </c>
      <c r="BG173" s="242">
        <f>IF(N173="zákl. přenesená",J173,0)</f>
        <v>0</v>
      </c>
      <c r="BH173" s="242">
        <f>IF(N173="sníž. přenesená",J173,0)</f>
        <v>0</v>
      </c>
      <c r="BI173" s="242">
        <f>IF(N173="nulová",J173,0)</f>
        <v>0</v>
      </c>
      <c r="BJ173" s="17" t="s">
        <v>78</v>
      </c>
      <c r="BK173" s="242">
        <f>ROUND(I173*H173,2)</f>
        <v>0</v>
      </c>
      <c r="BL173" s="17" t="s">
        <v>122</v>
      </c>
      <c r="BM173" s="241" t="s">
        <v>246</v>
      </c>
    </row>
    <row r="174" spans="1:51" s="15" customFormat="1" ht="12">
      <c r="A174" s="15"/>
      <c r="B174" s="277"/>
      <c r="C174" s="278"/>
      <c r="D174" s="245" t="s">
        <v>132</v>
      </c>
      <c r="E174" s="279" t="s">
        <v>1</v>
      </c>
      <c r="F174" s="280" t="s">
        <v>247</v>
      </c>
      <c r="G174" s="278"/>
      <c r="H174" s="279" t="s">
        <v>1</v>
      </c>
      <c r="I174" s="281"/>
      <c r="J174" s="278"/>
      <c r="K174" s="278"/>
      <c r="L174" s="282"/>
      <c r="M174" s="283"/>
      <c r="N174" s="284"/>
      <c r="O174" s="284"/>
      <c r="P174" s="284"/>
      <c r="Q174" s="284"/>
      <c r="R174" s="284"/>
      <c r="S174" s="284"/>
      <c r="T174" s="28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6" t="s">
        <v>132</v>
      </c>
      <c r="AU174" s="286" t="s">
        <v>80</v>
      </c>
      <c r="AV174" s="15" t="s">
        <v>78</v>
      </c>
      <c r="AW174" s="15" t="s">
        <v>30</v>
      </c>
      <c r="AX174" s="15" t="s">
        <v>73</v>
      </c>
      <c r="AY174" s="286" t="s">
        <v>115</v>
      </c>
    </row>
    <row r="175" spans="1:51" s="13" customFormat="1" ht="12">
      <c r="A175" s="13"/>
      <c r="B175" s="243"/>
      <c r="C175" s="244"/>
      <c r="D175" s="245" t="s">
        <v>132</v>
      </c>
      <c r="E175" s="246" t="s">
        <v>1</v>
      </c>
      <c r="F175" s="247" t="s">
        <v>248</v>
      </c>
      <c r="G175" s="244"/>
      <c r="H175" s="248">
        <v>36</v>
      </c>
      <c r="I175" s="249"/>
      <c r="J175" s="244"/>
      <c r="K175" s="244"/>
      <c r="L175" s="250"/>
      <c r="M175" s="251"/>
      <c r="N175" s="252"/>
      <c r="O175" s="252"/>
      <c r="P175" s="252"/>
      <c r="Q175" s="252"/>
      <c r="R175" s="252"/>
      <c r="S175" s="252"/>
      <c r="T175" s="25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4" t="s">
        <v>132</v>
      </c>
      <c r="AU175" s="254" t="s">
        <v>80</v>
      </c>
      <c r="AV175" s="13" t="s">
        <v>80</v>
      </c>
      <c r="AW175" s="13" t="s">
        <v>30</v>
      </c>
      <c r="AX175" s="13" t="s">
        <v>78</v>
      </c>
      <c r="AY175" s="254" t="s">
        <v>115</v>
      </c>
    </row>
    <row r="176" spans="1:65" s="2" customFormat="1" ht="21.75" customHeight="1">
      <c r="A176" s="38"/>
      <c r="B176" s="39"/>
      <c r="C176" s="229" t="s">
        <v>249</v>
      </c>
      <c r="D176" s="229" t="s">
        <v>118</v>
      </c>
      <c r="E176" s="230" t="s">
        <v>250</v>
      </c>
      <c r="F176" s="231" t="s">
        <v>251</v>
      </c>
      <c r="G176" s="232" t="s">
        <v>121</v>
      </c>
      <c r="H176" s="233">
        <v>18</v>
      </c>
      <c r="I176" s="234"/>
      <c r="J176" s="235">
        <f>ROUND(I176*H176,2)</f>
        <v>0</v>
      </c>
      <c r="K176" s="236"/>
      <c r="L176" s="44"/>
      <c r="M176" s="237" t="s">
        <v>1</v>
      </c>
      <c r="N176" s="238" t="s">
        <v>38</v>
      </c>
      <c r="O176" s="91"/>
      <c r="P176" s="239">
        <f>O176*H176</f>
        <v>0</v>
      </c>
      <c r="Q176" s="239">
        <v>0</v>
      </c>
      <c r="R176" s="239">
        <f>Q176*H176</f>
        <v>0</v>
      </c>
      <c r="S176" s="239">
        <v>0</v>
      </c>
      <c r="T176" s="24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1" t="s">
        <v>122</v>
      </c>
      <c r="AT176" s="241" t="s">
        <v>118</v>
      </c>
      <c r="AU176" s="241" t="s">
        <v>80</v>
      </c>
      <c r="AY176" s="17" t="s">
        <v>115</v>
      </c>
      <c r="BE176" s="242">
        <f>IF(N176="základní",J176,0)</f>
        <v>0</v>
      </c>
      <c r="BF176" s="242">
        <f>IF(N176="snížená",J176,0)</f>
        <v>0</v>
      </c>
      <c r="BG176" s="242">
        <f>IF(N176="zákl. přenesená",J176,0)</f>
        <v>0</v>
      </c>
      <c r="BH176" s="242">
        <f>IF(N176="sníž. přenesená",J176,0)</f>
        <v>0</v>
      </c>
      <c r="BI176" s="242">
        <f>IF(N176="nulová",J176,0)</f>
        <v>0</v>
      </c>
      <c r="BJ176" s="17" t="s">
        <v>78</v>
      </c>
      <c r="BK176" s="242">
        <f>ROUND(I176*H176,2)</f>
        <v>0</v>
      </c>
      <c r="BL176" s="17" t="s">
        <v>122</v>
      </c>
      <c r="BM176" s="241" t="s">
        <v>252</v>
      </c>
    </row>
    <row r="177" spans="1:51" s="13" customFormat="1" ht="12">
      <c r="A177" s="13"/>
      <c r="B177" s="243"/>
      <c r="C177" s="244"/>
      <c r="D177" s="245" t="s">
        <v>132</v>
      </c>
      <c r="E177" s="246" t="s">
        <v>1</v>
      </c>
      <c r="F177" s="247" t="s">
        <v>253</v>
      </c>
      <c r="G177" s="244"/>
      <c r="H177" s="248">
        <v>18</v>
      </c>
      <c r="I177" s="249"/>
      <c r="J177" s="244"/>
      <c r="K177" s="244"/>
      <c r="L177" s="250"/>
      <c r="M177" s="251"/>
      <c r="N177" s="252"/>
      <c r="O177" s="252"/>
      <c r="P177" s="252"/>
      <c r="Q177" s="252"/>
      <c r="R177" s="252"/>
      <c r="S177" s="252"/>
      <c r="T177" s="25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4" t="s">
        <v>132</v>
      </c>
      <c r="AU177" s="254" t="s">
        <v>80</v>
      </c>
      <c r="AV177" s="13" t="s">
        <v>80</v>
      </c>
      <c r="AW177" s="13" t="s">
        <v>30</v>
      </c>
      <c r="AX177" s="13" t="s">
        <v>78</v>
      </c>
      <c r="AY177" s="254" t="s">
        <v>115</v>
      </c>
    </row>
    <row r="178" spans="1:65" s="2" customFormat="1" ht="21.75" customHeight="1">
      <c r="A178" s="38"/>
      <c r="B178" s="39"/>
      <c r="C178" s="229" t="s">
        <v>254</v>
      </c>
      <c r="D178" s="229" t="s">
        <v>118</v>
      </c>
      <c r="E178" s="230" t="s">
        <v>255</v>
      </c>
      <c r="F178" s="231" t="s">
        <v>256</v>
      </c>
      <c r="G178" s="232" t="s">
        <v>121</v>
      </c>
      <c r="H178" s="233">
        <v>18</v>
      </c>
      <c r="I178" s="234"/>
      <c r="J178" s="235">
        <f>ROUND(I178*H178,2)</f>
        <v>0</v>
      </c>
      <c r="K178" s="236"/>
      <c r="L178" s="44"/>
      <c r="M178" s="237" t="s">
        <v>1</v>
      </c>
      <c r="N178" s="238" t="s">
        <v>38</v>
      </c>
      <c r="O178" s="91"/>
      <c r="P178" s="239">
        <f>O178*H178</f>
        <v>0</v>
      </c>
      <c r="Q178" s="239">
        <v>0</v>
      </c>
      <c r="R178" s="239">
        <f>Q178*H178</f>
        <v>0</v>
      </c>
      <c r="S178" s="239">
        <v>0</v>
      </c>
      <c r="T178" s="24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1" t="s">
        <v>122</v>
      </c>
      <c r="AT178" s="241" t="s">
        <v>118</v>
      </c>
      <c r="AU178" s="241" t="s">
        <v>80</v>
      </c>
      <c r="AY178" s="17" t="s">
        <v>115</v>
      </c>
      <c r="BE178" s="242">
        <f>IF(N178="základní",J178,0)</f>
        <v>0</v>
      </c>
      <c r="BF178" s="242">
        <f>IF(N178="snížená",J178,0)</f>
        <v>0</v>
      </c>
      <c r="BG178" s="242">
        <f>IF(N178="zákl. přenesená",J178,0)</f>
        <v>0</v>
      </c>
      <c r="BH178" s="242">
        <f>IF(N178="sníž. přenesená",J178,0)</f>
        <v>0</v>
      </c>
      <c r="BI178" s="242">
        <f>IF(N178="nulová",J178,0)</f>
        <v>0</v>
      </c>
      <c r="BJ178" s="17" t="s">
        <v>78</v>
      </c>
      <c r="BK178" s="242">
        <f>ROUND(I178*H178,2)</f>
        <v>0</v>
      </c>
      <c r="BL178" s="17" t="s">
        <v>122</v>
      </c>
      <c r="BM178" s="241" t="s">
        <v>257</v>
      </c>
    </row>
    <row r="179" spans="1:63" s="12" customFormat="1" ht="22.8" customHeight="1">
      <c r="A179" s="12"/>
      <c r="B179" s="213"/>
      <c r="C179" s="214"/>
      <c r="D179" s="215" t="s">
        <v>72</v>
      </c>
      <c r="E179" s="227" t="s">
        <v>185</v>
      </c>
      <c r="F179" s="227" t="s">
        <v>258</v>
      </c>
      <c r="G179" s="214"/>
      <c r="H179" s="214"/>
      <c r="I179" s="217"/>
      <c r="J179" s="228">
        <f>BK179</f>
        <v>0</v>
      </c>
      <c r="K179" s="214"/>
      <c r="L179" s="219"/>
      <c r="M179" s="220"/>
      <c r="N179" s="221"/>
      <c r="O179" s="221"/>
      <c r="P179" s="222">
        <f>SUM(P180:P185)</f>
        <v>0</v>
      </c>
      <c r="Q179" s="221"/>
      <c r="R179" s="222">
        <f>SUM(R180:R185)</f>
        <v>0.359136</v>
      </c>
      <c r="S179" s="221"/>
      <c r="T179" s="223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4" t="s">
        <v>78</v>
      </c>
      <c r="AT179" s="225" t="s">
        <v>72</v>
      </c>
      <c r="AU179" s="225" t="s">
        <v>78</v>
      </c>
      <c r="AY179" s="224" t="s">
        <v>115</v>
      </c>
      <c r="BK179" s="226">
        <f>SUM(BK180:BK185)</f>
        <v>0</v>
      </c>
    </row>
    <row r="180" spans="1:65" s="2" customFormat="1" ht="21.75" customHeight="1">
      <c r="A180" s="38"/>
      <c r="B180" s="39"/>
      <c r="C180" s="229" t="s">
        <v>259</v>
      </c>
      <c r="D180" s="229" t="s">
        <v>118</v>
      </c>
      <c r="E180" s="230" t="s">
        <v>260</v>
      </c>
      <c r="F180" s="231" t="s">
        <v>261</v>
      </c>
      <c r="G180" s="232" t="s">
        <v>146</v>
      </c>
      <c r="H180" s="233">
        <v>12</v>
      </c>
      <c r="I180" s="234"/>
      <c r="J180" s="235">
        <f>ROUND(I180*H180,2)</f>
        <v>0</v>
      </c>
      <c r="K180" s="236"/>
      <c r="L180" s="44"/>
      <c r="M180" s="237" t="s">
        <v>1</v>
      </c>
      <c r="N180" s="238" t="s">
        <v>38</v>
      </c>
      <c r="O180" s="91"/>
      <c r="P180" s="239">
        <f>O180*H180</f>
        <v>0</v>
      </c>
      <c r="Q180" s="239">
        <v>4E-05</v>
      </c>
      <c r="R180" s="239">
        <f>Q180*H180</f>
        <v>0.00048000000000000007</v>
      </c>
      <c r="S180" s="239">
        <v>0</v>
      </c>
      <c r="T180" s="24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1" t="s">
        <v>122</v>
      </c>
      <c r="AT180" s="241" t="s">
        <v>118</v>
      </c>
      <c r="AU180" s="241" t="s">
        <v>80</v>
      </c>
      <c r="AY180" s="17" t="s">
        <v>115</v>
      </c>
      <c r="BE180" s="242">
        <f>IF(N180="základní",J180,0)</f>
        <v>0</v>
      </c>
      <c r="BF180" s="242">
        <f>IF(N180="snížená",J180,0)</f>
        <v>0</v>
      </c>
      <c r="BG180" s="242">
        <f>IF(N180="zákl. přenesená",J180,0)</f>
        <v>0</v>
      </c>
      <c r="BH180" s="242">
        <f>IF(N180="sníž. přenesená",J180,0)</f>
        <v>0</v>
      </c>
      <c r="BI180" s="242">
        <f>IF(N180="nulová",J180,0)</f>
        <v>0</v>
      </c>
      <c r="BJ180" s="17" t="s">
        <v>78</v>
      </c>
      <c r="BK180" s="242">
        <f>ROUND(I180*H180,2)</f>
        <v>0</v>
      </c>
      <c r="BL180" s="17" t="s">
        <v>122</v>
      </c>
      <c r="BM180" s="241" t="s">
        <v>262</v>
      </c>
    </row>
    <row r="181" spans="1:65" s="2" customFormat="1" ht="21.75" customHeight="1">
      <c r="A181" s="38"/>
      <c r="B181" s="39"/>
      <c r="C181" s="266" t="s">
        <v>263</v>
      </c>
      <c r="D181" s="266" t="s">
        <v>182</v>
      </c>
      <c r="E181" s="267" t="s">
        <v>264</v>
      </c>
      <c r="F181" s="268" t="s">
        <v>265</v>
      </c>
      <c r="G181" s="269" t="s">
        <v>146</v>
      </c>
      <c r="H181" s="270">
        <v>12</v>
      </c>
      <c r="I181" s="271"/>
      <c r="J181" s="272">
        <f>ROUND(I181*H181,2)</f>
        <v>0</v>
      </c>
      <c r="K181" s="273"/>
      <c r="L181" s="274"/>
      <c r="M181" s="275" t="s">
        <v>1</v>
      </c>
      <c r="N181" s="276" t="s">
        <v>38</v>
      </c>
      <c r="O181" s="91"/>
      <c r="P181" s="239">
        <f>O181*H181</f>
        <v>0</v>
      </c>
      <c r="Q181" s="239">
        <v>0.02024</v>
      </c>
      <c r="R181" s="239">
        <f>Q181*H181</f>
        <v>0.24288</v>
      </c>
      <c r="S181" s="239">
        <v>0</v>
      </c>
      <c r="T181" s="24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1" t="s">
        <v>185</v>
      </c>
      <c r="AT181" s="241" t="s">
        <v>182</v>
      </c>
      <c r="AU181" s="241" t="s">
        <v>80</v>
      </c>
      <c r="AY181" s="17" t="s">
        <v>115</v>
      </c>
      <c r="BE181" s="242">
        <f>IF(N181="základní",J181,0)</f>
        <v>0</v>
      </c>
      <c r="BF181" s="242">
        <f>IF(N181="snížená",J181,0)</f>
        <v>0</v>
      </c>
      <c r="BG181" s="242">
        <f>IF(N181="zákl. přenesená",J181,0)</f>
        <v>0</v>
      </c>
      <c r="BH181" s="242">
        <f>IF(N181="sníž. přenesená",J181,0)</f>
        <v>0</v>
      </c>
      <c r="BI181" s="242">
        <f>IF(N181="nulová",J181,0)</f>
        <v>0</v>
      </c>
      <c r="BJ181" s="17" t="s">
        <v>78</v>
      </c>
      <c r="BK181" s="242">
        <f>ROUND(I181*H181,2)</f>
        <v>0</v>
      </c>
      <c r="BL181" s="17" t="s">
        <v>122</v>
      </c>
      <c r="BM181" s="241" t="s">
        <v>266</v>
      </c>
    </row>
    <row r="182" spans="1:65" s="2" customFormat="1" ht="33" customHeight="1">
      <c r="A182" s="38"/>
      <c r="B182" s="39"/>
      <c r="C182" s="229" t="s">
        <v>267</v>
      </c>
      <c r="D182" s="229" t="s">
        <v>118</v>
      </c>
      <c r="E182" s="230" t="s">
        <v>268</v>
      </c>
      <c r="F182" s="231" t="s">
        <v>269</v>
      </c>
      <c r="G182" s="232" t="s">
        <v>141</v>
      </c>
      <c r="H182" s="233">
        <v>14.366</v>
      </c>
      <c r="I182" s="234"/>
      <c r="J182" s="235">
        <f>ROUND(I182*H182,2)</f>
        <v>0</v>
      </c>
      <c r="K182" s="236"/>
      <c r="L182" s="44"/>
      <c r="M182" s="237" t="s">
        <v>1</v>
      </c>
      <c r="N182" s="238" t="s">
        <v>38</v>
      </c>
      <c r="O182" s="91"/>
      <c r="P182" s="239">
        <f>O182*H182</f>
        <v>0</v>
      </c>
      <c r="Q182" s="239">
        <v>0</v>
      </c>
      <c r="R182" s="239">
        <f>Q182*H182</f>
        <v>0</v>
      </c>
      <c r="S182" s="239">
        <v>0</v>
      </c>
      <c r="T182" s="24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1" t="s">
        <v>122</v>
      </c>
      <c r="AT182" s="241" t="s">
        <v>118</v>
      </c>
      <c r="AU182" s="241" t="s">
        <v>80</v>
      </c>
      <c r="AY182" s="17" t="s">
        <v>115</v>
      </c>
      <c r="BE182" s="242">
        <f>IF(N182="základní",J182,0)</f>
        <v>0</v>
      </c>
      <c r="BF182" s="242">
        <f>IF(N182="snížená",J182,0)</f>
        <v>0</v>
      </c>
      <c r="BG182" s="242">
        <f>IF(N182="zákl. přenesená",J182,0)</f>
        <v>0</v>
      </c>
      <c r="BH182" s="242">
        <f>IF(N182="sníž. přenesená",J182,0)</f>
        <v>0</v>
      </c>
      <c r="BI182" s="242">
        <f>IF(N182="nulová",J182,0)</f>
        <v>0</v>
      </c>
      <c r="BJ182" s="17" t="s">
        <v>78</v>
      </c>
      <c r="BK182" s="242">
        <f>ROUND(I182*H182,2)</f>
        <v>0</v>
      </c>
      <c r="BL182" s="17" t="s">
        <v>122</v>
      </c>
      <c r="BM182" s="241" t="s">
        <v>270</v>
      </c>
    </row>
    <row r="183" spans="1:51" s="13" customFormat="1" ht="12">
      <c r="A183" s="13"/>
      <c r="B183" s="243"/>
      <c r="C183" s="244"/>
      <c r="D183" s="245" t="s">
        <v>132</v>
      </c>
      <c r="E183" s="246" t="s">
        <v>1</v>
      </c>
      <c r="F183" s="247" t="s">
        <v>271</v>
      </c>
      <c r="G183" s="244"/>
      <c r="H183" s="248">
        <v>14.366</v>
      </c>
      <c r="I183" s="249"/>
      <c r="J183" s="244"/>
      <c r="K183" s="244"/>
      <c r="L183" s="250"/>
      <c r="M183" s="251"/>
      <c r="N183" s="252"/>
      <c r="O183" s="252"/>
      <c r="P183" s="252"/>
      <c r="Q183" s="252"/>
      <c r="R183" s="252"/>
      <c r="S183" s="252"/>
      <c r="T183" s="25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4" t="s">
        <v>132</v>
      </c>
      <c r="AU183" s="254" t="s">
        <v>80</v>
      </c>
      <c r="AV183" s="13" t="s">
        <v>80</v>
      </c>
      <c r="AW183" s="13" t="s">
        <v>30</v>
      </c>
      <c r="AX183" s="13" t="s">
        <v>78</v>
      </c>
      <c r="AY183" s="254" t="s">
        <v>115</v>
      </c>
    </row>
    <row r="184" spans="1:65" s="2" customFormat="1" ht="21.75" customHeight="1">
      <c r="A184" s="38"/>
      <c r="B184" s="39"/>
      <c r="C184" s="229" t="s">
        <v>272</v>
      </c>
      <c r="D184" s="229" t="s">
        <v>118</v>
      </c>
      <c r="E184" s="230" t="s">
        <v>273</v>
      </c>
      <c r="F184" s="231" t="s">
        <v>274</v>
      </c>
      <c r="G184" s="232" t="s">
        <v>121</v>
      </c>
      <c r="H184" s="233">
        <v>28.8</v>
      </c>
      <c r="I184" s="234"/>
      <c r="J184" s="235">
        <f>ROUND(I184*H184,2)</f>
        <v>0</v>
      </c>
      <c r="K184" s="236"/>
      <c r="L184" s="44"/>
      <c r="M184" s="237" t="s">
        <v>1</v>
      </c>
      <c r="N184" s="238" t="s">
        <v>38</v>
      </c>
      <c r="O184" s="91"/>
      <c r="P184" s="239">
        <f>O184*H184</f>
        <v>0</v>
      </c>
      <c r="Q184" s="239">
        <v>0.00402</v>
      </c>
      <c r="R184" s="239">
        <f>Q184*H184</f>
        <v>0.115776</v>
      </c>
      <c r="S184" s="239">
        <v>0</v>
      </c>
      <c r="T184" s="24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1" t="s">
        <v>122</v>
      </c>
      <c r="AT184" s="241" t="s">
        <v>118</v>
      </c>
      <c r="AU184" s="241" t="s">
        <v>80</v>
      </c>
      <c r="AY184" s="17" t="s">
        <v>115</v>
      </c>
      <c r="BE184" s="242">
        <f>IF(N184="základní",J184,0)</f>
        <v>0</v>
      </c>
      <c r="BF184" s="242">
        <f>IF(N184="snížená",J184,0)</f>
        <v>0</v>
      </c>
      <c r="BG184" s="242">
        <f>IF(N184="zákl. přenesená",J184,0)</f>
        <v>0</v>
      </c>
      <c r="BH184" s="242">
        <f>IF(N184="sníž. přenesená",J184,0)</f>
        <v>0</v>
      </c>
      <c r="BI184" s="242">
        <f>IF(N184="nulová",J184,0)</f>
        <v>0</v>
      </c>
      <c r="BJ184" s="17" t="s">
        <v>78</v>
      </c>
      <c r="BK184" s="242">
        <f>ROUND(I184*H184,2)</f>
        <v>0</v>
      </c>
      <c r="BL184" s="17" t="s">
        <v>122</v>
      </c>
      <c r="BM184" s="241" t="s">
        <v>275</v>
      </c>
    </row>
    <row r="185" spans="1:51" s="13" customFormat="1" ht="12">
      <c r="A185" s="13"/>
      <c r="B185" s="243"/>
      <c r="C185" s="244"/>
      <c r="D185" s="245" t="s">
        <v>132</v>
      </c>
      <c r="E185" s="246" t="s">
        <v>1</v>
      </c>
      <c r="F185" s="247" t="s">
        <v>276</v>
      </c>
      <c r="G185" s="244"/>
      <c r="H185" s="248">
        <v>28.8</v>
      </c>
      <c r="I185" s="249"/>
      <c r="J185" s="244"/>
      <c r="K185" s="244"/>
      <c r="L185" s="250"/>
      <c r="M185" s="251"/>
      <c r="N185" s="252"/>
      <c r="O185" s="252"/>
      <c r="P185" s="252"/>
      <c r="Q185" s="252"/>
      <c r="R185" s="252"/>
      <c r="S185" s="252"/>
      <c r="T185" s="25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4" t="s">
        <v>132</v>
      </c>
      <c r="AU185" s="254" t="s">
        <v>80</v>
      </c>
      <c r="AV185" s="13" t="s">
        <v>80</v>
      </c>
      <c r="AW185" s="13" t="s">
        <v>30</v>
      </c>
      <c r="AX185" s="13" t="s">
        <v>78</v>
      </c>
      <c r="AY185" s="254" t="s">
        <v>115</v>
      </c>
    </row>
    <row r="186" spans="1:63" s="12" customFormat="1" ht="22.8" customHeight="1">
      <c r="A186" s="12"/>
      <c r="B186" s="213"/>
      <c r="C186" s="214"/>
      <c r="D186" s="215" t="s">
        <v>72</v>
      </c>
      <c r="E186" s="227" t="s">
        <v>277</v>
      </c>
      <c r="F186" s="227" t="s">
        <v>278</v>
      </c>
      <c r="G186" s="214"/>
      <c r="H186" s="214"/>
      <c r="I186" s="217"/>
      <c r="J186" s="228">
        <f>BK186</f>
        <v>0</v>
      </c>
      <c r="K186" s="214"/>
      <c r="L186" s="219"/>
      <c r="M186" s="220"/>
      <c r="N186" s="221"/>
      <c r="O186" s="221"/>
      <c r="P186" s="222">
        <f>SUM(P187:P225)</f>
        <v>0</v>
      </c>
      <c r="Q186" s="221"/>
      <c r="R186" s="222">
        <f>SUM(R187:R225)</f>
        <v>15.51835</v>
      </c>
      <c r="S186" s="221"/>
      <c r="T186" s="223">
        <f>SUM(T187:T225)</f>
        <v>47.560500000000005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4" t="s">
        <v>78</v>
      </c>
      <c r="AT186" s="225" t="s">
        <v>72</v>
      </c>
      <c r="AU186" s="225" t="s">
        <v>78</v>
      </c>
      <c r="AY186" s="224" t="s">
        <v>115</v>
      </c>
      <c r="BK186" s="226">
        <f>SUM(BK187:BK225)</f>
        <v>0</v>
      </c>
    </row>
    <row r="187" spans="1:65" s="2" customFormat="1" ht="21.75" customHeight="1">
      <c r="A187" s="38"/>
      <c r="B187" s="39"/>
      <c r="C187" s="229" t="s">
        <v>279</v>
      </c>
      <c r="D187" s="229" t="s">
        <v>118</v>
      </c>
      <c r="E187" s="230" t="s">
        <v>280</v>
      </c>
      <c r="F187" s="231" t="s">
        <v>281</v>
      </c>
      <c r="G187" s="232" t="s">
        <v>146</v>
      </c>
      <c r="H187" s="233">
        <v>20</v>
      </c>
      <c r="I187" s="234"/>
      <c r="J187" s="235">
        <f>ROUND(I187*H187,2)</f>
        <v>0</v>
      </c>
      <c r="K187" s="236"/>
      <c r="L187" s="44"/>
      <c r="M187" s="237" t="s">
        <v>1</v>
      </c>
      <c r="N187" s="238" t="s">
        <v>38</v>
      </c>
      <c r="O187" s="91"/>
      <c r="P187" s="239">
        <f>O187*H187</f>
        <v>0</v>
      </c>
      <c r="Q187" s="239">
        <v>0.0892</v>
      </c>
      <c r="R187" s="239">
        <f>Q187*H187</f>
        <v>1.784</v>
      </c>
      <c r="S187" s="239">
        <v>0</v>
      </c>
      <c r="T187" s="24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1" t="s">
        <v>122</v>
      </c>
      <c r="AT187" s="241" t="s">
        <v>118</v>
      </c>
      <c r="AU187" s="241" t="s">
        <v>80</v>
      </c>
      <c r="AY187" s="17" t="s">
        <v>115</v>
      </c>
      <c r="BE187" s="242">
        <f>IF(N187="základní",J187,0)</f>
        <v>0</v>
      </c>
      <c r="BF187" s="242">
        <f>IF(N187="snížená",J187,0)</f>
        <v>0</v>
      </c>
      <c r="BG187" s="242">
        <f>IF(N187="zákl. přenesená",J187,0)</f>
        <v>0</v>
      </c>
      <c r="BH187" s="242">
        <f>IF(N187="sníž. přenesená",J187,0)</f>
        <v>0</v>
      </c>
      <c r="BI187" s="242">
        <f>IF(N187="nulová",J187,0)</f>
        <v>0</v>
      </c>
      <c r="BJ187" s="17" t="s">
        <v>78</v>
      </c>
      <c r="BK187" s="242">
        <f>ROUND(I187*H187,2)</f>
        <v>0</v>
      </c>
      <c r="BL187" s="17" t="s">
        <v>122</v>
      </c>
      <c r="BM187" s="241" t="s">
        <v>282</v>
      </c>
    </row>
    <row r="188" spans="1:51" s="13" customFormat="1" ht="12">
      <c r="A188" s="13"/>
      <c r="B188" s="243"/>
      <c r="C188" s="244"/>
      <c r="D188" s="245" t="s">
        <v>132</v>
      </c>
      <c r="E188" s="246" t="s">
        <v>1</v>
      </c>
      <c r="F188" s="247" t="s">
        <v>283</v>
      </c>
      <c r="G188" s="244"/>
      <c r="H188" s="248">
        <v>20</v>
      </c>
      <c r="I188" s="249"/>
      <c r="J188" s="244"/>
      <c r="K188" s="244"/>
      <c r="L188" s="250"/>
      <c r="M188" s="251"/>
      <c r="N188" s="252"/>
      <c r="O188" s="252"/>
      <c r="P188" s="252"/>
      <c r="Q188" s="252"/>
      <c r="R188" s="252"/>
      <c r="S188" s="252"/>
      <c r="T188" s="25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4" t="s">
        <v>132</v>
      </c>
      <c r="AU188" s="254" t="s">
        <v>80</v>
      </c>
      <c r="AV188" s="13" t="s">
        <v>80</v>
      </c>
      <c r="AW188" s="13" t="s">
        <v>30</v>
      </c>
      <c r="AX188" s="13" t="s">
        <v>78</v>
      </c>
      <c r="AY188" s="254" t="s">
        <v>115</v>
      </c>
    </row>
    <row r="189" spans="1:65" s="2" customFormat="1" ht="21.75" customHeight="1">
      <c r="A189" s="38"/>
      <c r="B189" s="39"/>
      <c r="C189" s="229" t="s">
        <v>284</v>
      </c>
      <c r="D189" s="229" t="s">
        <v>118</v>
      </c>
      <c r="E189" s="230" t="s">
        <v>285</v>
      </c>
      <c r="F189" s="231" t="s">
        <v>286</v>
      </c>
      <c r="G189" s="232" t="s">
        <v>146</v>
      </c>
      <c r="H189" s="233">
        <v>16</v>
      </c>
      <c r="I189" s="234"/>
      <c r="J189" s="235">
        <f>ROUND(I189*H189,2)</f>
        <v>0</v>
      </c>
      <c r="K189" s="236"/>
      <c r="L189" s="44"/>
      <c r="M189" s="237" t="s">
        <v>1</v>
      </c>
      <c r="N189" s="238" t="s">
        <v>38</v>
      </c>
      <c r="O189" s="91"/>
      <c r="P189" s="239">
        <f>O189*H189</f>
        <v>0</v>
      </c>
      <c r="Q189" s="239">
        <v>0.0396</v>
      </c>
      <c r="R189" s="239">
        <f>Q189*H189</f>
        <v>0.6336</v>
      </c>
      <c r="S189" s="239">
        <v>0</v>
      </c>
      <c r="T189" s="24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1" t="s">
        <v>122</v>
      </c>
      <c r="AT189" s="241" t="s">
        <v>118</v>
      </c>
      <c r="AU189" s="241" t="s">
        <v>80</v>
      </c>
      <c r="AY189" s="17" t="s">
        <v>115</v>
      </c>
      <c r="BE189" s="242">
        <f>IF(N189="základní",J189,0)</f>
        <v>0</v>
      </c>
      <c r="BF189" s="242">
        <f>IF(N189="snížená",J189,0)</f>
        <v>0</v>
      </c>
      <c r="BG189" s="242">
        <f>IF(N189="zákl. přenesená",J189,0)</f>
        <v>0</v>
      </c>
      <c r="BH189" s="242">
        <f>IF(N189="sníž. přenesená",J189,0)</f>
        <v>0</v>
      </c>
      <c r="BI189" s="242">
        <f>IF(N189="nulová",J189,0)</f>
        <v>0</v>
      </c>
      <c r="BJ189" s="17" t="s">
        <v>78</v>
      </c>
      <c r="BK189" s="242">
        <f>ROUND(I189*H189,2)</f>
        <v>0</v>
      </c>
      <c r="BL189" s="17" t="s">
        <v>122</v>
      </c>
      <c r="BM189" s="241" t="s">
        <v>287</v>
      </c>
    </row>
    <row r="190" spans="1:51" s="13" customFormat="1" ht="12">
      <c r="A190" s="13"/>
      <c r="B190" s="243"/>
      <c r="C190" s="244"/>
      <c r="D190" s="245" t="s">
        <v>132</v>
      </c>
      <c r="E190" s="246" t="s">
        <v>1</v>
      </c>
      <c r="F190" s="247" t="s">
        <v>288</v>
      </c>
      <c r="G190" s="244"/>
      <c r="H190" s="248">
        <v>16</v>
      </c>
      <c r="I190" s="249"/>
      <c r="J190" s="244"/>
      <c r="K190" s="244"/>
      <c r="L190" s="250"/>
      <c r="M190" s="251"/>
      <c r="N190" s="252"/>
      <c r="O190" s="252"/>
      <c r="P190" s="252"/>
      <c r="Q190" s="252"/>
      <c r="R190" s="252"/>
      <c r="S190" s="252"/>
      <c r="T190" s="25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4" t="s">
        <v>132</v>
      </c>
      <c r="AU190" s="254" t="s">
        <v>80</v>
      </c>
      <c r="AV190" s="13" t="s">
        <v>80</v>
      </c>
      <c r="AW190" s="13" t="s">
        <v>30</v>
      </c>
      <c r="AX190" s="13" t="s">
        <v>78</v>
      </c>
      <c r="AY190" s="254" t="s">
        <v>115</v>
      </c>
    </row>
    <row r="191" spans="1:65" s="2" customFormat="1" ht="21.75" customHeight="1">
      <c r="A191" s="38"/>
      <c r="B191" s="39"/>
      <c r="C191" s="229" t="s">
        <v>289</v>
      </c>
      <c r="D191" s="229" t="s">
        <v>118</v>
      </c>
      <c r="E191" s="230" t="s">
        <v>290</v>
      </c>
      <c r="F191" s="231" t="s">
        <v>291</v>
      </c>
      <c r="G191" s="232" t="s">
        <v>146</v>
      </c>
      <c r="H191" s="233">
        <v>12</v>
      </c>
      <c r="I191" s="234"/>
      <c r="J191" s="235">
        <f>ROUND(I191*H191,2)</f>
        <v>0</v>
      </c>
      <c r="K191" s="236"/>
      <c r="L191" s="44"/>
      <c r="M191" s="237" t="s">
        <v>1</v>
      </c>
      <c r="N191" s="238" t="s">
        <v>38</v>
      </c>
      <c r="O191" s="91"/>
      <c r="P191" s="239">
        <f>O191*H191</f>
        <v>0</v>
      </c>
      <c r="Q191" s="239">
        <v>0.88282</v>
      </c>
      <c r="R191" s="239">
        <f>Q191*H191</f>
        <v>10.59384</v>
      </c>
      <c r="S191" s="239">
        <v>0</v>
      </c>
      <c r="T191" s="24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1" t="s">
        <v>122</v>
      </c>
      <c r="AT191" s="241" t="s">
        <v>118</v>
      </c>
      <c r="AU191" s="241" t="s">
        <v>80</v>
      </c>
      <c r="AY191" s="17" t="s">
        <v>115</v>
      </c>
      <c r="BE191" s="242">
        <f>IF(N191="základní",J191,0)</f>
        <v>0</v>
      </c>
      <c r="BF191" s="242">
        <f>IF(N191="snížená",J191,0)</f>
        <v>0</v>
      </c>
      <c r="BG191" s="242">
        <f>IF(N191="zákl. přenesená",J191,0)</f>
        <v>0</v>
      </c>
      <c r="BH191" s="242">
        <f>IF(N191="sníž. přenesená",J191,0)</f>
        <v>0</v>
      </c>
      <c r="BI191" s="242">
        <f>IF(N191="nulová",J191,0)</f>
        <v>0</v>
      </c>
      <c r="BJ191" s="17" t="s">
        <v>78</v>
      </c>
      <c r="BK191" s="242">
        <f>ROUND(I191*H191,2)</f>
        <v>0</v>
      </c>
      <c r="BL191" s="17" t="s">
        <v>122</v>
      </c>
      <c r="BM191" s="241" t="s">
        <v>292</v>
      </c>
    </row>
    <row r="192" spans="1:51" s="15" customFormat="1" ht="12">
      <c r="A192" s="15"/>
      <c r="B192" s="277"/>
      <c r="C192" s="278"/>
      <c r="D192" s="245" t="s">
        <v>132</v>
      </c>
      <c r="E192" s="279" t="s">
        <v>1</v>
      </c>
      <c r="F192" s="280" t="s">
        <v>293</v>
      </c>
      <c r="G192" s="278"/>
      <c r="H192" s="279" t="s">
        <v>1</v>
      </c>
      <c r="I192" s="281"/>
      <c r="J192" s="278"/>
      <c r="K192" s="278"/>
      <c r="L192" s="282"/>
      <c r="M192" s="283"/>
      <c r="N192" s="284"/>
      <c r="O192" s="284"/>
      <c r="P192" s="284"/>
      <c r="Q192" s="284"/>
      <c r="R192" s="284"/>
      <c r="S192" s="284"/>
      <c r="T192" s="28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6" t="s">
        <v>132</v>
      </c>
      <c r="AU192" s="286" t="s">
        <v>80</v>
      </c>
      <c r="AV192" s="15" t="s">
        <v>78</v>
      </c>
      <c r="AW192" s="15" t="s">
        <v>30</v>
      </c>
      <c r="AX192" s="15" t="s">
        <v>73</v>
      </c>
      <c r="AY192" s="286" t="s">
        <v>115</v>
      </c>
    </row>
    <row r="193" spans="1:51" s="13" customFormat="1" ht="12">
      <c r="A193" s="13"/>
      <c r="B193" s="243"/>
      <c r="C193" s="244"/>
      <c r="D193" s="245" t="s">
        <v>132</v>
      </c>
      <c r="E193" s="246" t="s">
        <v>1</v>
      </c>
      <c r="F193" s="247" t="s">
        <v>294</v>
      </c>
      <c r="G193" s="244"/>
      <c r="H193" s="248">
        <v>12</v>
      </c>
      <c r="I193" s="249"/>
      <c r="J193" s="244"/>
      <c r="K193" s="244"/>
      <c r="L193" s="250"/>
      <c r="M193" s="251"/>
      <c r="N193" s="252"/>
      <c r="O193" s="252"/>
      <c r="P193" s="252"/>
      <c r="Q193" s="252"/>
      <c r="R193" s="252"/>
      <c r="S193" s="252"/>
      <c r="T193" s="25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4" t="s">
        <v>132</v>
      </c>
      <c r="AU193" s="254" t="s">
        <v>80</v>
      </c>
      <c r="AV193" s="13" t="s">
        <v>80</v>
      </c>
      <c r="AW193" s="13" t="s">
        <v>30</v>
      </c>
      <c r="AX193" s="13" t="s">
        <v>78</v>
      </c>
      <c r="AY193" s="254" t="s">
        <v>115</v>
      </c>
    </row>
    <row r="194" spans="1:65" s="2" customFormat="1" ht="16.5" customHeight="1">
      <c r="A194" s="38"/>
      <c r="B194" s="39"/>
      <c r="C194" s="229" t="s">
        <v>122</v>
      </c>
      <c r="D194" s="229" t="s">
        <v>118</v>
      </c>
      <c r="E194" s="230" t="s">
        <v>295</v>
      </c>
      <c r="F194" s="231" t="s">
        <v>296</v>
      </c>
      <c r="G194" s="232" t="s">
        <v>146</v>
      </c>
      <c r="H194" s="233">
        <v>12</v>
      </c>
      <c r="I194" s="234"/>
      <c r="J194" s="235">
        <f>ROUND(I194*H194,2)</f>
        <v>0</v>
      </c>
      <c r="K194" s="236"/>
      <c r="L194" s="44"/>
      <c r="M194" s="237" t="s">
        <v>1</v>
      </c>
      <c r="N194" s="238" t="s">
        <v>38</v>
      </c>
      <c r="O194" s="91"/>
      <c r="P194" s="239">
        <f>O194*H194</f>
        <v>0</v>
      </c>
      <c r="Q194" s="239">
        <v>0</v>
      </c>
      <c r="R194" s="239">
        <f>Q194*H194</f>
        <v>0</v>
      </c>
      <c r="S194" s="239">
        <v>0</v>
      </c>
      <c r="T194" s="24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1" t="s">
        <v>122</v>
      </c>
      <c r="AT194" s="241" t="s">
        <v>118</v>
      </c>
      <c r="AU194" s="241" t="s">
        <v>80</v>
      </c>
      <c r="AY194" s="17" t="s">
        <v>115</v>
      </c>
      <c r="BE194" s="242">
        <f>IF(N194="základní",J194,0)</f>
        <v>0</v>
      </c>
      <c r="BF194" s="242">
        <f>IF(N194="snížená",J194,0)</f>
        <v>0</v>
      </c>
      <c r="BG194" s="242">
        <f>IF(N194="zákl. přenesená",J194,0)</f>
        <v>0</v>
      </c>
      <c r="BH194" s="242">
        <f>IF(N194="sníž. přenesená",J194,0)</f>
        <v>0</v>
      </c>
      <c r="BI194" s="242">
        <f>IF(N194="nulová",J194,0)</f>
        <v>0</v>
      </c>
      <c r="BJ194" s="17" t="s">
        <v>78</v>
      </c>
      <c r="BK194" s="242">
        <f>ROUND(I194*H194,2)</f>
        <v>0</v>
      </c>
      <c r="BL194" s="17" t="s">
        <v>122</v>
      </c>
      <c r="BM194" s="241" t="s">
        <v>297</v>
      </c>
    </row>
    <row r="195" spans="1:51" s="13" customFormat="1" ht="12">
      <c r="A195" s="13"/>
      <c r="B195" s="243"/>
      <c r="C195" s="244"/>
      <c r="D195" s="245" t="s">
        <v>132</v>
      </c>
      <c r="E195" s="246" t="s">
        <v>1</v>
      </c>
      <c r="F195" s="247" t="s">
        <v>294</v>
      </c>
      <c r="G195" s="244"/>
      <c r="H195" s="248">
        <v>12</v>
      </c>
      <c r="I195" s="249"/>
      <c r="J195" s="244"/>
      <c r="K195" s="244"/>
      <c r="L195" s="250"/>
      <c r="M195" s="251"/>
      <c r="N195" s="252"/>
      <c r="O195" s="252"/>
      <c r="P195" s="252"/>
      <c r="Q195" s="252"/>
      <c r="R195" s="252"/>
      <c r="S195" s="252"/>
      <c r="T195" s="25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4" t="s">
        <v>132</v>
      </c>
      <c r="AU195" s="254" t="s">
        <v>80</v>
      </c>
      <c r="AV195" s="13" t="s">
        <v>80</v>
      </c>
      <c r="AW195" s="13" t="s">
        <v>30</v>
      </c>
      <c r="AX195" s="13" t="s">
        <v>78</v>
      </c>
      <c r="AY195" s="254" t="s">
        <v>115</v>
      </c>
    </row>
    <row r="196" spans="1:65" s="2" customFormat="1" ht="21.75" customHeight="1">
      <c r="A196" s="38"/>
      <c r="B196" s="39"/>
      <c r="C196" s="229" t="s">
        <v>78</v>
      </c>
      <c r="D196" s="229" t="s">
        <v>118</v>
      </c>
      <c r="E196" s="230" t="s">
        <v>298</v>
      </c>
      <c r="F196" s="231" t="s">
        <v>299</v>
      </c>
      <c r="G196" s="232" t="s">
        <v>146</v>
      </c>
      <c r="H196" s="233">
        <v>60</v>
      </c>
      <c r="I196" s="234"/>
      <c r="J196" s="235">
        <f>ROUND(I196*H196,2)</f>
        <v>0</v>
      </c>
      <c r="K196" s="236"/>
      <c r="L196" s="44"/>
      <c r="M196" s="237" t="s">
        <v>1</v>
      </c>
      <c r="N196" s="238" t="s">
        <v>38</v>
      </c>
      <c r="O196" s="91"/>
      <c r="P196" s="239">
        <f>O196*H196</f>
        <v>0</v>
      </c>
      <c r="Q196" s="239">
        <v>0</v>
      </c>
      <c r="R196" s="239">
        <f>Q196*H196</f>
        <v>0</v>
      </c>
      <c r="S196" s="239">
        <v>0.194</v>
      </c>
      <c r="T196" s="240">
        <f>S196*H196</f>
        <v>11.64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1" t="s">
        <v>122</v>
      </c>
      <c r="AT196" s="241" t="s">
        <v>118</v>
      </c>
      <c r="AU196" s="241" t="s">
        <v>80</v>
      </c>
      <c r="AY196" s="17" t="s">
        <v>115</v>
      </c>
      <c r="BE196" s="242">
        <f>IF(N196="základní",J196,0)</f>
        <v>0</v>
      </c>
      <c r="BF196" s="242">
        <f>IF(N196="snížená",J196,0)</f>
        <v>0</v>
      </c>
      <c r="BG196" s="242">
        <f>IF(N196="zákl. přenesená",J196,0)</f>
        <v>0</v>
      </c>
      <c r="BH196" s="242">
        <f>IF(N196="sníž. přenesená",J196,0)</f>
        <v>0</v>
      </c>
      <c r="BI196" s="242">
        <f>IF(N196="nulová",J196,0)</f>
        <v>0</v>
      </c>
      <c r="BJ196" s="17" t="s">
        <v>78</v>
      </c>
      <c r="BK196" s="242">
        <f>ROUND(I196*H196,2)</f>
        <v>0</v>
      </c>
      <c r="BL196" s="17" t="s">
        <v>122</v>
      </c>
      <c r="BM196" s="241" t="s">
        <v>300</v>
      </c>
    </row>
    <row r="197" spans="1:51" s="15" customFormat="1" ht="12">
      <c r="A197" s="15"/>
      <c r="B197" s="277"/>
      <c r="C197" s="278"/>
      <c r="D197" s="245" t="s">
        <v>132</v>
      </c>
      <c r="E197" s="279" t="s">
        <v>1</v>
      </c>
      <c r="F197" s="280" t="s">
        <v>301</v>
      </c>
      <c r="G197" s="278"/>
      <c r="H197" s="279" t="s">
        <v>1</v>
      </c>
      <c r="I197" s="281"/>
      <c r="J197" s="278"/>
      <c r="K197" s="278"/>
      <c r="L197" s="282"/>
      <c r="M197" s="283"/>
      <c r="N197" s="284"/>
      <c r="O197" s="284"/>
      <c r="P197" s="284"/>
      <c r="Q197" s="284"/>
      <c r="R197" s="284"/>
      <c r="S197" s="284"/>
      <c r="T197" s="28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86" t="s">
        <v>132</v>
      </c>
      <c r="AU197" s="286" t="s">
        <v>80</v>
      </c>
      <c r="AV197" s="15" t="s">
        <v>78</v>
      </c>
      <c r="AW197" s="15" t="s">
        <v>30</v>
      </c>
      <c r="AX197" s="15" t="s">
        <v>73</v>
      </c>
      <c r="AY197" s="286" t="s">
        <v>115</v>
      </c>
    </row>
    <row r="198" spans="1:51" s="13" customFormat="1" ht="12">
      <c r="A198" s="13"/>
      <c r="B198" s="243"/>
      <c r="C198" s="244"/>
      <c r="D198" s="245" t="s">
        <v>132</v>
      </c>
      <c r="E198" s="246" t="s">
        <v>1</v>
      </c>
      <c r="F198" s="247" t="s">
        <v>302</v>
      </c>
      <c r="G198" s="244"/>
      <c r="H198" s="248">
        <v>60</v>
      </c>
      <c r="I198" s="249"/>
      <c r="J198" s="244"/>
      <c r="K198" s="244"/>
      <c r="L198" s="250"/>
      <c r="M198" s="251"/>
      <c r="N198" s="252"/>
      <c r="O198" s="252"/>
      <c r="P198" s="252"/>
      <c r="Q198" s="252"/>
      <c r="R198" s="252"/>
      <c r="S198" s="252"/>
      <c r="T198" s="25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4" t="s">
        <v>132</v>
      </c>
      <c r="AU198" s="254" t="s">
        <v>80</v>
      </c>
      <c r="AV198" s="13" t="s">
        <v>80</v>
      </c>
      <c r="AW198" s="13" t="s">
        <v>30</v>
      </c>
      <c r="AX198" s="13" t="s">
        <v>78</v>
      </c>
      <c r="AY198" s="254" t="s">
        <v>115</v>
      </c>
    </row>
    <row r="199" spans="1:65" s="2" customFormat="1" ht="16.5" customHeight="1">
      <c r="A199" s="38"/>
      <c r="B199" s="39"/>
      <c r="C199" s="229" t="s">
        <v>277</v>
      </c>
      <c r="D199" s="229" t="s">
        <v>118</v>
      </c>
      <c r="E199" s="230" t="s">
        <v>303</v>
      </c>
      <c r="F199" s="231" t="s">
        <v>304</v>
      </c>
      <c r="G199" s="232" t="s">
        <v>141</v>
      </c>
      <c r="H199" s="233">
        <v>10.8</v>
      </c>
      <c r="I199" s="234"/>
      <c r="J199" s="235">
        <f>ROUND(I199*H199,2)</f>
        <v>0</v>
      </c>
      <c r="K199" s="236"/>
      <c r="L199" s="44"/>
      <c r="M199" s="237" t="s">
        <v>1</v>
      </c>
      <c r="N199" s="238" t="s">
        <v>38</v>
      </c>
      <c r="O199" s="91"/>
      <c r="P199" s="239">
        <f>O199*H199</f>
        <v>0</v>
      </c>
      <c r="Q199" s="239">
        <v>0</v>
      </c>
      <c r="R199" s="239">
        <f>Q199*H199</f>
        <v>0</v>
      </c>
      <c r="S199" s="239">
        <v>2.5</v>
      </c>
      <c r="T199" s="240">
        <f>S199*H199</f>
        <v>27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1" t="s">
        <v>122</v>
      </c>
      <c r="AT199" s="241" t="s">
        <v>118</v>
      </c>
      <c r="AU199" s="241" t="s">
        <v>80</v>
      </c>
      <c r="AY199" s="17" t="s">
        <v>115</v>
      </c>
      <c r="BE199" s="242">
        <f>IF(N199="základní",J199,0)</f>
        <v>0</v>
      </c>
      <c r="BF199" s="242">
        <f>IF(N199="snížená",J199,0)</f>
        <v>0</v>
      </c>
      <c r="BG199" s="242">
        <f>IF(N199="zákl. přenesená",J199,0)</f>
        <v>0</v>
      </c>
      <c r="BH199" s="242">
        <f>IF(N199="sníž. přenesená",J199,0)</f>
        <v>0</v>
      </c>
      <c r="BI199" s="242">
        <f>IF(N199="nulová",J199,0)</f>
        <v>0</v>
      </c>
      <c r="BJ199" s="17" t="s">
        <v>78</v>
      </c>
      <c r="BK199" s="242">
        <f>ROUND(I199*H199,2)</f>
        <v>0</v>
      </c>
      <c r="BL199" s="17" t="s">
        <v>122</v>
      </c>
      <c r="BM199" s="241" t="s">
        <v>305</v>
      </c>
    </row>
    <row r="200" spans="1:51" s="13" customFormat="1" ht="12">
      <c r="A200" s="13"/>
      <c r="B200" s="243"/>
      <c r="C200" s="244"/>
      <c r="D200" s="245" t="s">
        <v>132</v>
      </c>
      <c r="E200" s="246" t="s">
        <v>1</v>
      </c>
      <c r="F200" s="247" t="s">
        <v>306</v>
      </c>
      <c r="G200" s="244"/>
      <c r="H200" s="248">
        <v>10.8</v>
      </c>
      <c r="I200" s="249"/>
      <c r="J200" s="244"/>
      <c r="K200" s="244"/>
      <c r="L200" s="250"/>
      <c r="M200" s="251"/>
      <c r="N200" s="252"/>
      <c r="O200" s="252"/>
      <c r="P200" s="252"/>
      <c r="Q200" s="252"/>
      <c r="R200" s="252"/>
      <c r="S200" s="252"/>
      <c r="T200" s="25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4" t="s">
        <v>132</v>
      </c>
      <c r="AU200" s="254" t="s">
        <v>80</v>
      </c>
      <c r="AV200" s="13" t="s">
        <v>80</v>
      </c>
      <c r="AW200" s="13" t="s">
        <v>30</v>
      </c>
      <c r="AX200" s="13" t="s">
        <v>78</v>
      </c>
      <c r="AY200" s="254" t="s">
        <v>115</v>
      </c>
    </row>
    <row r="201" spans="1:65" s="2" customFormat="1" ht="21.75" customHeight="1">
      <c r="A201" s="38"/>
      <c r="B201" s="39"/>
      <c r="C201" s="229" t="s">
        <v>307</v>
      </c>
      <c r="D201" s="229" t="s">
        <v>118</v>
      </c>
      <c r="E201" s="230" t="s">
        <v>308</v>
      </c>
      <c r="F201" s="231" t="s">
        <v>309</v>
      </c>
      <c r="G201" s="232" t="s">
        <v>121</v>
      </c>
      <c r="H201" s="233">
        <v>81</v>
      </c>
      <c r="I201" s="234"/>
      <c r="J201" s="235">
        <f>ROUND(I201*H201,2)</f>
        <v>0</v>
      </c>
      <c r="K201" s="236"/>
      <c r="L201" s="44"/>
      <c r="M201" s="237" t="s">
        <v>1</v>
      </c>
      <c r="N201" s="238" t="s">
        <v>38</v>
      </c>
      <c r="O201" s="91"/>
      <c r="P201" s="239">
        <f>O201*H201</f>
        <v>0</v>
      </c>
      <c r="Q201" s="239">
        <v>0</v>
      </c>
      <c r="R201" s="239">
        <f>Q201*H201</f>
        <v>0</v>
      </c>
      <c r="S201" s="239">
        <v>0.016</v>
      </c>
      <c r="T201" s="240">
        <f>S201*H201</f>
        <v>1.296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1" t="s">
        <v>122</v>
      </c>
      <c r="AT201" s="241" t="s">
        <v>118</v>
      </c>
      <c r="AU201" s="241" t="s">
        <v>80</v>
      </c>
      <c r="AY201" s="17" t="s">
        <v>115</v>
      </c>
      <c r="BE201" s="242">
        <f>IF(N201="základní",J201,0)</f>
        <v>0</v>
      </c>
      <c r="BF201" s="242">
        <f>IF(N201="snížená",J201,0)</f>
        <v>0</v>
      </c>
      <c r="BG201" s="242">
        <f>IF(N201="zákl. přenesená",J201,0)</f>
        <v>0</v>
      </c>
      <c r="BH201" s="242">
        <f>IF(N201="sníž. přenesená",J201,0)</f>
        <v>0</v>
      </c>
      <c r="BI201" s="242">
        <f>IF(N201="nulová",J201,0)</f>
        <v>0</v>
      </c>
      <c r="BJ201" s="17" t="s">
        <v>78</v>
      </c>
      <c r="BK201" s="242">
        <f>ROUND(I201*H201,2)</f>
        <v>0</v>
      </c>
      <c r="BL201" s="17" t="s">
        <v>122</v>
      </c>
      <c r="BM201" s="241" t="s">
        <v>310</v>
      </c>
    </row>
    <row r="202" spans="1:51" s="15" customFormat="1" ht="12">
      <c r="A202" s="15"/>
      <c r="B202" s="277"/>
      <c r="C202" s="278"/>
      <c r="D202" s="245" t="s">
        <v>132</v>
      </c>
      <c r="E202" s="279" t="s">
        <v>1</v>
      </c>
      <c r="F202" s="280" t="s">
        <v>311</v>
      </c>
      <c r="G202" s="278"/>
      <c r="H202" s="279" t="s">
        <v>1</v>
      </c>
      <c r="I202" s="281"/>
      <c r="J202" s="278"/>
      <c r="K202" s="278"/>
      <c r="L202" s="282"/>
      <c r="M202" s="283"/>
      <c r="N202" s="284"/>
      <c r="O202" s="284"/>
      <c r="P202" s="284"/>
      <c r="Q202" s="284"/>
      <c r="R202" s="284"/>
      <c r="S202" s="284"/>
      <c r="T202" s="28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6" t="s">
        <v>132</v>
      </c>
      <c r="AU202" s="286" t="s">
        <v>80</v>
      </c>
      <c r="AV202" s="15" t="s">
        <v>78</v>
      </c>
      <c r="AW202" s="15" t="s">
        <v>30</v>
      </c>
      <c r="AX202" s="15" t="s">
        <v>73</v>
      </c>
      <c r="AY202" s="286" t="s">
        <v>115</v>
      </c>
    </row>
    <row r="203" spans="1:51" s="13" customFormat="1" ht="12">
      <c r="A203" s="13"/>
      <c r="B203" s="243"/>
      <c r="C203" s="244"/>
      <c r="D203" s="245" t="s">
        <v>132</v>
      </c>
      <c r="E203" s="246" t="s">
        <v>1</v>
      </c>
      <c r="F203" s="247" t="s">
        <v>124</v>
      </c>
      <c r="G203" s="244"/>
      <c r="H203" s="248">
        <v>51</v>
      </c>
      <c r="I203" s="249"/>
      <c r="J203" s="244"/>
      <c r="K203" s="244"/>
      <c r="L203" s="250"/>
      <c r="M203" s="251"/>
      <c r="N203" s="252"/>
      <c r="O203" s="252"/>
      <c r="P203" s="252"/>
      <c r="Q203" s="252"/>
      <c r="R203" s="252"/>
      <c r="S203" s="252"/>
      <c r="T203" s="25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4" t="s">
        <v>132</v>
      </c>
      <c r="AU203" s="254" t="s">
        <v>80</v>
      </c>
      <c r="AV203" s="13" t="s">
        <v>80</v>
      </c>
      <c r="AW203" s="13" t="s">
        <v>30</v>
      </c>
      <c r="AX203" s="13" t="s">
        <v>73</v>
      </c>
      <c r="AY203" s="254" t="s">
        <v>115</v>
      </c>
    </row>
    <row r="204" spans="1:51" s="15" customFormat="1" ht="12">
      <c r="A204" s="15"/>
      <c r="B204" s="277"/>
      <c r="C204" s="278"/>
      <c r="D204" s="245" t="s">
        <v>132</v>
      </c>
      <c r="E204" s="279" t="s">
        <v>1</v>
      </c>
      <c r="F204" s="280" t="s">
        <v>312</v>
      </c>
      <c r="G204" s="278"/>
      <c r="H204" s="279" t="s">
        <v>1</v>
      </c>
      <c r="I204" s="281"/>
      <c r="J204" s="278"/>
      <c r="K204" s="278"/>
      <c r="L204" s="282"/>
      <c r="M204" s="283"/>
      <c r="N204" s="284"/>
      <c r="O204" s="284"/>
      <c r="P204" s="284"/>
      <c r="Q204" s="284"/>
      <c r="R204" s="284"/>
      <c r="S204" s="284"/>
      <c r="T204" s="28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6" t="s">
        <v>132</v>
      </c>
      <c r="AU204" s="286" t="s">
        <v>80</v>
      </c>
      <c r="AV204" s="15" t="s">
        <v>78</v>
      </c>
      <c r="AW204" s="15" t="s">
        <v>30</v>
      </c>
      <c r="AX204" s="15" t="s">
        <v>73</v>
      </c>
      <c r="AY204" s="286" t="s">
        <v>115</v>
      </c>
    </row>
    <row r="205" spans="1:51" s="13" customFormat="1" ht="12">
      <c r="A205" s="13"/>
      <c r="B205" s="243"/>
      <c r="C205" s="244"/>
      <c r="D205" s="245" t="s">
        <v>132</v>
      </c>
      <c r="E205" s="246" t="s">
        <v>1</v>
      </c>
      <c r="F205" s="247" t="s">
        <v>313</v>
      </c>
      <c r="G205" s="244"/>
      <c r="H205" s="248">
        <v>30</v>
      </c>
      <c r="I205" s="249"/>
      <c r="J205" s="244"/>
      <c r="K205" s="244"/>
      <c r="L205" s="250"/>
      <c r="M205" s="251"/>
      <c r="N205" s="252"/>
      <c r="O205" s="252"/>
      <c r="P205" s="252"/>
      <c r="Q205" s="252"/>
      <c r="R205" s="252"/>
      <c r="S205" s="252"/>
      <c r="T205" s="25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4" t="s">
        <v>132</v>
      </c>
      <c r="AU205" s="254" t="s">
        <v>80</v>
      </c>
      <c r="AV205" s="13" t="s">
        <v>80</v>
      </c>
      <c r="AW205" s="13" t="s">
        <v>30</v>
      </c>
      <c r="AX205" s="13" t="s">
        <v>73</v>
      </c>
      <c r="AY205" s="254" t="s">
        <v>115</v>
      </c>
    </row>
    <row r="206" spans="1:51" s="14" customFormat="1" ht="12">
      <c r="A206" s="14"/>
      <c r="B206" s="255"/>
      <c r="C206" s="256"/>
      <c r="D206" s="245" t="s">
        <v>132</v>
      </c>
      <c r="E206" s="257" t="s">
        <v>1</v>
      </c>
      <c r="F206" s="258" t="s">
        <v>180</v>
      </c>
      <c r="G206" s="256"/>
      <c r="H206" s="259">
        <v>81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5" t="s">
        <v>132</v>
      </c>
      <c r="AU206" s="265" t="s">
        <v>80</v>
      </c>
      <c r="AV206" s="14" t="s">
        <v>122</v>
      </c>
      <c r="AW206" s="14" t="s">
        <v>30</v>
      </c>
      <c r="AX206" s="14" t="s">
        <v>78</v>
      </c>
      <c r="AY206" s="265" t="s">
        <v>115</v>
      </c>
    </row>
    <row r="207" spans="1:65" s="2" customFormat="1" ht="21.75" customHeight="1">
      <c r="A207" s="38"/>
      <c r="B207" s="39"/>
      <c r="C207" s="229" t="s">
        <v>314</v>
      </c>
      <c r="D207" s="229" t="s">
        <v>118</v>
      </c>
      <c r="E207" s="230" t="s">
        <v>315</v>
      </c>
      <c r="F207" s="231" t="s">
        <v>316</v>
      </c>
      <c r="G207" s="232" t="s">
        <v>121</v>
      </c>
      <c r="H207" s="233">
        <v>51</v>
      </c>
      <c r="I207" s="234"/>
      <c r="J207" s="235">
        <f>ROUND(I207*H207,2)</f>
        <v>0</v>
      </c>
      <c r="K207" s="236"/>
      <c r="L207" s="44"/>
      <c r="M207" s="237" t="s">
        <v>1</v>
      </c>
      <c r="N207" s="238" t="s">
        <v>38</v>
      </c>
      <c r="O207" s="91"/>
      <c r="P207" s="239">
        <f>O207*H207</f>
        <v>0</v>
      </c>
      <c r="Q207" s="239">
        <v>0</v>
      </c>
      <c r="R207" s="239">
        <f>Q207*H207</f>
        <v>0</v>
      </c>
      <c r="S207" s="239">
        <v>0.05</v>
      </c>
      <c r="T207" s="240">
        <f>S207*H207</f>
        <v>2.5500000000000003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1" t="s">
        <v>122</v>
      </c>
      <c r="AT207" s="241" t="s">
        <v>118</v>
      </c>
      <c r="AU207" s="241" t="s">
        <v>80</v>
      </c>
      <c r="AY207" s="17" t="s">
        <v>115</v>
      </c>
      <c r="BE207" s="242">
        <f>IF(N207="základní",J207,0)</f>
        <v>0</v>
      </c>
      <c r="BF207" s="242">
        <f>IF(N207="snížená",J207,0)</f>
        <v>0</v>
      </c>
      <c r="BG207" s="242">
        <f>IF(N207="zákl. přenesená",J207,0)</f>
        <v>0</v>
      </c>
      <c r="BH207" s="242">
        <f>IF(N207="sníž. přenesená",J207,0)</f>
        <v>0</v>
      </c>
      <c r="BI207" s="242">
        <f>IF(N207="nulová",J207,0)</f>
        <v>0</v>
      </c>
      <c r="BJ207" s="17" t="s">
        <v>78</v>
      </c>
      <c r="BK207" s="242">
        <f>ROUND(I207*H207,2)</f>
        <v>0</v>
      </c>
      <c r="BL207" s="17" t="s">
        <v>122</v>
      </c>
      <c r="BM207" s="241" t="s">
        <v>317</v>
      </c>
    </row>
    <row r="208" spans="1:51" s="13" customFormat="1" ht="12">
      <c r="A208" s="13"/>
      <c r="B208" s="243"/>
      <c r="C208" s="244"/>
      <c r="D208" s="245" t="s">
        <v>132</v>
      </c>
      <c r="E208" s="246" t="s">
        <v>1</v>
      </c>
      <c r="F208" s="247" t="s">
        <v>318</v>
      </c>
      <c r="G208" s="244"/>
      <c r="H208" s="248">
        <v>51</v>
      </c>
      <c r="I208" s="249"/>
      <c r="J208" s="244"/>
      <c r="K208" s="244"/>
      <c r="L208" s="250"/>
      <c r="M208" s="251"/>
      <c r="N208" s="252"/>
      <c r="O208" s="252"/>
      <c r="P208" s="252"/>
      <c r="Q208" s="252"/>
      <c r="R208" s="252"/>
      <c r="S208" s="252"/>
      <c r="T208" s="25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4" t="s">
        <v>132</v>
      </c>
      <c r="AU208" s="254" t="s">
        <v>80</v>
      </c>
      <c r="AV208" s="13" t="s">
        <v>80</v>
      </c>
      <c r="AW208" s="13" t="s">
        <v>30</v>
      </c>
      <c r="AX208" s="13" t="s">
        <v>78</v>
      </c>
      <c r="AY208" s="254" t="s">
        <v>115</v>
      </c>
    </row>
    <row r="209" spans="1:65" s="2" customFormat="1" ht="16.5" customHeight="1">
      <c r="A209" s="38"/>
      <c r="B209" s="39"/>
      <c r="C209" s="229" t="s">
        <v>319</v>
      </c>
      <c r="D209" s="229" t="s">
        <v>118</v>
      </c>
      <c r="E209" s="230" t="s">
        <v>320</v>
      </c>
      <c r="F209" s="231" t="s">
        <v>321</v>
      </c>
      <c r="G209" s="232" t="s">
        <v>121</v>
      </c>
      <c r="H209" s="233">
        <v>35</v>
      </c>
      <c r="I209" s="234"/>
      <c r="J209" s="235">
        <f>ROUND(I209*H209,2)</f>
        <v>0</v>
      </c>
      <c r="K209" s="236"/>
      <c r="L209" s="44"/>
      <c r="M209" s="237" t="s">
        <v>1</v>
      </c>
      <c r="N209" s="238" t="s">
        <v>38</v>
      </c>
      <c r="O209" s="91"/>
      <c r="P209" s="239">
        <f>O209*H209</f>
        <v>0</v>
      </c>
      <c r="Q209" s="239">
        <v>0</v>
      </c>
      <c r="R209" s="239">
        <f>Q209*H209</f>
        <v>0</v>
      </c>
      <c r="S209" s="239">
        <v>0.06</v>
      </c>
      <c r="T209" s="240">
        <f>S209*H209</f>
        <v>2.1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1" t="s">
        <v>122</v>
      </c>
      <c r="AT209" s="241" t="s">
        <v>118</v>
      </c>
      <c r="AU209" s="241" t="s">
        <v>80</v>
      </c>
      <c r="AY209" s="17" t="s">
        <v>115</v>
      </c>
      <c r="BE209" s="242">
        <f>IF(N209="základní",J209,0)</f>
        <v>0</v>
      </c>
      <c r="BF209" s="242">
        <f>IF(N209="snížená",J209,0)</f>
        <v>0</v>
      </c>
      <c r="BG209" s="242">
        <f>IF(N209="zákl. přenesená",J209,0)</f>
        <v>0</v>
      </c>
      <c r="BH209" s="242">
        <f>IF(N209="sníž. přenesená",J209,0)</f>
        <v>0</v>
      </c>
      <c r="BI209" s="242">
        <f>IF(N209="nulová",J209,0)</f>
        <v>0</v>
      </c>
      <c r="BJ209" s="17" t="s">
        <v>78</v>
      </c>
      <c r="BK209" s="242">
        <f>ROUND(I209*H209,2)</f>
        <v>0</v>
      </c>
      <c r="BL209" s="17" t="s">
        <v>122</v>
      </c>
      <c r="BM209" s="241" t="s">
        <v>322</v>
      </c>
    </row>
    <row r="210" spans="1:51" s="15" customFormat="1" ht="12">
      <c r="A210" s="15"/>
      <c r="B210" s="277"/>
      <c r="C210" s="278"/>
      <c r="D210" s="245" t="s">
        <v>132</v>
      </c>
      <c r="E210" s="279" t="s">
        <v>1</v>
      </c>
      <c r="F210" s="280" t="s">
        <v>323</v>
      </c>
      <c r="G210" s="278"/>
      <c r="H210" s="279" t="s">
        <v>1</v>
      </c>
      <c r="I210" s="281"/>
      <c r="J210" s="278"/>
      <c r="K210" s="278"/>
      <c r="L210" s="282"/>
      <c r="M210" s="283"/>
      <c r="N210" s="284"/>
      <c r="O210" s="284"/>
      <c r="P210" s="284"/>
      <c r="Q210" s="284"/>
      <c r="R210" s="284"/>
      <c r="S210" s="284"/>
      <c r="T210" s="28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6" t="s">
        <v>132</v>
      </c>
      <c r="AU210" s="286" t="s">
        <v>80</v>
      </c>
      <c r="AV210" s="15" t="s">
        <v>78</v>
      </c>
      <c r="AW210" s="15" t="s">
        <v>30</v>
      </c>
      <c r="AX210" s="15" t="s">
        <v>73</v>
      </c>
      <c r="AY210" s="286" t="s">
        <v>115</v>
      </c>
    </row>
    <row r="211" spans="1:51" s="13" customFormat="1" ht="12">
      <c r="A211" s="13"/>
      <c r="B211" s="243"/>
      <c r="C211" s="244"/>
      <c r="D211" s="245" t="s">
        <v>132</v>
      </c>
      <c r="E211" s="246" t="s">
        <v>1</v>
      </c>
      <c r="F211" s="247" t="s">
        <v>324</v>
      </c>
      <c r="G211" s="244"/>
      <c r="H211" s="248">
        <v>35</v>
      </c>
      <c r="I211" s="249"/>
      <c r="J211" s="244"/>
      <c r="K211" s="244"/>
      <c r="L211" s="250"/>
      <c r="M211" s="251"/>
      <c r="N211" s="252"/>
      <c r="O211" s="252"/>
      <c r="P211" s="252"/>
      <c r="Q211" s="252"/>
      <c r="R211" s="252"/>
      <c r="S211" s="252"/>
      <c r="T211" s="25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4" t="s">
        <v>132</v>
      </c>
      <c r="AU211" s="254" t="s">
        <v>80</v>
      </c>
      <c r="AV211" s="13" t="s">
        <v>80</v>
      </c>
      <c r="AW211" s="13" t="s">
        <v>30</v>
      </c>
      <c r="AX211" s="13" t="s">
        <v>78</v>
      </c>
      <c r="AY211" s="254" t="s">
        <v>115</v>
      </c>
    </row>
    <row r="212" spans="1:65" s="2" customFormat="1" ht="16.5" customHeight="1">
      <c r="A212" s="38"/>
      <c r="B212" s="39"/>
      <c r="C212" s="229" t="s">
        <v>325</v>
      </c>
      <c r="D212" s="229" t="s">
        <v>118</v>
      </c>
      <c r="E212" s="230" t="s">
        <v>326</v>
      </c>
      <c r="F212" s="231" t="s">
        <v>327</v>
      </c>
      <c r="G212" s="232" t="s">
        <v>121</v>
      </c>
      <c r="H212" s="233">
        <v>16</v>
      </c>
      <c r="I212" s="234"/>
      <c r="J212" s="235">
        <f>ROUND(I212*H212,2)</f>
        <v>0</v>
      </c>
      <c r="K212" s="236"/>
      <c r="L212" s="44"/>
      <c r="M212" s="237" t="s">
        <v>1</v>
      </c>
      <c r="N212" s="238" t="s">
        <v>38</v>
      </c>
      <c r="O212" s="91"/>
      <c r="P212" s="239">
        <f>O212*H212</f>
        <v>0</v>
      </c>
      <c r="Q212" s="239">
        <v>0</v>
      </c>
      <c r="R212" s="239">
        <f>Q212*H212</f>
        <v>0</v>
      </c>
      <c r="S212" s="239">
        <v>0.06</v>
      </c>
      <c r="T212" s="240">
        <f>S212*H212</f>
        <v>0.96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1" t="s">
        <v>122</v>
      </c>
      <c r="AT212" s="241" t="s">
        <v>118</v>
      </c>
      <c r="AU212" s="241" t="s">
        <v>80</v>
      </c>
      <c r="AY212" s="17" t="s">
        <v>115</v>
      </c>
      <c r="BE212" s="242">
        <f>IF(N212="základní",J212,0)</f>
        <v>0</v>
      </c>
      <c r="BF212" s="242">
        <f>IF(N212="snížená",J212,0)</f>
        <v>0</v>
      </c>
      <c r="BG212" s="242">
        <f>IF(N212="zákl. přenesená",J212,0)</f>
        <v>0</v>
      </c>
      <c r="BH212" s="242">
        <f>IF(N212="sníž. přenesená",J212,0)</f>
        <v>0</v>
      </c>
      <c r="BI212" s="242">
        <f>IF(N212="nulová",J212,0)</f>
        <v>0</v>
      </c>
      <c r="BJ212" s="17" t="s">
        <v>78</v>
      </c>
      <c r="BK212" s="242">
        <f>ROUND(I212*H212,2)</f>
        <v>0</v>
      </c>
      <c r="BL212" s="17" t="s">
        <v>122</v>
      </c>
      <c r="BM212" s="241" t="s">
        <v>328</v>
      </c>
    </row>
    <row r="213" spans="1:51" s="13" customFormat="1" ht="12">
      <c r="A213" s="13"/>
      <c r="B213" s="243"/>
      <c r="C213" s="244"/>
      <c r="D213" s="245" t="s">
        <v>132</v>
      </c>
      <c r="E213" s="246" t="s">
        <v>1</v>
      </c>
      <c r="F213" s="247" t="s">
        <v>217</v>
      </c>
      <c r="G213" s="244"/>
      <c r="H213" s="248">
        <v>16</v>
      </c>
      <c r="I213" s="249"/>
      <c r="J213" s="244"/>
      <c r="K213" s="244"/>
      <c r="L213" s="250"/>
      <c r="M213" s="251"/>
      <c r="N213" s="252"/>
      <c r="O213" s="252"/>
      <c r="P213" s="252"/>
      <c r="Q213" s="252"/>
      <c r="R213" s="252"/>
      <c r="S213" s="252"/>
      <c r="T213" s="25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4" t="s">
        <v>132</v>
      </c>
      <c r="AU213" s="254" t="s">
        <v>80</v>
      </c>
      <c r="AV213" s="13" t="s">
        <v>80</v>
      </c>
      <c r="AW213" s="13" t="s">
        <v>30</v>
      </c>
      <c r="AX213" s="13" t="s">
        <v>78</v>
      </c>
      <c r="AY213" s="254" t="s">
        <v>115</v>
      </c>
    </row>
    <row r="214" spans="1:65" s="2" customFormat="1" ht="21.75" customHeight="1">
      <c r="A214" s="38"/>
      <c r="B214" s="39"/>
      <c r="C214" s="229" t="s">
        <v>329</v>
      </c>
      <c r="D214" s="229" t="s">
        <v>118</v>
      </c>
      <c r="E214" s="230" t="s">
        <v>330</v>
      </c>
      <c r="F214" s="231" t="s">
        <v>331</v>
      </c>
      <c r="G214" s="232" t="s">
        <v>121</v>
      </c>
      <c r="H214" s="233">
        <v>51</v>
      </c>
      <c r="I214" s="234"/>
      <c r="J214" s="235">
        <f>ROUND(I214*H214,2)</f>
        <v>0</v>
      </c>
      <c r="K214" s="236"/>
      <c r="L214" s="44"/>
      <c r="M214" s="237" t="s">
        <v>1</v>
      </c>
      <c r="N214" s="238" t="s">
        <v>38</v>
      </c>
      <c r="O214" s="91"/>
      <c r="P214" s="239">
        <f>O214*H214</f>
        <v>0</v>
      </c>
      <c r="Q214" s="239">
        <v>0</v>
      </c>
      <c r="R214" s="239">
        <f>Q214*H214</f>
        <v>0</v>
      </c>
      <c r="S214" s="239">
        <v>0</v>
      </c>
      <c r="T214" s="24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1" t="s">
        <v>122</v>
      </c>
      <c r="AT214" s="241" t="s">
        <v>118</v>
      </c>
      <c r="AU214" s="241" t="s">
        <v>80</v>
      </c>
      <c r="AY214" s="17" t="s">
        <v>115</v>
      </c>
      <c r="BE214" s="242">
        <f>IF(N214="základní",J214,0)</f>
        <v>0</v>
      </c>
      <c r="BF214" s="242">
        <f>IF(N214="snížená",J214,0)</f>
        <v>0</v>
      </c>
      <c r="BG214" s="242">
        <f>IF(N214="zákl. přenesená",J214,0)</f>
        <v>0</v>
      </c>
      <c r="BH214" s="242">
        <f>IF(N214="sníž. přenesená",J214,0)</f>
        <v>0</v>
      </c>
      <c r="BI214" s="242">
        <f>IF(N214="nulová",J214,0)</f>
        <v>0</v>
      </c>
      <c r="BJ214" s="17" t="s">
        <v>78</v>
      </c>
      <c r="BK214" s="242">
        <f>ROUND(I214*H214,2)</f>
        <v>0</v>
      </c>
      <c r="BL214" s="17" t="s">
        <v>122</v>
      </c>
      <c r="BM214" s="241" t="s">
        <v>332</v>
      </c>
    </row>
    <row r="215" spans="1:51" s="13" customFormat="1" ht="12">
      <c r="A215" s="13"/>
      <c r="B215" s="243"/>
      <c r="C215" s="244"/>
      <c r="D215" s="245" t="s">
        <v>132</v>
      </c>
      <c r="E215" s="246" t="s">
        <v>1</v>
      </c>
      <c r="F215" s="247" t="s">
        <v>333</v>
      </c>
      <c r="G215" s="244"/>
      <c r="H215" s="248">
        <v>51</v>
      </c>
      <c r="I215" s="249"/>
      <c r="J215" s="244"/>
      <c r="K215" s="244"/>
      <c r="L215" s="250"/>
      <c r="M215" s="251"/>
      <c r="N215" s="252"/>
      <c r="O215" s="252"/>
      <c r="P215" s="252"/>
      <c r="Q215" s="252"/>
      <c r="R215" s="252"/>
      <c r="S215" s="252"/>
      <c r="T215" s="25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4" t="s">
        <v>132</v>
      </c>
      <c r="AU215" s="254" t="s">
        <v>80</v>
      </c>
      <c r="AV215" s="13" t="s">
        <v>80</v>
      </c>
      <c r="AW215" s="13" t="s">
        <v>30</v>
      </c>
      <c r="AX215" s="13" t="s">
        <v>78</v>
      </c>
      <c r="AY215" s="254" t="s">
        <v>115</v>
      </c>
    </row>
    <row r="216" spans="1:65" s="2" customFormat="1" ht="21.75" customHeight="1">
      <c r="A216" s="38"/>
      <c r="B216" s="39"/>
      <c r="C216" s="229" t="s">
        <v>334</v>
      </c>
      <c r="D216" s="229" t="s">
        <v>118</v>
      </c>
      <c r="E216" s="230" t="s">
        <v>335</v>
      </c>
      <c r="F216" s="231" t="s">
        <v>336</v>
      </c>
      <c r="G216" s="232" t="s">
        <v>121</v>
      </c>
      <c r="H216" s="233">
        <v>51</v>
      </c>
      <c r="I216" s="234"/>
      <c r="J216" s="235">
        <f>ROUND(I216*H216,2)</f>
        <v>0</v>
      </c>
      <c r="K216" s="236"/>
      <c r="L216" s="44"/>
      <c r="M216" s="237" t="s">
        <v>1</v>
      </c>
      <c r="N216" s="238" t="s">
        <v>38</v>
      </c>
      <c r="O216" s="91"/>
      <c r="P216" s="239">
        <f>O216*H216</f>
        <v>0</v>
      </c>
      <c r="Q216" s="239">
        <v>0</v>
      </c>
      <c r="R216" s="239">
        <f>Q216*H216</f>
        <v>0</v>
      </c>
      <c r="S216" s="239">
        <v>0.0395</v>
      </c>
      <c r="T216" s="240">
        <f>S216*H216</f>
        <v>2.0145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1" t="s">
        <v>122</v>
      </c>
      <c r="AT216" s="241" t="s">
        <v>118</v>
      </c>
      <c r="AU216" s="241" t="s">
        <v>80</v>
      </c>
      <c r="AY216" s="17" t="s">
        <v>115</v>
      </c>
      <c r="BE216" s="242">
        <f>IF(N216="základní",J216,0)</f>
        <v>0</v>
      </c>
      <c r="BF216" s="242">
        <f>IF(N216="snížená",J216,0)</f>
        <v>0</v>
      </c>
      <c r="BG216" s="242">
        <f>IF(N216="zákl. přenesená",J216,0)</f>
        <v>0</v>
      </c>
      <c r="BH216" s="242">
        <f>IF(N216="sníž. přenesená",J216,0)</f>
        <v>0</v>
      </c>
      <c r="BI216" s="242">
        <f>IF(N216="nulová",J216,0)</f>
        <v>0</v>
      </c>
      <c r="BJ216" s="17" t="s">
        <v>78</v>
      </c>
      <c r="BK216" s="242">
        <f>ROUND(I216*H216,2)</f>
        <v>0</v>
      </c>
      <c r="BL216" s="17" t="s">
        <v>122</v>
      </c>
      <c r="BM216" s="241" t="s">
        <v>337</v>
      </c>
    </row>
    <row r="217" spans="1:51" s="13" customFormat="1" ht="12">
      <c r="A217" s="13"/>
      <c r="B217" s="243"/>
      <c r="C217" s="244"/>
      <c r="D217" s="245" t="s">
        <v>132</v>
      </c>
      <c r="E217" s="246" t="s">
        <v>1</v>
      </c>
      <c r="F217" s="247" t="s">
        <v>333</v>
      </c>
      <c r="G217" s="244"/>
      <c r="H217" s="248">
        <v>51</v>
      </c>
      <c r="I217" s="249"/>
      <c r="J217" s="244"/>
      <c r="K217" s="244"/>
      <c r="L217" s="250"/>
      <c r="M217" s="251"/>
      <c r="N217" s="252"/>
      <c r="O217" s="252"/>
      <c r="P217" s="252"/>
      <c r="Q217" s="252"/>
      <c r="R217" s="252"/>
      <c r="S217" s="252"/>
      <c r="T217" s="25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4" t="s">
        <v>132</v>
      </c>
      <c r="AU217" s="254" t="s">
        <v>80</v>
      </c>
      <c r="AV217" s="13" t="s">
        <v>80</v>
      </c>
      <c r="AW217" s="13" t="s">
        <v>30</v>
      </c>
      <c r="AX217" s="13" t="s">
        <v>78</v>
      </c>
      <c r="AY217" s="254" t="s">
        <v>115</v>
      </c>
    </row>
    <row r="218" spans="1:65" s="2" customFormat="1" ht="21.75" customHeight="1">
      <c r="A218" s="38"/>
      <c r="B218" s="39"/>
      <c r="C218" s="229" t="s">
        <v>338</v>
      </c>
      <c r="D218" s="229" t="s">
        <v>118</v>
      </c>
      <c r="E218" s="230" t="s">
        <v>339</v>
      </c>
      <c r="F218" s="231" t="s">
        <v>340</v>
      </c>
      <c r="G218" s="232" t="s">
        <v>121</v>
      </c>
      <c r="H218" s="233">
        <v>51</v>
      </c>
      <c r="I218" s="234"/>
      <c r="J218" s="235">
        <f>ROUND(I218*H218,2)</f>
        <v>0</v>
      </c>
      <c r="K218" s="236"/>
      <c r="L218" s="44"/>
      <c r="M218" s="237" t="s">
        <v>1</v>
      </c>
      <c r="N218" s="238" t="s">
        <v>38</v>
      </c>
      <c r="O218" s="91"/>
      <c r="P218" s="239">
        <f>O218*H218</f>
        <v>0</v>
      </c>
      <c r="Q218" s="239">
        <v>0</v>
      </c>
      <c r="R218" s="239">
        <f>Q218*H218</f>
        <v>0</v>
      </c>
      <c r="S218" s="239">
        <v>0</v>
      </c>
      <c r="T218" s="24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1" t="s">
        <v>122</v>
      </c>
      <c r="AT218" s="241" t="s">
        <v>118</v>
      </c>
      <c r="AU218" s="241" t="s">
        <v>80</v>
      </c>
      <c r="AY218" s="17" t="s">
        <v>115</v>
      </c>
      <c r="BE218" s="242">
        <f>IF(N218="základní",J218,0)</f>
        <v>0</v>
      </c>
      <c r="BF218" s="242">
        <f>IF(N218="snížená",J218,0)</f>
        <v>0</v>
      </c>
      <c r="BG218" s="242">
        <f>IF(N218="zákl. přenesená",J218,0)</f>
        <v>0</v>
      </c>
      <c r="BH218" s="242">
        <f>IF(N218="sníž. přenesená",J218,0)</f>
        <v>0</v>
      </c>
      <c r="BI218" s="242">
        <f>IF(N218="nulová",J218,0)</f>
        <v>0</v>
      </c>
      <c r="BJ218" s="17" t="s">
        <v>78</v>
      </c>
      <c r="BK218" s="242">
        <f>ROUND(I218*H218,2)</f>
        <v>0</v>
      </c>
      <c r="BL218" s="17" t="s">
        <v>122</v>
      </c>
      <c r="BM218" s="241" t="s">
        <v>341</v>
      </c>
    </row>
    <row r="219" spans="1:65" s="2" customFormat="1" ht="21.75" customHeight="1">
      <c r="A219" s="38"/>
      <c r="B219" s="39"/>
      <c r="C219" s="229" t="s">
        <v>342</v>
      </c>
      <c r="D219" s="229" t="s">
        <v>118</v>
      </c>
      <c r="E219" s="230" t="s">
        <v>343</v>
      </c>
      <c r="F219" s="231" t="s">
        <v>344</v>
      </c>
      <c r="G219" s="232" t="s">
        <v>121</v>
      </c>
      <c r="H219" s="233">
        <v>3</v>
      </c>
      <c r="I219" s="234"/>
      <c r="J219" s="235">
        <f>ROUND(I219*H219,2)</f>
        <v>0</v>
      </c>
      <c r="K219" s="236"/>
      <c r="L219" s="44"/>
      <c r="M219" s="237" t="s">
        <v>1</v>
      </c>
      <c r="N219" s="238" t="s">
        <v>38</v>
      </c>
      <c r="O219" s="91"/>
      <c r="P219" s="239">
        <f>O219*H219</f>
        <v>0</v>
      </c>
      <c r="Q219" s="239">
        <v>0.00855</v>
      </c>
      <c r="R219" s="239">
        <f>Q219*H219</f>
        <v>0.02565</v>
      </c>
      <c r="S219" s="239">
        <v>0</v>
      </c>
      <c r="T219" s="24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1" t="s">
        <v>122</v>
      </c>
      <c r="AT219" s="241" t="s">
        <v>118</v>
      </c>
      <c r="AU219" s="241" t="s">
        <v>80</v>
      </c>
      <c r="AY219" s="17" t="s">
        <v>115</v>
      </c>
      <c r="BE219" s="242">
        <f>IF(N219="základní",J219,0)</f>
        <v>0</v>
      </c>
      <c r="BF219" s="242">
        <f>IF(N219="snížená",J219,0)</f>
        <v>0</v>
      </c>
      <c r="BG219" s="242">
        <f>IF(N219="zákl. přenesená",J219,0)</f>
        <v>0</v>
      </c>
      <c r="BH219" s="242">
        <f>IF(N219="sníž. přenesená",J219,0)</f>
        <v>0</v>
      </c>
      <c r="BI219" s="242">
        <f>IF(N219="nulová",J219,0)</f>
        <v>0</v>
      </c>
      <c r="BJ219" s="17" t="s">
        <v>78</v>
      </c>
      <c r="BK219" s="242">
        <f>ROUND(I219*H219,2)</f>
        <v>0</v>
      </c>
      <c r="BL219" s="17" t="s">
        <v>122</v>
      </c>
      <c r="BM219" s="241" t="s">
        <v>345</v>
      </c>
    </row>
    <row r="220" spans="1:65" s="2" customFormat="1" ht="21.75" customHeight="1">
      <c r="A220" s="38"/>
      <c r="B220" s="39"/>
      <c r="C220" s="229" t="s">
        <v>346</v>
      </c>
      <c r="D220" s="229" t="s">
        <v>118</v>
      </c>
      <c r="E220" s="230" t="s">
        <v>347</v>
      </c>
      <c r="F220" s="231" t="s">
        <v>348</v>
      </c>
      <c r="G220" s="232" t="s">
        <v>121</v>
      </c>
      <c r="H220" s="233">
        <v>3</v>
      </c>
      <c r="I220" s="234"/>
      <c r="J220" s="235">
        <f>ROUND(I220*H220,2)</f>
        <v>0</v>
      </c>
      <c r="K220" s="236"/>
      <c r="L220" s="44"/>
      <c r="M220" s="237" t="s">
        <v>1</v>
      </c>
      <c r="N220" s="238" t="s">
        <v>38</v>
      </c>
      <c r="O220" s="91"/>
      <c r="P220" s="239">
        <f>O220*H220</f>
        <v>0</v>
      </c>
      <c r="Q220" s="239">
        <v>0</v>
      </c>
      <c r="R220" s="239">
        <f>Q220*H220</f>
        <v>0</v>
      </c>
      <c r="S220" s="239">
        <v>0</v>
      </c>
      <c r="T220" s="24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1" t="s">
        <v>122</v>
      </c>
      <c r="AT220" s="241" t="s">
        <v>118</v>
      </c>
      <c r="AU220" s="241" t="s">
        <v>80</v>
      </c>
      <c r="AY220" s="17" t="s">
        <v>115</v>
      </c>
      <c r="BE220" s="242">
        <f>IF(N220="základní",J220,0)</f>
        <v>0</v>
      </c>
      <c r="BF220" s="242">
        <f>IF(N220="snížená",J220,0)</f>
        <v>0</v>
      </c>
      <c r="BG220" s="242">
        <f>IF(N220="zákl. přenesená",J220,0)</f>
        <v>0</v>
      </c>
      <c r="BH220" s="242">
        <f>IF(N220="sníž. přenesená",J220,0)</f>
        <v>0</v>
      </c>
      <c r="BI220" s="242">
        <f>IF(N220="nulová",J220,0)</f>
        <v>0</v>
      </c>
      <c r="BJ220" s="17" t="s">
        <v>78</v>
      </c>
      <c r="BK220" s="242">
        <f>ROUND(I220*H220,2)</f>
        <v>0</v>
      </c>
      <c r="BL220" s="17" t="s">
        <v>122</v>
      </c>
      <c r="BM220" s="241" t="s">
        <v>349</v>
      </c>
    </row>
    <row r="221" spans="1:65" s="2" customFormat="1" ht="21.75" customHeight="1">
      <c r="A221" s="38"/>
      <c r="B221" s="39"/>
      <c r="C221" s="229" t="s">
        <v>350</v>
      </c>
      <c r="D221" s="229" t="s">
        <v>118</v>
      </c>
      <c r="E221" s="230" t="s">
        <v>351</v>
      </c>
      <c r="F221" s="231" t="s">
        <v>352</v>
      </c>
      <c r="G221" s="232" t="s">
        <v>141</v>
      </c>
      <c r="H221" s="233">
        <v>1</v>
      </c>
      <c r="I221" s="234"/>
      <c r="J221" s="235">
        <f>ROUND(I221*H221,2)</f>
        <v>0</v>
      </c>
      <c r="K221" s="236"/>
      <c r="L221" s="44"/>
      <c r="M221" s="237" t="s">
        <v>1</v>
      </c>
      <c r="N221" s="238" t="s">
        <v>38</v>
      </c>
      <c r="O221" s="91"/>
      <c r="P221" s="239">
        <f>O221*H221</f>
        <v>0</v>
      </c>
      <c r="Q221" s="239">
        <v>0.48818</v>
      </c>
      <c r="R221" s="239">
        <f>Q221*H221</f>
        <v>0.48818</v>
      </c>
      <c r="S221" s="239">
        <v>0</v>
      </c>
      <c r="T221" s="24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1" t="s">
        <v>122</v>
      </c>
      <c r="AT221" s="241" t="s">
        <v>118</v>
      </c>
      <c r="AU221" s="241" t="s">
        <v>80</v>
      </c>
      <c r="AY221" s="17" t="s">
        <v>115</v>
      </c>
      <c r="BE221" s="242">
        <f>IF(N221="základní",J221,0)</f>
        <v>0</v>
      </c>
      <c r="BF221" s="242">
        <f>IF(N221="snížená",J221,0)</f>
        <v>0</v>
      </c>
      <c r="BG221" s="242">
        <f>IF(N221="zákl. přenesená",J221,0)</f>
        <v>0</v>
      </c>
      <c r="BH221" s="242">
        <f>IF(N221="sníž. přenesená",J221,0)</f>
        <v>0</v>
      </c>
      <c r="BI221" s="242">
        <f>IF(N221="nulová",J221,0)</f>
        <v>0</v>
      </c>
      <c r="BJ221" s="17" t="s">
        <v>78</v>
      </c>
      <c r="BK221" s="242">
        <f>ROUND(I221*H221,2)</f>
        <v>0</v>
      </c>
      <c r="BL221" s="17" t="s">
        <v>122</v>
      </c>
      <c r="BM221" s="241" t="s">
        <v>353</v>
      </c>
    </row>
    <row r="222" spans="1:65" s="2" customFormat="1" ht="16.5" customHeight="1">
      <c r="A222" s="38"/>
      <c r="B222" s="39"/>
      <c r="C222" s="229" t="s">
        <v>354</v>
      </c>
      <c r="D222" s="229" t="s">
        <v>118</v>
      </c>
      <c r="E222" s="230" t="s">
        <v>355</v>
      </c>
      <c r="F222" s="231" t="s">
        <v>356</v>
      </c>
      <c r="G222" s="232" t="s">
        <v>141</v>
      </c>
      <c r="H222" s="233">
        <v>1</v>
      </c>
      <c r="I222" s="234"/>
      <c r="J222" s="235">
        <f>ROUND(I222*H222,2)</f>
        <v>0</v>
      </c>
      <c r="K222" s="236"/>
      <c r="L222" s="44"/>
      <c r="M222" s="237" t="s">
        <v>1</v>
      </c>
      <c r="N222" s="238" t="s">
        <v>38</v>
      </c>
      <c r="O222" s="91"/>
      <c r="P222" s="239">
        <f>O222*H222</f>
        <v>0</v>
      </c>
      <c r="Q222" s="239">
        <v>0</v>
      </c>
      <c r="R222" s="239">
        <f>Q222*H222</f>
        <v>0</v>
      </c>
      <c r="S222" s="239">
        <v>0</v>
      </c>
      <c r="T222" s="24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1" t="s">
        <v>122</v>
      </c>
      <c r="AT222" s="241" t="s">
        <v>118</v>
      </c>
      <c r="AU222" s="241" t="s">
        <v>80</v>
      </c>
      <c r="AY222" s="17" t="s">
        <v>115</v>
      </c>
      <c r="BE222" s="242">
        <f>IF(N222="základní",J222,0)</f>
        <v>0</v>
      </c>
      <c r="BF222" s="242">
        <f>IF(N222="snížená",J222,0)</f>
        <v>0</v>
      </c>
      <c r="BG222" s="242">
        <f>IF(N222="zákl. přenesená",J222,0)</f>
        <v>0</v>
      </c>
      <c r="BH222" s="242">
        <f>IF(N222="sníž. přenesená",J222,0)</f>
        <v>0</v>
      </c>
      <c r="BI222" s="242">
        <f>IF(N222="nulová",J222,0)</f>
        <v>0</v>
      </c>
      <c r="BJ222" s="17" t="s">
        <v>78</v>
      </c>
      <c r="BK222" s="242">
        <f>ROUND(I222*H222,2)</f>
        <v>0</v>
      </c>
      <c r="BL222" s="17" t="s">
        <v>122</v>
      </c>
      <c r="BM222" s="241" t="s">
        <v>357</v>
      </c>
    </row>
    <row r="223" spans="1:65" s="2" customFormat="1" ht="21.75" customHeight="1">
      <c r="A223" s="38"/>
      <c r="B223" s="39"/>
      <c r="C223" s="229" t="s">
        <v>358</v>
      </c>
      <c r="D223" s="229" t="s">
        <v>118</v>
      </c>
      <c r="E223" s="230" t="s">
        <v>359</v>
      </c>
      <c r="F223" s="231" t="s">
        <v>360</v>
      </c>
      <c r="G223" s="232" t="s">
        <v>121</v>
      </c>
      <c r="H223" s="233">
        <v>51</v>
      </c>
      <c r="I223" s="234"/>
      <c r="J223" s="235">
        <f>ROUND(I223*H223,2)</f>
        <v>0</v>
      </c>
      <c r="K223" s="236"/>
      <c r="L223" s="44"/>
      <c r="M223" s="237" t="s">
        <v>1</v>
      </c>
      <c r="N223" s="238" t="s">
        <v>38</v>
      </c>
      <c r="O223" s="91"/>
      <c r="P223" s="239">
        <f>O223*H223</f>
        <v>0</v>
      </c>
      <c r="Q223" s="239">
        <v>0.03908</v>
      </c>
      <c r="R223" s="239">
        <f>Q223*H223</f>
        <v>1.9930799999999997</v>
      </c>
      <c r="S223" s="239">
        <v>0</v>
      </c>
      <c r="T223" s="24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1" t="s">
        <v>122</v>
      </c>
      <c r="AT223" s="241" t="s">
        <v>118</v>
      </c>
      <c r="AU223" s="241" t="s">
        <v>80</v>
      </c>
      <c r="AY223" s="17" t="s">
        <v>115</v>
      </c>
      <c r="BE223" s="242">
        <f>IF(N223="základní",J223,0)</f>
        <v>0</v>
      </c>
      <c r="BF223" s="242">
        <f>IF(N223="snížená",J223,0)</f>
        <v>0</v>
      </c>
      <c r="BG223" s="242">
        <f>IF(N223="zákl. přenesená",J223,0)</f>
        <v>0</v>
      </c>
      <c r="BH223" s="242">
        <f>IF(N223="sníž. přenesená",J223,0)</f>
        <v>0</v>
      </c>
      <c r="BI223" s="242">
        <f>IF(N223="nulová",J223,0)</f>
        <v>0</v>
      </c>
      <c r="BJ223" s="17" t="s">
        <v>78</v>
      </c>
      <c r="BK223" s="242">
        <f>ROUND(I223*H223,2)</f>
        <v>0</v>
      </c>
      <c r="BL223" s="17" t="s">
        <v>122</v>
      </c>
      <c r="BM223" s="241" t="s">
        <v>361</v>
      </c>
    </row>
    <row r="224" spans="1:65" s="2" customFormat="1" ht="21.75" customHeight="1">
      <c r="A224" s="38"/>
      <c r="B224" s="39"/>
      <c r="C224" s="229" t="s">
        <v>362</v>
      </c>
      <c r="D224" s="229" t="s">
        <v>118</v>
      </c>
      <c r="E224" s="230" t="s">
        <v>363</v>
      </c>
      <c r="F224" s="231" t="s">
        <v>364</v>
      </c>
      <c r="G224" s="232" t="s">
        <v>121</v>
      </c>
      <c r="H224" s="233">
        <v>51</v>
      </c>
      <c r="I224" s="234"/>
      <c r="J224" s="235">
        <f>ROUND(I224*H224,2)</f>
        <v>0</v>
      </c>
      <c r="K224" s="236"/>
      <c r="L224" s="44"/>
      <c r="M224" s="237" t="s">
        <v>1</v>
      </c>
      <c r="N224" s="238" t="s">
        <v>38</v>
      </c>
      <c r="O224" s="91"/>
      <c r="P224" s="239">
        <f>O224*H224</f>
        <v>0</v>
      </c>
      <c r="Q224" s="239">
        <v>0</v>
      </c>
      <c r="R224" s="239">
        <f>Q224*H224</f>
        <v>0</v>
      </c>
      <c r="S224" s="239">
        <v>0</v>
      </c>
      <c r="T224" s="24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1" t="s">
        <v>122</v>
      </c>
      <c r="AT224" s="241" t="s">
        <v>118</v>
      </c>
      <c r="AU224" s="241" t="s">
        <v>80</v>
      </c>
      <c r="AY224" s="17" t="s">
        <v>115</v>
      </c>
      <c r="BE224" s="242">
        <f>IF(N224="základní",J224,0)</f>
        <v>0</v>
      </c>
      <c r="BF224" s="242">
        <f>IF(N224="snížená",J224,0)</f>
        <v>0</v>
      </c>
      <c r="BG224" s="242">
        <f>IF(N224="zákl. přenesená",J224,0)</f>
        <v>0</v>
      </c>
      <c r="BH224" s="242">
        <f>IF(N224="sníž. přenesená",J224,0)</f>
        <v>0</v>
      </c>
      <c r="BI224" s="242">
        <f>IF(N224="nulová",J224,0)</f>
        <v>0</v>
      </c>
      <c r="BJ224" s="17" t="s">
        <v>78</v>
      </c>
      <c r="BK224" s="242">
        <f>ROUND(I224*H224,2)</f>
        <v>0</v>
      </c>
      <c r="BL224" s="17" t="s">
        <v>122</v>
      </c>
      <c r="BM224" s="241" t="s">
        <v>365</v>
      </c>
    </row>
    <row r="225" spans="1:65" s="2" customFormat="1" ht="21.75" customHeight="1">
      <c r="A225" s="38"/>
      <c r="B225" s="39"/>
      <c r="C225" s="229" t="s">
        <v>366</v>
      </c>
      <c r="D225" s="229" t="s">
        <v>118</v>
      </c>
      <c r="E225" s="230" t="s">
        <v>367</v>
      </c>
      <c r="F225" s="231" t="s">
        <v>368</v>
      </c>
      <c r="G225" s="232" t="s">
        <v>121</v>
      </c>
      <c r="H225" s="233">
        <v>51</v>
      </c>
      <c r="I225" s="234"/>
      <c r="J225" s="235">
        <f>ROUND(I225*H225,2)</f>
        <v>0</v>
      </c>
      <c r="K225" s="236"/>
      <c r="L225" s="44"/>
      <c r="M225" s="237" t="s">
        <v>1</v>
      </c>
      <c r="N225" s="238" t="s">
        <v>38</v>
      </c>
      <c r="O225" s="91"/>
      <c r="P225" s="239">
        <f>O225*H225</f>
        <v>0</v>
      </c>
      <c r="Q225" s="239">
        <v>0</v>
      </c>
      <c r="R225" s="239">
        <f>Q225*H225</f>
        <v>0</v>
      </c>
      <c r="S225" s="239">
        <v>0</v>
      </c>
      <c r="T225" s="24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1" t="s">
        <v>122</v>
      </c>
      <c r="AT225" s="241" t="s">
        <v>118</v>
      </c>
      <c r="AU225" s="241" t="s">
        <v>80</v>
      </c>
      <c r="AY225" s="17" t="s">
        <v>115</v>
      </c>
      <c r="BE225" s="242">
        <f>IF(N225="základní",J225,0)</f>
        <v>0</v>
      </c>
      <c r="BF225" s="242">
        <f>IF(N225="snížená",J225,0)</f>
        <v>0</v>
      </c>
      <c r="BG225" s="242">
        <f>IF(N225="zákl. přenesená",J225,0)</f>
        <v>0</v>
      </c>
      <c r="BH225" s="242">
        <f>IF(N225="sníž. přenesená",J225,0)</f>
        <v>0</v>
      </c>
      <c r="BI225" s="242">
        <f>IF(N225="nulová",J225,0)</f>
        <v>0</v>
      </c>
      <c r="BJ225" s="17" t="s">
        <v>78</v>
      </c>
      <c r="BK225" s="242">
        <f>ROUND(I225*H225,2)</f>
        <v>0</v>
      </c>
      <c r="BL225" s="17" t="s">
        <v>122</v>
      </c>
      <c r="BM225" s="241" t="s">
        <v>369</v>
      </c>
    </row>
    <row r="226" spans="1:63" s="12" customFormat="1" ht="22.8" customHeight="1">
      <c r="A226" s="12"/>
      <c r="B226" s="213"/>
      <c r="C226" s="214"/>
      <c r="D226" s="215" t="s">
        <v>72</v>
      </c>
      <c r="E226" s="227" t="s">
        <v>370</v>
      </c>
      <c r="F226" s="227" t="s">
        <v>371</v>
      </c>
      <c r="G226" s="214"/>
      <c r="H226" s="214"/>
      <c r="I226" s="217"/>
      <c r="J226" s="228">
        <f>BK226</f>
        <v>0</v>
      </c>
      <c r="K226" s="214"/>
      <c r="L226" s="219"/>
      <c r="M226" s="220"/>
      <c r="N226" s="221"/>
      <c r="O226" s="221"/>
      <c r="P226" s="222">
        <f>SUM(P227:P231)</f>
        <v>0</v>
      </c>
      <c r="Q226" s="221"/>
      <c r="R226" s="222">
        <f>SUM(R227:R231)</f>
        <v>0</v>
      </c>
      <c r="S226" s="221"/>
      <c r="T226" s="223">
        <f>SUM(T227:T231)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4" t="s">
        <v>78</v>
      </c>
      <c r="AT226" s="225" t="s">
        <v>72</v>
      </c>
      <c r="AU226" s="225" t="s">
        <v>78</v>
      </c>
      <c r="AY226" s="224" t="s">
        <v>115</v>
      </c>
      <c r="BK226" s="226">
        <f>SUM(BK227:BK231)</f>
        <v>0</v>
      </c>
    </row>
    <row r="227" spans="1:65" s="2" customFormat="1" ht="21.75" customHeight="1">
      <c r="A227" s="38"/>
      <c r="B227" s="39"/>
      <c r="C227" s="229" t="s">
        <v>372</v>
      </c>
      <c r="D227" s="229" t="s">
        <v>118</v>
      </c>
      <c r="E227" s="230" t="s">
        <v>373</v>
      </c>
      <c r="F227" s="231" t="s">
        <v>374</v>
      </c>
      <c r="G227" s="232" t="s">
        <v>171</v>
      </c>
      <c r="H227" s="233">
        <v>63.689</v>
      </c>
      <c r="I227" s="234"/>
      <c r="J227" s="235">
        <f>ROUND(I227*H227,2)</f>
        <v>0</v>
      </c>
      <c r="K227" s="236"/>
      <c r="L227" s="44"/>
      <c r="M227" s="237" t="s">
        <v>1</v>
      </c>
      <c r="N227" s="238" t="s">
        <v>38</v>
      </c>
      <c r="O227" s="91"/>
      <c r="P227" s="239">
        <f>O227*H227</f>
        <v>0</v>
      </c>
      <c r="Q227" s="239">
        <v>0</v>
      </c>
      <c r="R227" s="239">
        <f>Q227*H227</f>
        <v>0</v>
      </c>
      <c r="S227" s="239">
        <v>0</v>
      </c>
      <c r="T227" s="24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1" t="s">
        <v>122</v>
      </c>
      <c r="AT227" s="241" t="s">
        <v>118</v>
      </c>
      <c r="AU227" s="241" t="s">
        <v>80</v>
      </c>
      <c r="AY227" s="17" t="s">
        <v>115</v>
      </c>
      <c r="BE227" s="242">
        <f>IF(N227="základní",J227,0)</f>
        <v>0</v>
      </c>
      <c r="BF227" s="242">
        <f>IF(N227="snížená",J227,0)</f>
        <v>0</v>
      </c>
      <c r="BG227" s="242">
        <f>IF(N227="zákl. přenesená",J227,0)</f>
        <v>0</v>
      </c>
      <c r="BH227" s="242">
        <f>IF(N227="sníž. přenesená",J227,0)</f>
        <v>0</v>
      </c>
      <c r="BI227" s="242">
        <f>IF(N227="nulová",J227,0)</f>
        <v>0</v>
      </c>
      <c r="BJ227" s="17" t="s">
        <v>78</v>
      </c>
      <c r="BK227" s="242">
        <f>ROUND(I227*H227,2)</f>
        <v>0</v>
      </c>
      <c r="BL227" s="17" t="s">
        <v>122</v>
      </c>
      <c r="BM227" s="241" t="s">
        <v>375</v>
      </c>
    </row>
    <row r="228" spans="1:65" s="2" customFormat="1" ht="21.75" customHeight="1">
      <c r="A228" s="38"/>
      <c r="B228" s="39"/>
      <c r="C228" s="229" t="s">
        <v>376</v>
      </c>
      <c r="D228" s="229" t="s">
        <v>118</v>
      </c>
      <c r="E228" s="230" t="s">
        <v>377</v>
      </c>
      <c r="F228" s="231" t="s">
        <v>378</v>
      </c>
      <c r="G228" s="232" t="s">
        <v>171</v>
      </c>
      <c r="H228" s="233">
        <v>63.689</v>
      </c>
      <c r="I228" s="234"/>
      <c r="J228" s="235">
        <f>ROUND(I228*H228,2)</f>
        <v>0</v>
      </c>
      <c r="K228" s="236"/>
      <c r="L228" s="44"/>
      <c r="M228" s="237" t="s">
        <v>1</v>
      </c>
      <c r="N228" s="238" t="s">
        <v>38</v>
      </c>
      <c r="O228" s="91"/>
      <c r="P228" s="239">
        <f>O228*H228</f>
        <v>0</v>
      </c>
      <c r="Q228" s="239">
        <v>0</v>
      </c>
      <c r="R228" s="239">
        <f>Q228*H228</f>
        <v>0</v>
      </c>
      <c r="S228" s="239">
        <v>0</v>
      </c>
      <c r="T228" s="24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1" t="s">
        <v>122</v>
      </c>
      <c r="AT228" s="241" t="s">
        <v>118</v>
      </c>
      <c r="AU228" s="241" t="s">
        <v>80</v>
      </c>
      <c r="AY228" s="17" t="s">
        <v>115</v>
      </c>
      <c r="BE228" s="242">
        <f>IF(N228="základní",J228,0)</f>
        <v>0</v>
      </c>
      <c r="BF228" s="242">
        <f>IF(N228="snížená",J228,0)</f>
        <v>0</v>
      </c>
      <c r="BG228" s="242">
        <f>IF(N228="zákl. přenesená",J228,0)</f>
        <v>0</v>
      </c>
      <c r="BH228" s="242">
        <f>IF(N228="sníž. přenesená",J228,0)</f>
        <v>0</v>
      </c>
      <c r="BI228" s="242">
        <f>IF(N228="nulová",J228,0)</f>
        <v>0</v>
      </c>
      <c r="BJ228" s="17" t="s">
        <v>78</v>
      </c>
      <c r="BK228" s="242">
        <f>ROUND(I228*H228,2)</f>
        <v>0</v>
      </c>
      <c r="BL228" s="17" t="s">
        <v>122</v>
      </c>
      <c r="BM228" s="241" t="s">
        <v>379</v>
      </c>
    </row>
    <row r="229" spans="1:65" s="2" customFormat="1" ht="21.75" customHeight="1">
      <c r="A229" s="38"/>
      <c r="B229" s="39"/>
      <c r="C229" s="229" t="s">
        <v>8</v>
      </c>
      <c r="D229" s="229" t="s">
        <v>118</v>
      </c>
      <c r="E229" s="230" t="s">
        <v>380</v>
      </c>
      <c r="F229" s="231" t="s">
        <v>381</v>
      </c>
      <c r="G229" s="232" t="s">
        <v>171</v>
      </c>
      <c r="H229" s="233">
        <v>879.21</v>
      </c>
      <c r="I229" s="234"/>
      <c r="J229" s="235">
        <f>ROUND(I229*H229,2)</f>
        <v>0</v>
      </c>
      <c r="K229" s="236"/>
      <c r="L229" s="44"/>
      <c r="M229" s="237" t="s">
        <v>1</v>
      </c>
      <c r="N229" s="238" t="s">
        <v>38</v>
      </c>
      <c r="O229" s="91"/>
      <c r="P229" s="239">
        <f>O229*H229</f>
        <v>0</v>
      </c>
      <c r="Q229" s="239">
        <v>0</v>
      </c>
      <c r="R229" s="239">
        <f>Q229*H229</f>
        <v>0</v>
      </c>
      <c r="S229" s="239">
        <v>0</v>
      </c>
      <c r="T229" s="24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1" t="s">
        <v>122</v>
      </c>
      <c r="AT229" s="241" t="s">
        <v>118</v>
      </c>
      <c r="AU229" s="241" t="s">
        <v>80</v>
      </c>
      <c r="AY229" s="17" t="s">
        <v>115</v>
      </c>
      <c r="BE229" s="242">
        <f>IF(N229="základní",J229,0)</f>
        <v>0</v>
      </c>
      <c r="BF229" s="242">
        <f>IF(N229="snížená",J229,0)</f>
        <v>0</v>
      </c>
      <c r="BG229" s="242">
        <f>IF(N229="zákl. přenesená",J229,0)</f>
        <v>0</v>
      </c>
      <c r="BH229" s="242">
        <f>IF(N229="sníž. přenesená",J229,0)</f>
        <v>0</v>
      </c>
      <c r="BI229" s="242">
        <f>IF(N229="nulová",J229,0)</f>
        <v>0</v>
      </c>
      <c r="BJ229" s="17" t="s">
        <v>78</v>
      </c>
      <c r="BK229" s="242">
        <f>ROUND(I229*H229,2)</f>
        <v>0</v>
      </c>
      <c r="BL229" s="17" t="s">
        <v>122</v>
      </c>
      <c r="BM229" s="241" t="s">
        <v>382</v>
      </c>
    </row>
    <row r="230" spans="1:51" s="13" customFormat="1" ht="12">
      <c r="A230" s="13"/>
      <c r="B230" s="243"/>
      <c r="C230" s="244"/>
      <c r="D230" s="245" t="s">
        <v>132</v>
      </c>
      <c r="E230" s="246" t="s">
        <v>1</v>
      </c>
      <c r="F230" s="247" t="s">
        <v>383</v>
      </c>
      <c r="G230" s="244"/>
      <c r="H230" s="248">
        <v>879.21</v>
      </c>
      <c r="I230" s="249"/>
      <c r="J230" s="244"/>
      <c r="K230" s="244"/>
      <c r="L230" s="250"/>
      <c r="M230" s="251"/>
      <c r="N230" s="252"/>
      <c r="O230" s="252"/>
      <c r="P230" s="252"/>
      <c r="Q230" s="252"/>
      <c r="R230" s="252"/>
      <c r="S230" s="252"/>
      <c r="T230" s="25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4" t="s">
        <v>132</v>
      </c>
      <c r="AU230" s="254" t="s">
        <v>80</v>
      </c>
      <c r="AV230" s="13" t="s">
        <v>80</v>
      </c>
      <c r="AW230" s="13" t="s">
        <v>30</v>
      </c>
      <c r="AX230" s="13" t="s">
        <v>78</v>
      </c>
      <c r="AY230" s="254" t="s">
        <v>115</v>
      </c>
    </row>
    <row r="231" spans="1:65" s="2" customFormat="1" ht="21.75" customHeight="1">
      <c r="A231" s="38"/>
      <c r="B231" s="39"/>
      <c r="C231" s="229" t="s">
        <v>384</v>
      </c>
      <c r="D231" s="229" t="s">
        <v>118</v>
      </c>
      <c r="E231" s="230" t="s">
        <v>385</v>
      </c>
      <c r="F231" s="231" t="s">
        <v>386</v>
      </c>
      <c r="G231" s="232" t="s">
        <v>171</v>
      </c>
      <c r="H231" s="233">
        <v>58.614</v>
      </c>
      <c r="I231" s="234"/>
      <c r="J231" s="235">
        <f>ROUND(I231*H231,2)</f>
        <v>0</v>
      </c>
      <c r="K231" s="236"/>
      <c r="L231" s="44"/>
      <c r="M231" s="237" t="s">
        <v>1</v>
      </c>
      <c r="N231" s="238" t="s">
        <v>38</v>
      </c>
      <c r="O231" s="91"/>
      <c r="P231" s="239">
        <f>O231*H231</f>
        <v>0</v>
      </c>
      <c r="Q231" s="239">
        <v>0</v>
      </c>
      <c r="R231" s="239">
        <f>Q231*H231</f>
        <v>0</v>
      </c>
      <c r="S231" s="239">
        <v>0</v>
      </c>
      <c r="T231" s="24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1" t="s">
        <v>122</v>
      </c>
      <c r="AT231" s="241" t="s">
        <v>118</v>
      </c>
      <c r="AU231" s="241" t="s">
        <v>80</v>
      </c>
      <c r="AY231" s="17" t="s">
        <v>115</v>
      </c>
      <c r="BE231" s="242">
        <f>IF(N231="základní",J231,0)</f>
        <v>0</v>
      </c>
      <c r="BF231" s="242">
        <f>IF(N231="snížená",J231,0)</f>
        <v>0</v>
      </c>
      <c r="BG231" s="242">
        <f>IF(N231="zákl. přenesená",J231,0)</f>
        <v>0</v>
      </c>
      <c r="BH231" s="242">
        <f>IF(N231="sníž. přenesená",J231,0)</f>
        <v>0</v>
      </c>
      <c r="BI231" s="242">
        <f>IF(N231="nulová",J231,0)</f>
        <v>0</v>
      </c>
      <c r="BJ231" s="17" t="s">
        <v>78</v>
      </c>
      <c r="BK231" s="242">
        <f>ROUND(I231*H231,2)</f>
        <v>0</v>
      </c>
      <c r="BL231" s="17" t="s">
        <v>122</v>
      </c>
      <c r="BM231" s="241" t="s">
        <v>387</v>
      </c>
    </row>
    <row r="232" spans="1:63" s="12" customFormat="1" ht="22.8" customHeight="1">
      <c r="A232" s="12"/>
      <c r="B232" s="213"/>
      <c r="C232" s="214"/>
      <c r="D232" s="215" t="s">
        <v>72</v>
      </c>
      <c r="E232" s="227" t="s">
        <v>388</v>
      </c>
      <c r="F232" s="227" t="s">
        <v>389</v>
      </c>
      <c r="G232" s="214"/>
      <c r="H232" s="214"/>
      <c r="I232" s="217"/>
      <c r="J232" s="228">
        <f>BK232</f>
        <v>0</v>
      </c>
      <c r="K232" s="214"/>
      <c r="L232" s="219"/>
      <c r="M232" s="220"/>
      <c r="N232" s="221"/>
      <c r="O232" s="221"/>
      <c r="P232" s="222">
        <f>P233</f>
        <v>0</v>
      </c>
      <c r="Q232" s="221"/>
      <c r="R232" s="222">
        <f>R233</f>
        <v>0</v>
      </c>
      <c r="S232" s="221"/>
      <c r="T232" s="223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4" t="s">
        <v>78</v>
      </c>
      <c r="AT232" s="225" t="s">
        <v>72</v>
      </c>
      <c r="AU232" s="225" t="s">
        <v>78</v>
      </c>
      <c r="AY232" s="224" t="s">
        <v>115</v>
      </c>
      <c r="BK232" s="226">
        <f>BK233</f>
        <v>0</v>
      </c>
    </row>
    <row r="233" spans="1:65" s="2" customFormat="1" ht="21.75" customHeight="1">
      <c r="A233" s="38"/>
      <c r="B233" s="39"/>
      <c r="C233" s="229" t="s">
        <v>390</v>
      </c>
      <c r="D233" s="229" t="s">
        <v>118</v>
      </c>
      <c r="E233" s="230" t="s">
        <v>391</v>
      </c>
      <c r="F233" s="231" t="s">
        <v>392</v>
      </c>
      <c r="G233" s="232" t="s">
        <v>171</v>
      </c>
      <c r="H233" s="233">
        <v>73.024</v>
      </c>
      <c r="I233" s="234"/>
      <c r="J233" s="235">
        <f>ROUND(I233*H233,2)</f>
        <v>0</v>
      </c>
      <c r="K233" s="236"/>
      <c r="L233" s="44"/>
      <c r="M233" s="237" t="s">
        <v>1</v>
      </c>
      <c r="N233" s="238" t="s">
        <v>38</v>
      </c>
      <c r="O233" s="91"/>
      <c r="P233" s="239">
        <f>O233*H233</f>
        <v>0</v>
      </c>
      <c r="Q233" s="239">
        <v>0</v>
      </c>
      <c r="R233" s="239">
        <f>Q233*H233</f>
        <v>0</v>
      </c>
      <c r="S233" s="239">
        <v>0</v>
      </c>
      <c r="T233" s="24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1" t="s">
        <v>122</v>
      </c>
      <c r="AT233" s="241" t="s">
        <v>118</v>
      </c>
      <c r="AU233" s="241" t="s">
        <v>80</v>
      </c>
      <c r="AY233" s="17" t="s">
        <v>115</v>
      </c>
      <c r="BE233" s="242">
        <f>IF(N233="základní",J233,0)</f>
        <v>0</v>
      </c>
      <c r="BF233" s="242">
        <f>IF(N233="snížená",J233,0)</f>
        <v>0</v>
      </c>
      <c r="BG233" s="242">
        <f>IF(N233="zákl. přenesená",J233,0)</f>
        <v>0</v>
      </c>
      <c r="BH233" s="242">
        <f>IF(N233="sníž. přenesená",J233,0)</f>
        <v>0</v>
      </c>
      <c r="BI233" s="242">
        <f>IF(N233="nulová",J233,0)</f>
        <v>0</v>
      </c>
      <c r="BJ233" s="17" t="s">
        <v>78</v>
      </c>
      <c r="BK233" s="242">
        <f>ROUND(I233*H233,2)</f>
        <v>0</v>
      </c>
      <c r="BL233" s="17" t="s">
        <v>122</v>
      </c>
      <c r="BM233" s="241" t="s">
        <v>393</v>
      </c>
    </row>
    <row r="234" spans="1:63" s="12" customFormat="1" ht="25.9" customHeight="1">
      <c r="A234" s="12"/>
      <c r="B234" s="213"/>
      <c r="C234" s="214"/>
      <c r="D234" s="215" t="s">
        <v>72</v>
      </c>
      <c r="E234" s="216" t="s">
        <v>394</v>
      </c>
      <c r="F234" s="216" t="s">
        <v>395</v>
      </c>
      <c r="G234" s="214"/>
      <c r="H234" s="214"/>
      <c r="I234" s="217"/>
      <c r="J234" s="218">
        <f>BK234</f>
        <v>0</v>
      </c>
      <c r="K234" s="214"/>
      <c r="L234" s="219"/>
      <c r="M234" s="220"/>
      <c r="N234" s="221"/>
      <c r="O234" s="221"/>
      <c r="P234" s="222">
        <f>P235+P238+P241</f>
        <v>0</v>
      </c>
      <c r="Q234" s="221"/>
      <c r="R234" s="222">
        <f>R235+R238+R241</f>
        <v>0</v>
      </c>
      <c r="S234" s="221"/>
      <c r="T234" s="223">
        <f>T235+T238+T241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4" t="s">
        <v>134</v>
      </c>
      <c r="AT234" s="225" t="s">
        <v>72</v>
      </c>
      <c r="AU234" s="225" t="s">
        <v>73</v>
      </c>
      <c r="AY234" s="224" t="s">
        <v>115</v>
      </c>
      <c r="BK234" s="226">
        <f>BK235+BK238+BK241</f>
        <v>0</v>
      </c>
    </row>
    <row r="235" spans="1:63" s="12" customFormat="1" ht="22.8" customHeight="1">
      <c r="A235" s="12"/>
      <c r="B235" s="213"/>
      <c r="C235" s="214"/>
      <c r="D235" s="215" t="s">
        <v>72</v>
      </c>
      <c r="E235" s="227" t="s">
        <v>396</v>
      </c>
      <c r="F235" s="227" t="s">
        <v>397</v>
      </c>
      <c r="G235" s="214"/>
      <c r="H235" s="214"/>
      <c r="I235" s="217"/>
      <c r="J235" s="228">
        <f>BK235</f>
        <v>0</v>
      </c>
      <c r="K235" s="214"/>
      <c r="L235" s="219"/>
      <c r="M235" s="220"/>
      <c r="N235" s="221"/>
      <c r="O235" s="221"/>
      <c r="P235" s="222">
        <f>SUM(P236:P237)</f>
        <v>0</v>
      </c>
      <c r="Q235" s="221"/>
      <c r="R235" s="222">
        <f>SUM(R236:R237)</f>
        <v>0</v>
      </c>
      <c r="S235" s="221"/>
      <c r="T235" s="223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24" t="s">
        <v>134</v>
      </c>
      <c r="AT235" s="225" t="s">
        <v>72</v>
      </c>
      <c r="AU235" s="225" t="s">
        <v>78</v>
      </c>
      <c r="AY235" s="224" t="s">
        <v>115</v>
      </c>
      <c r="BK235" s="226">
        <f>SUM(BK236:BK237)</f>
        <v>0</v>
      </c>
    </row>
    <row r="236" spans="1:65" s="2" customFormat="1" ht="16.5" customHeight="1">
      <c r="A236" s="38"/>
      <c r="B236" s="39"/>
      <c r="C236" s="229" t="s">
        <v>398</v>
      </c>
      <c r="D236" s="229" t="s">
        <v>118</v>
      </c>
      <c r="E236" s="230" t="s">
        <v>399</v>
      </c>
      <c r="F236" s="231" t="s">
        <v>397</v>
      </c>
      <c r="G236" s="232" t="s">
        <v>400</v>
      </c>
      <c r="H236" s="233">
        <v>1</v>
      </c>
      <c r="I236" s="234"/>
      <c r="J236" s="235">
        <f>ROUND(I236*H236,2)</f>
        <v>0</v>
      </c>
      <c r="K236" s="236"/>
      <c r="L236" s="44"/>
      <c r="M236" s="237" t="s">
        <v>1</v>
      </c>
      <c r="N236" s="238" t="s">
        <v>38</v>
      </c>
      <c r="O236" s="91"/>
      <c r="P236" s="239">
        <f>O236*H236</f>
        <v>0</v>
      </c>
      <c r="Q236" s="239">
        <v>0</v>
      </c>
      <c r="R236" s="239">
        <f>Q236*H236</f>
        <v>0</v>
      </c>
      <c r="S236" s="239">
        <v>0</v>
      </c>
      <c r="T236" s="24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1" t="s">
        <v>401</v>
      </c>
      <c r="AT236" s="241" t="s">
        <v>118</v>
      </c>
      <c r="AU236" s="241" t="s">
        <v>80</v>
      </c>
      <c r="AY236" s="17" t="s">
        <v>115</v>
      </c>
      <c r="BE236" s="242">
        <f>IF(N236="základní",J236,0)</f>
        <v>0</v>
      </c>
      <c r="BF236" s="242">
        <f>IF(N236="snížená",J236,0)</f>
        <v>0</v>
      </c>
      <c r="BG236" s="242">
        <f>IF(N236="zákl. přenesená",J236,0)</f>
        <v>0</v>
      </c>
      <c r="BH236" s="242">
        <f>IF(N236="sníž. přenesená",J236,0)</f>
        <v>0</v>
      </c>
      <c r="BI236" s="242">
        <f>IF(N236="nulová",J236,0)</f>
        <v>0</v>
      </c>
      <c r="BJ236" s="17" t="s">
        <v>78</v>
      </c>
      <c r="BK236" s="242">
        <f>ROUND(I236*H236,2)</f>
        <v>0</v>
      </c>
      <c r="BL236" s="17" t="s">
        <v>401</v>
      </c>
      <c r="BM236" s="241" t="s">
        <v>402</v>
      </c>
    </row>
    <row r="237" spans="1:65" s="2" customFormat="1" ht="16.5" customHeight="1">
      <c r="A237" s="38"/>
      <c r="B237" s="39"/>
      <c r="C237" s="229" t="s">
        <v>403</v>
      </c>
      <c r="D237" s="229" t="s">
        <v>118</v>
      </c>
      <c r="E237" s="230" t="s">
        <v>404</v>
      </c>
      <c r="F237" s="231" t="s">
        <v>405</v>
      </c>
      <c r="G237" s="232" t="s">
        <v>400</v>
      </c>
      <c r="H237" s="233">
        <v>1</v>
      </c>
      <c r="I237" s="234"/>
      <c r="J237" s="235">
        <f>ROUND(I237*H237,2)</f>
        <v>0</v>
      </c>
      <c r="K237" s="236"/>
      <c r="L237" s="44"/>
      <c r="M237" s="237" t="s">
        <v>1</v>
      </c>
      <c r="N237" s="238" t="s">
        <v>38</v>
      </c>
      <c r="O237" s="91"/>
      <c r="P237" s="239">
        <f>O237*H237</f>
        <v>0</v>
      </c>
      <c r="Q237" s="239">
        <v>0</v>
      </c>
      <c r="R237" s="239">
        <f>Q237*H237</f>
        <v>0</v>
      </c>
      <c r="S237" s="239">
        <v>0</v>
      </c>
      <c r="T237" s="24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1" t="s">
        <v>401</v>
      </c>
      <c r="AT237" s="241" t="s">
        <v>118</v>
      </c>
      <c r="AU237" s="241" t="s">
        <v>80</v>
      </c>
      <c r="AY237" s="17" t="s">
        <v>115</v>
      </c>
      <c r="BE237" s="242">
        <f>IF(N237="základní",J237,0)</f>
        <v>0</v>
      </c>
      <c r="BF237" s="242">
        <f>IF(N237="snížená",J237,0)</f>
        <v>0</v>
      </c>
      <c r="BG237" s="242">
        <f>IF(N237="zákl. přenesená",J237,0)</f>
        <v>0</v>
      </c>
      <c r="BH237" s="242">
        <f>IF(N237="sníž. přenesená",J237,0)</f>
        <v>0</v>
      </c>
      <c r="BI237" s="242">
        <f>IF(N237="nulová",J237,0)</f>
        <v>0</v>
      </c>
      <c r="BJ237" s="17" t="s">
        <v>78</v>
      </c>
      <c r="BK237" s="242">
        <f>ROUND(I237*H237,2)</f>
        <v>0</v>
      </c>
      <c r="BL237" s="17" t="s">
        <v>401</v>
      </c>
      <c r="BM237" s="241" t="s">
        <v>406</v>
      </c>
    </row>
    <row r="238" spans="1:63" s="12" customFormat="1" ht="22.8" customHeight="1">
      <c r="A238" s="12"/>
      <c r="B238" s="213"/>
      <c r="C238" s="214"/>
      <c r="D238" s="215" t="s">
        <v>72</v>
      </c>
      <c r="E238" s="227" t="s">
        <v>407</v>
      </c>
      <c r="F238" s="227" t="s">
        <v>408</v>
      </c>
      <c r="G238" s="214"/>
      <c r="H238" s="214"/>
      <c r="I238" s="217"/>
      <c r="J238" s="228">
        <f>BK238</f>
        <v>0</v>
      </c>
      <c r="K238" s="214"/>
      <c r="L238" s="219"/>
      <c r="M238" s="220"/>
      <c r="N238" s="221"/>
      <c r="O238" s="221"/>
      <c r="P238" s="222">
        <f>SUM(P239:P240)</f>
        <v>0</v>
      </c>
      <c r="Q238" s="221"/>
      <c r="R238" s="222">
        <f>SUM(R239:R240)</f>
        <v>0</v>
      </c>
      <c r="S238" s="221"/>
      <c r="T238" s="223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4" t="s">
        <v>134</v>
      </c>
      <c r="AT238" s="225" t="s">
        <v>72</v>
      </c>
      <c r="AU238" s="225" t="s">
        <v>78</v>
      </c>
      <c r="AY238" s="224" t="s">
        <v>115</v>
      </c>
      <c r="BK238" s="226">
        <f>SUM(BK239:BK240)</f>
        <v>0</v>
      </c>
    </row>
    <row r="239" spans="1:65" s="2" customFormat="1" ht="16.5" customHeight="1">
      <c r="A239" s="38"/>
      <c r="B239" s="39"/>
      <c r="C239" s="229" t="s">
        <v>409</v>
      </c>
      <c r="D239" s="229" t="s">
        <v>118</v>
      </c>
      <c r="E239" s="230" t="s">
        <v>410</v>
      </c>
      <c r="F239" s="231" t="s">
        <v>408</v>
      </c>
      <c r="G239" s="232" t="s">
        <v>400</v>
      </c>
      <c r="H239" s="233">
        <v>1</v>
      </c>
      <c r="I239" s="234"/>
      <c r="J239" s="235">
        <f>ROUND(I239*H239,2)</f>
        <v>0</v>
      </c>
      <c r="K239" s="236"/>
      <c r="L239" s="44"/>
      <c r="M239" s="237" t="s">
        <v>1</v>
      </c>
      <c r="N239" s="238" t="s">
        <v>38</v>
      </c>
      <c r="O239" s="91"/>
      <c r="P239" s="239">
        <f>O239*H239</f>
        <v>0</v>
      </c>
      <c r="Q239" s="239">
        <v>0</v>
      </c>
      <c r="R239" s="239">
        <f>Q239*H239</f>
        <v>0</v>
      </c>
      <c r="S239" s="239">
        <v>0</v>
      </c>
      <c r="T239" s="24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1" t="s">
        <v>401</v>
      </c>
      <c r="AT239" s="241" t="s">
        <v>118</v>
      </c>
      <c r="AU239" s="241" t="s">
        <v>80</v>
      </c>
      <c r="AY239" s="17" t="s">
        <v>115</v>
      </c>
      <c r="BE239" s="242">
        <f>IF(N239="základní",J239,0)</f>
        <v>0</v>
      </c>
      <c r="BF239" s="242">
        <f>IF(N239="snížená",J239,0)</f>
        <v>0</v>
      </c>
      <c r="BG239" s="242">
        <f>IF(N239="zákl. přenesená",J239,0)</f>
        <v>0</v>
      </c>
      <c r="BH239" s="242">
        <f>IF(N239="sníž. přenesená",J239,0)</f>
        <v>0</v>
      </c>
      <c r="BI239" s="242">
        <f>IF(N239="nulová",J239,0)</f>
        <v>0</v>
      </c>
      <c r="BJ239" s="17" t="s">
        <v>78</v>
      </c>
      <c r="BK239" s="242">
        <f>ROUND(I239*H239,2)</f>
        <v>0</v>
      </c>
      <c r="BL239" s="17" t="s">
        <v>401</v>
      </c>
      <c r="BM239" s="241" t="s">
        <v>411</v>
      </c>
    </row>
    <row r="240" spans="1:65" s="2" customFormat="1" ht="16.5" customHeight="1">
      <c r="A240" s="38"/>
      <c r="B240" s="39"/>
      <c r="C240" s="229" t="s">
        <v>412</v>
      </c>
      <c r="D240" s="229" t="s">
        <v>118</v>
      </c>
      <c r="E240" s="230" t="s">
        <v>413</v>
      </c>
      <c r="F240" s="231" t="s">
        <v>414</v>
      </c>
      <c r="G240" s="232" t="s">
        <v>400</v>
      </c>
      <c r="H240" s="233">
        <v>3</v>
      </c>
      <c r="I240" s="234"/>
      <c r="J240" s="235">
        <f>ROUND(I240*H240,2)</f>
        <v>0</v>
      </c>
      <c r="K240" s="236"/>
      <c r="L240" s="44"/>
      <c r="M240" s="237" t="s">
        <v>1</v>
      </c>
      <c r="N240" s="238" t="s">
        <v>38</v>
      </c>
      <c r="O240" s="91"/>
      <c r="P240" s="239">
        <f>O240*H240</f>
        <v>0</v>
      </c>
      <c r="Q240" s="239">
        <v>0</v>
      </c>
      <c r="R240" s="239">
        <f>Q240*H240</f>
        <v>0</v>
      </c>
      <c r="S240" s="239">
        <v>0</v>
      </c>
      <c r="T240" s="24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1" t="s">
        <v>401</v>
      </c>
      <c r="AT240" s="241" t="s">
        <v>118</v>
      </c>
      <c r="AU240" s="241" t="s">
        <v>80</v>
      </c>
      <c r="AY240" s="17" t="s">
        <v>115</v>
      </c>
      <c r="BE240" s="242">
        <f>IF(N240="základní",J240,0)</f>
        <v>0</v>
      </c>
      <c r="BF240" s="242">
        <f>IF(N240="snížená",J240,0)</f>
        <v>0</v>
      </c>
      <c r="BG240" s="242">
        <f>IF(N240="zákl. přenesená",J240,0)</f>
        <v>0</v>
      </c>
      <c r="BH240" s="242">
        <f>IF(N240="sníž. přenesená",J240,0)</f>
        <v>0</v>
      </c>
      <c r="BI240" s="242">
        <f>IF(N240="nulová",J240,0)</f>
        <v>0</v>
      </c>
      <c r="BJ240" s="17" t="s">
        <v>78</v>
      </c>
      <c r="BK240" s="242">
        <f>ROUND(I240*H240,2)</f>
        <v>0</v>
      </c>
      <c r="BL240" s="17" t="s">
        <v>401</v>
      </c>
      <c r="BM240" s="241" t="s">
        <v>415</v>
      </c>
    </row>
    <row r="241" spans="1:63" s="12" customFormat="1" ht="22.8" customHeight="1">
      <c r="A241" s="12"/>
      <c r="B241" s="213"/>
      <c r="C241" s="214"/>
      <c r="D241" s="215" t="s">
        <v>72</v>
      </c>
      <c r="E241" s="227" t="s">
        <v>416</v>
      </c>
      <c r="F241" s="227" t="s">
        <v>417</v>
      </c>
      <c r="G241" s="214"/>
      <c r="H241" s="214"/>
      <c r="I241" s="217"/>
      <c r="J241" s="228">
        <f>BK241</f>
        <v>0</v>
      </c>
      <c r="K241" s="214"/>
      <c r="L241" s="219"/>
      <c r="M241" s="220"/>
      <c r="N241" s="221"/>
      <c r="O241" s="221"/>
      <c r="P241" s="222">
        <f>P242</f>
        <v>0</v>
      </c>
      <c r="Q241" s="221"/>
      <c r="R241" s="222">
        <f>R242</f>
        <v>0</v>
      </c>
      <c r="S241" s="221"/>
      <c r="T241" s="223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24" t="s">
        <v>134</v>
      </c>
      <c r="AT241" s="225" t="s">
        <v>72</v>
      </c>
      <c r="AU241" s="225" t="s">
        <v>78</v>
      </c>
      <c r="AY241" s="224" t="s">
        <v>115</v>
      </c>
      <c r="BK241" s="226">
        <f>BK242</f>
        <v>0</v>
      </c>
    </row>
    <row r="242" spans="1:65" s="2" customFormat="1" ht="21.75" customHeight="1">
      <c r="A242" s="38"/>
      <c r="B242" s="39"/>
      <c r="C242" s="229" t="s">
        <v>418</v>
      </c>
      <c r="D242" s="229" t="s">
        <v>118</v>
      </c>
      <c r="E242" s="230" t="s">
        <v>419</v>
      </c>
      <c r="F242" s="231" t="s">
        <v>420</v>
      </c>
      <c r="G242" s="232" t="s">
        <v>400</v>
      </c>
      <c r="H242" s="233">
        <v>1</v>
      </c>
      <c r="I242" s="234"/>
      <c r="J242" s="235">
        <f>ROUND(I242*H242,2)</f>
        <v>0</v>
      </c>
      <c r="K242" s="236"/>
      <c r="L242" s="44"/>
      <c r="M242" s="287" t="s">
        <v>1</v>
      </c>
      <c r="N242" s="288" t="s">
        <v>38</v>
      </c>
      <c r="O242" s="289"/>
      <c r="P242" s="290">
        <f>O242*H242</f>
        <v>0</v>
      </c>
      <c r="Q242" s="290">
        <v>0</v>
      </c>
      <c r="R242" s="290">
        <f>Q242*H242</f>
        <v>0</v>
      </c>
      <c r="S242" s="290">
        <v>0</v>
      </c>
      <c r="T242" s="291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1" t="s">
        <v>401</v>
      </c>
      <c r="AT242" s="241" t="s">
        <v>118</v>
      </c>
      <c r="AU242" s="241" t="s">
        <v>80</v>
      </c>
      <c r="AY242" s="17" t="s">
        <v>115</v>
      </c>
      <c r="BE242" s="242">
        <f>IF(N242="základní",J242,0)</f>
        <v>0</v>
      </c>
      <c r="BF242" s="242">
        <f>IF(N242="snížená",J242,0)</f>
        <v>0</v>
      </c>
      <c r="BG242" s="242">
        <f>IF(N242="zákl. přenesená",J242,0)</f>
        <v>0</v>
      </c>
      <c r="BH242" s="242">
        <f>IF(N242="sníž. přenesená",J242,0)</f>
        <v>0</v>
      </c>
      <c r="BI242" s="242">
        <f>IF(N242="nulová",J242,0)</f>
        <v>0</v>
      </c>
      <c r="BJ242" s="17" t="s">
        <v>78</v>
      </c>
      <c r="BK242" s="242">
        <f>ROUND(I242*H242,2)</f>
        <v>0</v>
      </c>
      <c r="BL242" s="17" t="s">
        <v>401</v>
      </c>
      <c r="BM242" s="241" t="s">
        <v>421</v>
      </c>
    </row>
    <row r="243" spans="1:31" s="2" customFormat="1" ht="6.95" customHeight="1">
      <c r="A243" s="38"/>
      <c r="B243" s="66"/>
      <c r="C243" s="67"/>
      <c r="D243" s="67"/>
      <c r="E243" s="67"/>
      <c r="F243" s="67"/>
      <c r="G243" s="67"/>
      <c r="H243" s="67"/>
      <c r="I243" s="177"/>
      <c r="J243" s="67"/>
      <c r="K243" s="67"/>
      <c r="L243" s="44"/>
      <c r="M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</row>
  </sheetData>
  <sheetProtection password="CC71" sheet="1" objects="1" scenarios="1" formatColumns="0" formatRows="0" autoFilter="0"/>
  <autoFilter ref="C124:K242"/>
  <mergeCells count="6">
    <mergeCell ref="E7:H7"/>
    <mergeCell ref="E16:H16"/>
    <mergeCell ref="E25:H25"/>
    <mergeCell ref="E85:H8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Adam</dc:creator>
  <cp:keywords/>
  <dc:description/>
  <cp:lastModifiedBy>Miroslav Adam</cp:lastModifiedBy>
  <dcterms:created xsi:type="dcterms:W3CDTF">2020-01-16T08:15:30Z</dcterms:created>
  <dcterms:modified xsi:type="dcterms:W3CDTF">2020-01-16T08:15:36Z</dcterms:modified>
  <cp:category/>
  <cp:version/>
  <cp:contentType/>
  <cp:contentStatus/>
</cp:coreProperties>
</file>