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25" windowWidth="17895" windowHeight="7620" activeTab="1"/>
  </bookViews>
  <sheets>
    <sheet name="Rekapitulace stavby" sheetId="1" r:id="rId1"/>
    <sheet name="02a-2018 - SO 101 - Komun..." sheetId="2" r:id="rId2"/>
    <sheet name="02b-2018 - SO 800 - VRN" sheetId="3" r:id="rId3"/>
  </sheets>
  <definedNames>
    <definedName name="_xlnm._FilterDatabase" localSheetId="1" hidden="1">'02a-2018 - SO 101 - Komun...'!$C$124:$K$508</definedName>
    <definedName name="_xlnm._FilterDatabase" localSheetId="2" hidden="1">'02b-2018 - SO 800 - VRN'!$C$120:$K$148</definedName>
    <definedName name="_xlnm.Print_Titles" localSheetId="1">'02a-2018 - SO 101 - Komun...'!$124:$124</definedName>
    <definedName name="_xlnm.Print_Titles" localSheetId="2">'02b-2018 - SO 800 - VRN'!$120:$120</definedName>
    <definedName name="_xlnm.Print_Titles" localSheetId="0">'Rekapitulace stavby'!$92:$92</definedName>
    <definedName name="_xlnm.Print_Area" localSheetId="1">'02a-2018 - SO 101 - Komun...'!$C$4:$J$76,'02a-2018 - SO 101 - Komun...'!$C$112:$K$508</definedName>
    <definedName name="_xlnm.Print_Area" localSheetId="2">'02b-2018 - SO 800 - VRN'!$C$4:$J$76,'02b-2018 - SO 800 - VRN'!$C$108:$K$148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R144" i="3" s="1"/>
  <c r="P145" i="3"/>
  <c r="P144" i="3" s="1"/>
  <c r="BK145" i="3"/>
  <c r="BK144" i="3" s="1"/>
  <c r="J144" i="3" s="1"/>
  <c r="J101" i="3" s="1"/>
  <c r="J145" i="3"/>
  <c r="BE145" i="3"/>
  <c r="BI142" i="3"/>
  <c r="BH142" i="3"/>
  <c r="BG142" i="3"/>
  <c r="BF142" i="3"/>
  <c r="T142" i="3"/>
  <c r="R142" i="3"/>
  <c r="P142" i="3"/>
  <c r="BK142" i="3"/>
  <c r="J142" i="3"/>
  <c r="BE142" i="3" s="1"/>
  <c r="BI140" i="3"/>
  <c r="BH140" i="3"/>
  <c r="BG140" i="3"/>
  <c r="BF140" i="3"/>
  <c r="T140" i="3"/>
  <c r="R140" i="3"/>
  <c r="P140" i="3"/>
  <c r="BK140" i="3"/>
  <c r="J140" i="3"/>
  <c r="BE140" i="3" s="1"/>
  <c r="BI138" i="3"/>
  <c r="BH138" i="3"/>
  <c r="BG138" i="3"/>
  <c r="BF138" i="3"/>
  <c r="T138" i="3"/>
  <c r="R138" i="3"/>
  <c r="R137" i="3" s="1"/>
  <c r="P138" i="3"/>
  <c r="P137" i="3" s="1"/>
  <c r="BK138" i="3"/>
  <c r="BK137" i="3" s="1"/>
  <c r="J137" i="3"/>
  <c r="J100" i="3" s="1"/>
  <c r="J138" i="3"/>
  <c r="BE138" i="3"/>
  <c r="BI135" i="3"/>
  <c r="BH135" i="3"/>
  <c r="BG135" i="3"/>
  <c r="BF135" i="3"/>
  <c r="T135" i="3"/>
  <c r="T134" i="3" s="1"/>
  <c r="R135" i="3"/>
  <c r="R134" i="3" s="1"/>
  <c r="P135" i="3"/>
  <c r="P134" i="3" s="1"/>
  <c r="BK135" i="3"/>
  <c r="BK134" i="3" s="1"/>
  <c r="J134" i="3" s="1"/>
  <c r="J99" i="3" s="1"/>
  <c r="J135" i="3"/>
  <c r="BE135" i="3"/>
  <c r="BI132" i="3"/>
  <c r="BH132" i="3"/>
  <c r="BG132" i="3"/>
  <c r="BF132" i="3"/>
  <c r="T132" i="3"/>
  <c r="R132" i="3"/>
  <c r="P132" i="3"/>
  <c r="BK132" i="3"/>
  <c r="J132" i="3"/>
  <c r="BE132" i="3" s="1"/>
  <c r="BI130" i="3"/>
  <c r="BH130" i="3"/>
  <c r="BG130" i="3"/>
  <c r="BF130" i="3"/>
  <c r="T130" i="3"/>
  <c r="R130" i="3"/>
  <c r="P130" i="3"/>
  <c r="BK130" i="3"/>
  <c r="J130" i="3"/>
  <c r="BE130" i="3" s="1"/>
  <c r="BI128" i="3"/>
  <c r="BH128" i="3"/>
  <c r="BG128" i="3"/>
  <c r="BF128" i="3"/>
  <c r="T128" i="3"/>
  <c r="R128" i="3"/>
  <c r="P128" i="3"/>
  <c r="BK128" i="3"/>
  <c r="J128" i="3"/>
  <c r="BE128" i="3" s="1"/>
  <c r="BI126" i="3"/>
  <c r="BH126" i="3"/>
  <c r="BG126" i="3"/>
  <c r="BF126" i="3"/>
  <c r="T126" i="3"/>
  <c r="R126" i="3"/>
  <c r="P126" i="3"/>
  <c r="BK126" i="3"/>
  <c r="J126" i="3"/>
  <c r="BE126" i="3" s="1"/>
  <c r="BI124" i="3"/>
  <c r="F37" i="3" s="1"/>
  <c r="BD96" i="1" s="1"/>
  <c r="BH124" i="3"/>
  <c r="F36" i="3"/>
  <c r="BC96" i="1" s="1"/>
  <c r="BG124" i="3"/>
  <c r="F35" i="3" s="1"/>
  <c r="BB96" i="1" s="1"/>
  <c r="BF124" i="3"/>
  <c r="J34" i="3"/>
  <c r="AW96" i="1" s="1"/>
  <c r="F34" i="3"/>
  <c r="BA96" i="1" s="1"/>
  <c r="T124" i="3"/>
  <c r="R124" i="3"/>
  <c r="R123" i="3" s="1"/>
  <c r="R122" i="3"/>
  <c r="R121" i="3" s="1"/>
  <c r="P124" i="3"/>
  <c r="BK124" i="3"/>
  <c r="BK123" i="3"/>
  <c r="J123" i="3" s="1"/>
  <c r="J98" i="3" s="1"/>
  <c r="J124" i="3"/>
  <c r="BE124" i="3"/>
  <c r="J118" i="3"/>
  <c r="J117" i="3"/>
  <c r="F117" i="3"/>
  <c r="F115" i="3"/>
  <c r="E113" i="3"/>
  <c r="J92" i="3"/>
  <c r="J91" i="3"/>
  <c r="F91" i="3"/>
  <c r="F89" i="3"/>
  <c r="E87" i="3"/>
  <c r="J18" i="3"/>
  <c r="E18" i="3"/>
  <c r="F92" i="3" s="1"/>
  <c r="F118" i="3"/>
  <c r="J17" i="3"/>
  <c r="J12" i="3"/>
  <c r="J89" i="3" s="1"/>
  <c r="J115" i="3"/>
  <c r="E7" i="3"/>
  <c r="E111" i="3" s="1"/>
  <c r="E85" i="3"/>
  <c r="J37" i="2"/>
  <c r="J36" i="2"/>
  <c r="AY95" i="1" s="1"/>
  <c r="J35" i="2"/>
  <c r="AX95" i="1" s="1"/>
  <c r="BI507" i="2"/>
  <c r="BH507" i="2"/>
  <c r="BG507" i="2"/>
  <c r="BF507" i="2"/>
  <c r="T507" i="2"/>
  <c r="R507" i="2"/>
  <c r="P507" i="2"/>
  <c r="BK507" i="2"/>
  <c r="J507" i="2"/>
  <c r="BE507" i="2" s="1"/>
  <c r="BI505" i="2"/>
  <c r="BH505" i="2"/>
  <c r="BG505" i="2"/>
  <c r="BF505" i="2"/>
  <c r="T505" i="2"/>
  <c r="R505" i="2"/>
  <c r="R504" i="2" s="1"/>
  <c r="P505" i="2"/>
  <c r="P504" i="2" s="1"/>
  <c r="BK505" i="2"/>
  <c r="BK504" i="2" s="1"/>
  <c r="J504" i="2" s="1"/>
  <c r="J105" i="2" s="1"/>
  <c r="J505" i="2"/>
  <c r="BE505" i="2"/>
  <c r="BI502" i="2"/>
  <c r="BH502" i="2"/>
  <c r="BG502" i="2"/>
  <c r="BF502" i="2"/>
  <c r="T502" i="2"/>
  <c r="R502" i="2"/>
  <c r="P502" i="2"/>
  <c r="BK502" i="2"/>
  <c r="J502" i="2"/>
  <c r="BE502" i="2" s="1"/>
  <c r="BI500" i="2"/>
  <c r="BH500" i="2"/>
  <c r="BG500" i="2"/>
  <c r="BF500" i="2"/>
  <c r="T500" i="2"/>
  <c r="R500" i="2"/>
  <c r="P500" i="2"/>
  <c r="BK500" i="2"/>
  <c r="J500" i="2"/>
  <c r="BE500" i="2" s="1"/>
  <c r="BI496" i="2"/>
  <c r="BH496" i="2"/>
  <c r="BG496" i="2"/>
  <c r="BF496" i="2"/>
  <c r="T496" i="2"/>
  <c r="R496" i="2"/>
  <c r="P496" i="2"/>
  <c r="BK496" i="2"/>
  <c r="J496" i="2"/>
  <c r="BE496" i="2" s="1"/>
  <c r="BI492" i="2"/>
  <c r="BH492" i="2"/>
  <c r="BG492" i="2"/>
  <c r="BF492" i="2"/>
  <c r="T492" i="2"/>
  <c r="R492" i="2"/>
  <c r="P492" i="2"/>
  <c r="BK492" i="2"/>
  <c r="J492" i="2"/>
  <c r="BE492" i="2" s="1"/>
  <c r="BI488" i="2"/>
  <c r="BH488" i="2"/>
  <c r="BG488" i="2"/>
  <c r="BF488" i="2"/>
  <c r="T488" i="2"/>
  <c r="R488" i="2"/>
  <c r="P488" i="2"/>
  <c r="BK488" i="2"/>
  <c r="J488" i="2"/>
  <c r="BE488" i="2" s="1"/>
  <c r="BI486" i="2"/>
  <c r="BH486" i="2"/>
  <c r="BG486" i="2"/>
  <c r="BF486" i="2"/>
  <c r="T486" i="2"/>
  <c r="R486" i="2"/>
  <c r="P486" i="2"/>
  <c r="BK486" i="2"/>
  <c r="J486" i="2"/>
  <c r="BE486" i="2" s="1"/>
  <c r="BI482" i="2"/>
  <c r="BH482" i="2"/>
  <c r="BG482" i="2"/>
  <c r="BF482" i="2"/>
  <c r="T482" i="2"/>
  <c r="R482" i="2"/>
  <c r="P482" i="2"/>
  <c r="BK482" i="2"/>
  <c r="J482" i="2"/>
  <c r="BE482" i="2" s="1"/>
  <c r="BI480" i="2"/>
  <c r="BH480" i="2"/>
  <c r="BG480" i="2"/>
  <c r="BF480" i="2"/>
  <c r="T480" i="2"/>
  <c r="R480" i="2"/>
  <c r="P480" i="2"/>
  <c r="BK480" i="2"/>
  <c r="J480" i="2"/>
  <c r="BE480" i="2" s="1"/>
  <c r="BI476" i="2"/>
  <c r="BH476" i="2"/>
  <c r="BG476" i="2"/>
  <c r="BF476" i="2"/>
  <c r="T476" i="2"/>
  <c r="R476" i="2"/>
  <c r="P476" i="2"/>
  <c r="BK476" i="2"/>
  <c r="J476" i="2"/>
  <c r="BE476" i="2" s="1"/>
  <c r="BI474" i="2"/>
  <c r="BH474" i="2"/>
  <c r="BG474" i="2"/>
  <c r="BF474" i="2"/>
  <c r="T474" i="2"/>
  <c r="R474" i="2"/>
  <c r="R473" i="2" s="1"/>
  <c r="P474" i="2"/>
  <c r="BK474" i="2"/>
  <c r="BK473" i="2" s="1"/>
  <c r="J473" i="2" s="1"/>
  <c r="J104" i="2" s="1"/>
  <c r="J474" i="2"/>
  <c r="BE474" i="2"/>
  <c r="BI471" i="2"/>
  <c r="BH471" i="2"/>
  <c r="BG471" i="2"/>
  <c r="BF471" i="2"/>
  <c r="T471" i="2"/>
  <c r="R471" i="2"/>
  <c r="P471" i="2"/>
  <c r="BK471" i="2"/>
  <c r="J471" i="2"/>
  <c r="BE471" i="2" s="1"/>
  <c r="BI469" i="2"/>
  <c r="BH469" i="2"/>
  <c r="BG469" i="2"/>
  <c r="BF469" i="2"/>
  <c r="T469" i="2"/>
  <c r="R469" i="2"/>
  <c r="P469" i="2"/>
  <c r="BK469" i="2"/>
  <c r="J469" i="2"/>
  <c r="BE469" i="2" s="1"/>
  <c r="BI467" i="2"/>
  <c r="BH467" i="2"/>
  <c r="BG467" i="2"/>
  <c r="BF467" i="2"/>
  <c r="T467" i="2"/>
  <c r="R467" i="2"/>
  <c r="P467" i="2"/>
  <c r="BK467" i="2"/>
  <c r="J467" i="2"/>
  <c r="BE467" i="2" s="1"/>
  <c r="BI463" i="2"/>
  <c r="BH463" i="2"/>
  <c r="BG463" i="2"/>
  <c r="BF463" i="2"/>
  <c r="T463" i="2"/>
  <c r="R463" i="2"/>
  <c r="P463" i="2"/>
  <c r="BK463" i="2"/>
  <c r="J463" i="2"/>
  <c r="BE463" i="2" s="1"/>
  <c r="BI459" i="2"/>
  <c r="BH459" i="2"/>
  <c r="BG459" i="2"/>
  <c r="BF459" i="2"/>
  <c r="T459" i="2"/>
  <c r="R459" i="2"/>
  <c r="P459" i="2"/>
  <c r="BK459" i="2"/>
  <c r="J459" i="2"/>
  <c r="BE459" i="2" s="1"/>
  <c r="BI455" i="2"/>
  <c r="BH455" i="2"/>
  <c r="BG455" i="2"/>
  <c r="BF455" i="2"/>
  <c r="T455" i="2"/>
  <c r="R455" i="2"/>
  <c r="P455" i="2"/>
  <c r="BK455" i="2"/>
  <c r="J455" i="2"/>
  <c r="BE455" i="2" s="1"/>
  <c r="BI449" i="2"/>
  <c r="BH449" i="2"/>
  <c r="BG449" i="2"/>
  <c r="BF449" i="2"/>
  <c r="T449" i="2"/>
  <c r="R449" i="2"/>
  <c r="P449" i="2"/>
  <c r="BK449" i="2"/>
  <c r="J449" i="2"/>
  <c r="BE449" i="2" s="1"/>
  <c r="BI445" i="2"/>
  <c r="BH445" i="2"/>
  <c r="BG445" i="2"/>
  <c r="BF445" i="2"/>
  <c r="T445" i="2"/>
  <c r="R445" i="2"/>
  <c r="P445" i="2"/>
  <c r="BK445" i="2"/>
  <c r="J445" i="2"/>
  <c r="BE445" i="2" s="1"/>
  <c r="BI441" i="2"/>
  <c r="BH441" i="2"/>
  <c r="BG441" i="2"/>
  <c r="BF441" i="2"/>
  <c r="T441" i="2"/>
  <c r="R441" i="2"/>
  <c r="P441" i="2"/>
  <c r="BK441" i="2"/>
  <c r="J441" i="2"/>
  <c r="BE441" i="2" s="1"/>
  <c r="BI437" i="2"/>
  <c r="BH437" i="2"/>
  <c r="BG437" i="2"/>
  <c r="BF437" i="2"/>
  <c r="T437" i="2"/>
  <c r="R437" i="2"/>
  <c r="P437" i="2"/>
  <c r="BK437" i="2"/>
  <c r="J437" i="2"/>
  <c r="BE437" i="2" s="1"/>
  <c r="BI433" i="2"/>
  <c r="BH433" i="2"/>
  <c r="BG433" i="2"/>
  <c r="BF433" i="2"/>
  <c r="T433" i="2"/>
  <c r="R433" i="2"/>
  <c r="P433" i="2"/>
  <c r="BK433" i="2"/>
  <c r="J433" i="2"/>
  <c r="BE433" i="2" s="1"/>
  <c r="BI429" i="2"/>
  <c r="BH429" i="2"/>
  <c r="BG429" i="2"/>
  <c r="BF429" i="2"/>
  <c r="T429" i="2"/>
  <c r="R429" i="2"/>
  <c r="P429" i="2"/>
  <c r="BK429" i="2"/>
  <c r="J429" i="2"/>
  <c r="BE429" i="2" s="1"/>
  <c r="BI425" i="2"/>
  <c r="BH425" i="2"/>
  <c r="BG425" i="2"/>
  <c r="BF425" i="2"/>
  <c r="T425" i="2"/>
  <c r="R425" i="2"/>
  <c r="P425" i="2"/>
  <c r="BK425" i="2"/>
  <c r="J425" i="2"/>
  <c r="BE425" i="2" s="1"/>
  <c r="BI421" i="2"/>
  <c r="BH421" i="2"/>
  <c r="BG421" i="2"/>
  <c r="BF421" i="2"/>
  <c r="T421" i="2"/>
  <c r="R421" i="2"/>
  <c r="P421" i="2"/>
  <c r="BK421" i="2"/>
  <c r="J421" i="2"/>
  <c r="BE421" i="2" s="1"/>
  <c r="BI417" i="2"/>
  <c r="BH417" i="2"/>
  <c r="BG417" i="2"/>
  <c r="BF417" i="2"/>
  <c r="T417" i="2"/>
  <c r="R417" i="2"/>
  <c r="P417" i="2"/>
  <c r="BK417" i="2"/>
  <c r="J417" i="2"/>
  <c r="BE417" i="2" s="1"/>
  <c r="BI412" i="2"/>
  <c r="BH412" i="2"/>
  <c r="BG412" i="2"/>
  <c r="BF412" i="2"/>
  <c r="T412" i="2"/>
  <c r="R412" i="2"/>
  <c r="P412" i="2"/>
  <c r="BK412" i="2"/>
  <c r="J412" i="2"/>
  <c r="BE412" i="2" s="1"/>
  <c r="BI410" i="2"/>
  <c r="BH410" i="2"/>
  <c r="BG410" i="2"/>
  <c r="BF410" i="2"/>
  <c r="T410" i="2"/>
  <c r="R410" i="2"/>
  <c r="P410" i="2"/>
  <c r="BK410" i="2"/>
  <c r="J410" i="2"/>
  <c r="BE410" i="2" s="1"/>
  <c r="BI406" i="2"/>
  <c r="BH406" i="2"/>
  <c r="BG406" i="2"/>
  <c r="BF406" i="2"/>
  <c r="T406" i="2"/>
  <c r="R406" i="2"/>
  <c r="P406" i="2"/>
  <c r="BK406" i="2"/>
  <c r="J406" i="2"/>
  <c r="BE406" i="2" s="1"/>
  <c r="BI404" i="2"/>
  <c r="BH404" i="2"/>
  <c r="BG404" i="2"/>
  <c r="BF404" i="2"/>
  <c r="T404" i="2"/>
  <c r="R404" i="2"/>
  <c r="P404" i="2"/>
  <c r="BK404" i="2"/>
  <c r="J404" i="2"/>
  <c r="BE404" i="2" s="1"/>
  <c r="BI402" i="2"/>
  <c r="BH402" i="2"/>
  <c r="BG402" i="2"/>
  <c r="BF402" i="2"/>
  <c r="T402" i="2"/>
  <c r="R402" i="2"/>
  <c r="P402" i="2"/>
  <c r="BK402" i="2"/>
  <c r="J402" i="2"/>
  <c r="BE402" i="2" s="1"/>
  <c r="BI400" i="2"/>
  <c r="BH400" i="2"/>
  <c r="BG400" i="2"/>
  <c r="BF400" i="2"/>
  <c r="T400" i="2"/>
  <c r="R400" i="2"/>
  <c r="P400" i="2"/>
  <c r="BK400" i="2"/>
  <c r="J400" i="2"/>
  <c r="BE400" i="2" s="1"/>
  <c r="BI398" i="2"/>
  <c r="BH398" i="2"/>
  <c r="BG398" i="2"/>
  <c r="BF398" i="2"/>
  <c r="T398" i="2"/>
  <c r="R398" i="2"/>
  <c r="P398" i="2"/>
  <c r="BK398" i="2"/>
  <c r="J398" i="2"/>
  <c r="BE398" i="2" s="1"/>
  <c r="BI394" i="2"/>
  <c r="BH394" i="2"/>
  <c r="BG394" i="2"/>
  <c r="BF394" i="2"/>
  <c r="T394" i="2"/>
  <c r="R394" i="2"/>
  <c r="P394" i="2"/>
  <c r="BK394" i="2"/>
  <c r="J394" i="2"/>
  <c r="BE394" i="2" s="1"/>
  <c r="BI392" i="2"/>
  <c r="BH392" i="2"/>
  <c r="BG392" i="2"/>
  <c r="BF392" i="2"/>
  <c r="T392" i="2"/>
  <c r="R392" i="2"/>
  <c r="P392" i="2"/>
  <c r="BK392" i="2"/>
  <c r="J392" i="2"/>
  <c r="BE392" i="2" s="1"/>
  <c r="BI390" i="2"/>
  <c r="BH390" i="2"/>
  <c r="BG390" i="2"/>
  <c r="BF390" i="2"/>
  <c r="T390" i="2"/>
  <c r="R390" i="2"/>
  <c r="P390" i="2"/>
  <c r="BK390" i="2"/>
  <c r="J390" i="2"/>
  <c r="BE390" i="2" s="1"/>
  <c r="BI388" i="2"/>
  <c r="BH388" i="2"/>
  <c r="BG388" i="2"/>
  <c r="BF388" i="2"/>
  <c r="T388" i="2"/>
  <c r="R388" i="2"/>
  <c r="P388" i="2"/>
  <c r="BK388" i="2"/>
  <c r="J388" i="2"/>
  <c r="BE388" i="2" s="1"/>
  <c r="BI384" i="2"/>
  <c r="BH384" i="2"/>
  <c r="BG384" i="2"/>
  <c r="BF384" i="2"/>
  <c r="T384" i="2"/>
  <c r="R384" i="2"/>
  <c r="R383" i="2" s="1"/>
  <c r="P384" i="2"/>
  <c r="P383" i="2" s="1"/>
  <c r="BK384" i="2"/>
  <c r="BK383" i="2" s="1"/>
  <c r="J383" i="2"/>
  <c r="J103" i="2" s="1"/>
  <c r="J384" i="2"/>
  <c r="BE384" i="2"/>
  <c r="BI379" i="2"/>
  <c r="BH379" i="2"/>
  <c r="BG379" i="2"/>
  <c r="BF379" i="2"/>
  <c r="T379" i="2"/>
  <c r="R379" i="2"/>
  <c r="P379" i="2"/>
  <c r="BK379" i="2"/>
  <c r="J379" i="2"/>
  <c r="BE379" i="2" s="1"/>
  <c r="BI375" i="2"/>
  <c r="BH375" i="2"/>
  <c r="BG375" i="2"/>
  <c r="BF375" i="2"/>
  <c r="T375" i="2"/>
  <c r="R375" i="2"/>
  <c r="P375" i="2"/>
  <c r="BK375" i="2"/>
  <c r="J375" i="2"/>
  <c r="BE375" i="2" s="1"/>
  <c r="BI371" i="2"/>
  <c r="BH371" i="2"/>
  <c r="BG371" i="2"/>
  <c r="BF371" i="2"/>
  <c r="T371" i="2"/>
  <c r="R371" i="2"/>
  <c r="P371" i="2"/>
  <c r="BK371" i="2"/>
  <c r="J371" i="2"/>
  <c r="BE371" i="2" s="1"/>
  <c r="BI367" i="2"/>
  <c r="BH367" i="2"/>
  <c r="BG367" i="2"/>
  <c r="BF367" i="2"/>
  <c r="T367" i="2"/>
  <c r="R367" i="2"/>
  <c r="P367" i="2"/>
  <c r="BK367" i="2"/>
  <c r="J367" i="2"/>
  <c r="BE367" i="2" s="1"/>
  <c r="BI363" i="2"/>
  <c r="BH363" i="2"/>
  <c r="BG363" i="2"/>
  <c r="BF363" i="2"/>
  <c r="T363" i="2"/>
  <c r="R363" i="2"/>
  <c r="P363" i="2"/>
  <c r="BK363" i="2"/>
  <c r="J363" i="2"/>
  <c r="BE363" i="2" s="1"/>
  <c r="BI360" i="2"/>
  <c r="BH360" i="2"/>
  <c r="BG360" i="2"/>
  <c r="BF360" i="2"/>
  <c r="T360" i="2"/>
  <c r="R360" i="2"/>
  <c r="P360" i="2"/>
  <c r="BK360" i="2"/>
  <c r="J360" i="2"/>
  <c r="BE360" i="2" s="1"/>
  <c r="BI356" i="2"/>
  <c r="BH356" i="2"/>
  <c r="BG356" i="2"/>
  <c r="BF356" i="2"/>
  <c r="T356" i="2"/>
  <c r="R356" i="2"/>
  <c r="P356" i="2"/>
  <c r="BK356" i="2"/>
  <c r="J356" i="2"/>
  <c r="BE356" i="2" s="1"/>
  <c r="BI352" i="2"/>
  <c r="BH352" i="2"/>
  <c r="BG352" i="2"/>
  <c r="BF352" i="2"/>
  <c r="T352" i="2"/>
  <c r="R352" i="2"/>
  <c r="P352" i="2"/>
  <c r="BK352" i="2"/>
  <c r="J352" i="2"/>
  <c r="BE352" i="2" s="1"/>
  <c r="BI348" i="2"/>
  <c r="BH348" i="2"/>
  <c r="BG348" i="2"/>
  <c r="BF348" i="2"/>
  <c r="T348" i="2"/>
  <c r="R348" i="2"/>
  <c r="P348" i="2"/>
  <c r="BK348" i="2"/>
  <c r="J348" i="2"/>
  <c r="BE348" i="2" s="1"/>
  <c r="BI344" i="2"/>
  <c r="BH344" i="2"/>
  <c r="BG344" i="2"/>
  <c r="BF344" i="2"/>
  <c r="T344" i="2"/>
  <c r="R344" i="2"/>
  <c r="P344" i="2"/>
  <c r="BK344" i="2"/>
  <c r="J344" i="2"/>
  <c r="BE344" i="2" s="1"/>
  <c r="BI340" i="2"/>
  <c r="BH340" i="2"/>
  <c r="BG340" i="2"/>
  <c r="BF340" i="2"/>
  <c r="T340" i="2"/>
  <c r="R340" i="2"/>
  <c r="P340" i="2"/>
  <c r="BK340" i="2"/>
  <c r="J340" i="2"/>
  <c r="BE340" i="2" s="1"/>
  <c r="BI336" i="2"/>
  <c r="BH336" i="2"/>
  <c r="BG336" i="2"/>
  <c r="BF336" i="2"/>
  <c r="T336" i="2"/>
  <c r="R336" i="2"/>
  <c r="P336" i="2"/>
  <c r="BK336" i="2"/>
  <c r="J336" i="2"/>
  <c r="BE336" i="2" s="1"/>
  <c r="BI332" i="2"/>
  <c r="BH332" i="2"/>
  <c r="BG332" i="2"/>
  <c r="BF332" i="2"/>
  <c r="T332" i="2"/>
  <c r="R332" i="2"/>
  <c r="P332" i="2"/>
  <c r="BK332" i="2"/>
  <c r="J332" i="2"/>
  <c r="BE332" i="2" s="1"/>
  <c r="BI328" i="2"/>
  <c r="BH328" i="2"/>
  <c r="BG328" i="2"/>
  <c r="BF328" i="2"/>
  <c r="T328" i="2"/>
  <c r="R328" i="2"/>
  <c r="P328" i="2"/>
  <c r="BK328" i="2"/>
  <c r="J328" i="2"/>
  <c r="BE328" i="2" s="1"/>
  <c r="BI324" i="2"/>
  <c r="BH324" i="2"/>
  <c r="BG324" i="2"/>
  <c r="BF324" i="2"/>
  <c r="T324" i="2"/>
  <c r="R324" i="2"/>
  <c r="P324" i="2"/>
  <c r="BK324" i="2"/>
  <c r="J324" i="2"/>
  <c r="BE324" i="2" s="1"/>
  <c r="BI320" i="2"/>
  <c r="BH320" i="2"/>
  <c r="BG320" i="2"/>
  <c r="BF320" i="2"/>
  <c r="T320" i="2"/>
  <c r="R320" i="2"/>
  <c r="P320" i="2"/>
  <c r="BK320" i="2"/>
  <c r="J320" i="2"/>
  <c r="BE320" i="2" s="1"/>
  <c r="BI316" i="2"/>
  <c r="BH316" i="2"/>
  <c r="BG316" i="2"/>
  <c r="BF316" i="2"/>
  <c r="T316" i="2"/>
  <c r="R316" i="2"/>
  <c r="P316" i="2"/>
  <c r="BK316" i="2"/>
  <c r="J316" i="2"/>
  <c r="BE316" i="2" s="1"/>
  <c r="BI312" i="2"/>
  <c r="BH312" i="2"/>
  <c r="BG312" i="2"/>
  <c r="BF312" i="2"/>
  <c r="T312" i="2"/>
  <c r="R312" i="2"/>
  <c r="P312" i="2"/>
  <c r="BK312" i="2"/>
  <c r="J312" i="2"/>
  <c r="BE312" i="2" s="1"/>
  <c r="BI308" i="2"/>
  <c r="BH308" i="2"/>
  <c r="BG308" i="2"/>
  <c r="BF308" i="2"/>
  <c r="T308" i="2"/>
  <c r="R308" i="2"/>
  <c r="P308" i="2"/>
  <c r="BK308" i="2"/>
  <c r="J308" i="2"/>
  <c r="BE308" i="2" s="1"/>
  <c r="BI304" i="2"/>
  <c r="BH304" i="2"/>
  <c r="BG304" i="2"/>
  <c r="BF304" i="2"/>
  <c r="T304" i="2"/>
  <c r="R304" i="2"/>
  <c r="P304" i="2"/>
  <c r="BK304" i="2"/>
  <c r="J304" i="2"/>
  <c r="BE304" i="2" s="1"/>
  <c r="BI300" i="2"/>
  <c r="BH300" i="2"/>
  <c r="BG300" i="2"/>
  <c r="BF300" i="2"/>
  <c r="T300" i="2"/>
  <c r="R300" i="2"/>
  <c r="R299" i="2" s="1"/>
  <c r="P300" i="2"/>
  <c r="BK300" i="2"/>
  <c r="BK299" i="2" s="1"/>
  <c r="J299" i="2" s="1"/>
  <c r="J102" i="2" s="1"/>
  <c r="J300" i="2"/>
  <c r="BE300" i="2"/>
  <c r="BI294" i="2"/>
  <c r="BH294" i="2"/>
  <c r="BG294" i="2"/>
  <c r="BF294" i="2"/>
  <c r="T294" i="2"/>
  <c r="R294" i="2"/>
  <c r="P294" i="2"/>
  <c r="BK294" i="2"/>
  <c r="J294" i="2"/>
  <c r="BE294" i="2" s="1"/>
  <c r="BI289" i="2"/>
  <c r="BH289" i="2"/>
  <c r="BG289" i="2"/>
  <c r="BF289" i="2"/>
  <c r="T289" i="2"/>
  <c r="R289" i="2"/>
  <c r="P289" i="2"/>
  <c r="BK289" i="2"/>
  <c r="J289" i="2"/>
  <c r="BE289" i="2" s="1"/>
  <c r="BI285" i="2"/>
  <c r="BH285" i="2"/>
  <c r="BG285" i="2"/>
  <c r="BF285" i="2"/>
  <c r="T285" i="2"/>
  <c r="R285" i="2"/>
  <c r="P285" i="2"/>
  <c r="BK285" i="2"/>
  <c r="J285" i="2"/>
  <c r="BE285" i="2" s="1"/>
  <c r="BI281" i="2"/>
  <c r="BH281" i="2"/>
  <c r="BG281" i="2"/>
  <c r="BF281" i="2"/>
  <c r="T281" i="2"/>
  <c r="R281" i="2"/>
  <c r="P281" i="2"/>
  <c r="BK281" i="2"/>
  <c r="J281" i="2"/>
  <c r="BE281" i="2" s="1"/>
  <c r="BI277" i="2"/>
  <c r="BH277" i="2"/>
  <c r="BG277" i="2"/>
  <c r="BF277" i="2"/>
  <c r="T277" i="2"/>
  <c r="R277" i="2"/>
  <c r="P277" i="2"/>
  <c r="BK277" i="2"/>
  <c r="J277" i="2"/>
  <c r="BE277" i="2" s="1"/>
  <c r="BI273" i="2"/>
  <c r="BH273" i="2"/>
  <c r="BG273" i="2"/>
  <c r="BF273" i="2"/>
  <c r="T273" i="2"/>
  <c r="R273" i="2"/>
  <c r="P273" i="2"/>
  <c r="BK273" i="2"/>
  <c r="J273" i="2"/>
  <c r="BE273" i="2" s="1"/>
  <c r="BI269" i="2"/>
  <c r="BH269" i="2"/>
  <c r="BG269" i="2"/>
  <c r="BF269" i="2"/>
  <c r="T269" i="2"/>
  <c r="R269" i="2"/>
  <c r="P269" i="2"/>
  <c r="BK269" i="2"/>
  <c r="J269" i="2"/>
  <c r="BE269" i="2" s="1"/>
  <c r="BI265" i="2"/>
  <c r="BH265" i="2"/>
  <c r="BG265" i="2"/>
  <c r="BF265" i="2"/>
  <c r="T265" i="2"/>
  <c r="R265" i="2"/>
  <c r="P265" i="2"/>
  <c r="BK265" i="2"/>
  <c r="J265" i="2"/>
  <c r="BE265" i="2" s="1"/>
  <c r="BI261" i="2"/>
  <c r="BH261" i="2"/>
  <c r="BG261" i="2"/>
  <c r="BF261" i="2"/>
  <c r="T261" i="2"/>
  <c r="R261" i="2"/>
  <c r="P261" i="2"/>
  <c r="BK261" i="2"/>
  <c r="J261" i="2"/>
  <c r="BE261" i="2" s="1"/>
  <c r="BI257" i="2"/>
  <c r="BH257" i="2"/>
  <c r="BG257" i="2"/>
  <c r="BF257" i="2"/>
  <c r="T257" i="2"/>
  <c r="R257" i="2"/>
  <c r="P257" i="2"/>
  <c r="BK257" i="2"/>
  <c r="J257" i="2"/>
  <c r="BE257" i="2" s="1"/>
  <c r="BI253" i="2"/>
  <c r="BH253" i="2"/>
  <c r="BG253" i="2"/>
  <c r="BF253" i="2"/>
  <c r="T253" i="2"/>
  <c r="R253" i="2"/>
  <c r="P253" i="2"/>
  <c r="BK253" i="2"/>
  <c r="J253" i="2"/>
  <c r="BE253" i="2" s="1"/>
  <c r="BI249" i="2"/>
  <c r="BH249" i="2"/>
  <c r="BG249" i="2"/>
  <c r="BF249" i="2"/>
  <c r="T249" i="2"/>
  <c r="R249" i="2"/>
  <c r="P249" i="2"/>
  <c r="BK249" i="2"/>
  <c r="J249" i="2"/>
  <c r="BE249" i="2" s="1"/>
  <c r="BI244" i="2"/>
  <c r="BH244" i="2"/>
  <c r="BG244" i="2"/>
  <c r="BF244" i="2"/>
  <c r="T244" i="2"/>
  <c r="R244" i="2"/>
  <c r="P244" i="2"/>
  <c r="BK244" i="2"/>
  <c r="J244" i="2"/>
  <c r="BE244" i="2" s="1"/>
  <c r="BI240" i="2"/>
  <c r="BH240" i="2"/>
  <c r="BG240" i="2"/>
  <c r="BF240" i="2"/>
  <c r="T240" i="2"/>
  <c r="R240" i="2"/>
  <c r="P240" i="2"/>
  <c r="BK240" i="2"/>
  <c r="J240" i="2"/>
  <c r="BE240" i="2" s="1"/>
  <c r="BI236" i="2"/>
  <c r="BH236" i="2"/>
  <c r="BG236" i="2"/>
  <c r="BF236" i="2"/>
  <c r="T236" i="2"/>
  <c r="R236" i="2"/>
  <c r="P236" i="2"/>
  <c r="BK236" i="2"/>
  <c r="J236" i="2"/>
  <c r="BE236" i="2" s="1"/>
  <c r="BI230" i="2"/>
  <c r="BH230" i="2"/>
  <c r="BG230" i="2"/>
  <c r="BF230" i="2"/>
  <c r="T230" i="2"/>
  <c r="R230" i="2"/>
  <c r="P230" i="2"/>
  <c r="BK230" i="2"/>
  <c r="J230" i="2"/>
  <c r="BE230" i="2" s="1"/>
  <c r="BI226" i="2"/>
  <c r="BH226" i="2"/>
  <c r="BG226" i="2"/>
  <c r="BF226" i="2"/>
  <c r="T226" i="2"/>
  <c r="T225" i="2" s="1"/>
  <c r="R226" i="2"/>
  <c r="R225" i="2" s="1"/>
  <c r="P226" i="2"/>
  <c r="BK226" i="2"/>
  <c r="BK225" i="2" s="1"/>
  <c r="J225" i="2"/>
  <c r="J101" i="2" s="1"/>
  <c r="J226" i="2"/>
  <c r="BE226" i="2"/>
  <c r="BI221" i="2"/>
  <c r="BH221" i="2"/>
  <c r="BG221" i="2"/>
  <c r="BF221" i="2"/>
  <c r="T221" i="2"/>
  <c r="T220" i="2" s="1"/>
  <c r="R221" i="2"/>
  <c r="R220" i="2" s="1"/>
  <c r="P221" i="2"/>
  <c r="P220" i="2" s="1"/>
  <c r="BK221" i="2"/>
  <c r="BK220" i="2" s="1"/>
  <c r="J220" i="2"/>
  <c r="J100" i="2" s="1"/>
  <c r="J221" i="2"/>
  <c r="BE221" i="2"/>
  <c r="BI216" i="2"/>
  <c r="BH216" i="2"/>
  <c r="BG216" i="2"/>
  <c r="BF216" i="2"/>
  <c r="T216" i="2"/>
  <c r="R216" i="2"/>
  <c r="P216" i="2"/>
  <c r="BK216" i="2"/>
  <c r="J216" i="2"/>
  <c r="BE216" i="2" s="1"/>
  <c r="BI212" i="2"/>
  <c r="BH212" i="2"/>
  <c r="BG212" i="2"/>
  <c r="BF212" i="2"/>
  <c r="T212" i="2"/>
  <c r="R212" i="2"/>
  <c r="P212" i="2"/>
  <c r="BK212" i="2"/>
  <c r="J212" i="2"/>
  <c r="BE212" i="2" s="1"/>
  <c r="BI208" i="2"/>
  <c r="BH208" i="2"/>
  <c r="BG208" i="2"/>
  <c r="BF208" i="2"/>
  <c r="T208" i="2"/>
  <c r="T207" i="2" s="1"/>
  <c r="R208" i="2"/>
  <c r="R207" i="2" s="1"/>
  <c r="P208" i="2"/>
  <c r="BK208" i="2"/>
  <c r="BK207" i="2" s="1"/>
  <c r="J207" i="2"/>
  <c r="J99" i="2" s="1"/>
  <c r="J208" i="2"/>
  <c r="BE208" i="2"/>
  <c r="BI203" i="2"/>
  <c r="BH203" i="2"/>
  <c r="BG203" i="2"/>
  <c r="BF203" i="2"/>
  <c r="T203" i="2"/>
  <c r="R203" i="2"/>
  <c r="P203" i="2"/>
  <c r="BK203" i="2"/>
  <c r="J203" i="2"/>
  <c r="BE203" i="2" s="1"/>
  <c r="BI199" i="2"/>
  <c r="BH199" i="2"/>
  <c r="BG199" i="2"/>
  <c r="BF199" i="2"/>
  <c r="T199" i="2"/>
  <c r="R199" i="2"/>
  <c r="P199" i="2"/>
  <c r="BK199" i="2"/>
  <c r="J199" i="2"/>
  <c r="BE199" i="2" s="1"/>
  <c r="BI195" i="2"/>
  <c r="BH195" i="2"/>
  <c r="BG195" i="2"/>
  <c r="BF195" i="2"/>
  <c r="T195" i="2"/>
  <c r="R195" i="2"/>
  <c r="P195" i="2"/>
  <c r="BK195" i="2"/>
  <c r="J195" i="2"/>
  <c r="BE195" i="2" s="1"/>
  <c r="BI191" i="2"/>
  <c r="BH191" i="2"/>
  <c r="BG191" i="2"/>
  <c r="BF191" i="2"/>
  <c r="T191" i="2"/>
  <c r="R191" i="2"/>
  <c r="P191" i="2"/>
  <c r="BK191" i="2"/>
  <c r="J191" i="2"/>
  <c r="BE191" i="2"/>
  <c r="BI187" i="2"/>
  <c r="BH187" i="2"/>
  <c r="BG187" i="2"/>
  <c r="BF187" i="2"/>
  <c r="T187" i="2"/>
  <c r="R187" i="2"/>
  <c r="P187" i="2"/>
  <c r="BK187" i="2"/>
  <c r="J187" i="2"/>
  <c r="BE187" i="2" s="1"/>
  <c r="BI183" i="2"/>
  <c r="BH183" i="2"/>
  <c r="BG183" i="2"/>
  <c r="BF183" i="2"/>
  <c r="T183" i="2"/>
  <c r="R183" i="2"/>
  <c r="P183" i="2"/>
  <c r="BK183" i="2"/>
  <c r="J183" i="2"/>
  <c r="BE183" i="2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7" i="2"/>
  <c r="BH167" i="2"/>
  <c r="BG167" i="2"/>
  <c r="BF167" i="2"/>
  <c r="T167" i="2"/>
  <c r="R167" i="2"/>
  <c r="P167" i="2"/>
  <c r="BK167" i="2"/>
  <c r="J167" i="2"/>
  <c r="BE167" i="2" s="1"/>
  <c r="BI165" i="2"/>
  <c r="BH165" i="2"/>
  <c r="BG165" i="2"/>
  <c r="BF165" i="2"/>
  <c r="T165" i="2"/>
  <c r="R165" i="2"/>
  <c r="P165" i="2"/>
  <c r="BK165" i="2"/>
  <c r="J165" i="2"/>
  <c r="BE165" i="2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/>
  <c r="BI152" i="2"/>
  <c r="BH152" i="2"/>
  <c r="BG152" i="2"/>
  <c r="BF152" i="2"/>
  <c r="T152" i="2"/>
  <c r="R152" i="2"/>
  <c r="P152" i="2"/>
  <c r="BK152" i="2"/>
  <c r="J152" i="2"/>
  <c r="BE152" i="2"/>
  <c r="BI148" i="2"/>
  <c r="BH148" i="2"/>
  <c r="BG148" i="2"/>
  <c r="BF148" i="2"/>
  <c r="T148" i="2"/>
  <c r="R148" i="2"/>
  <c r="P148" i="2"/>
  <c r="BK148" i="2"/>
  <c r="J148" i="2"/>
  <c r="BE148" i="2"/>
  <c r="BI144" i="2"/>
  <c r="BH144" i="2"/>
  <c r="BG144" i="2"/>
  <c r="BF144" i="2"/>
  <c r="T144" i="2"/>
  <c r="R144" i="2"/>
  <c r="P144" i="2"/>
  <c r="BK144" i="2"/>
  <c r="J144" i="2"/>
  <c r="BE144" i="2"/>
  <c r="BI140" i="2"/>
  <c r="BH140" i="2"/>
  <c r="BG140" i="2"/>
  <c r="BF140" i="2"/>
  <c r="T140" i="2"/>
  <c r="R140" i="2"/>
  <c r="P140" i="2"/>
  <c r="BK140" i="2"/>
  <c r="J140" i="2"/>
  <c r="BE140" i="2"/>
  <c r="BI136" i="2"/>
  <c r="BH136" i="2"/>
  <c r="F36" i="2" s="1"/>
  <c r="BC95" i="1" s="1"/>
  <c r="BC94" i="1" s="1"/>
  <c r="BG136" i="2"/>
  <c r="BF136" i="2"/>
  <c r="T136" i="2"/>
  <c r="T127" i="2" s="1"/>
  <c r="R136" i="2"/>
  <c r="R127" i="2" s="1"/>
  <c r="R126" i="2" s="1"/>
  <c r="R125" i="2" s="1"/>
  <c r="P136" i="2"/>
  <c r="BK136" i="2"/>
  <c r="J136" i="2"/>
  <c r="BE136" i="2"/>
  <c r="BI132" i="2"/>
  <c r="BH132" i="2"/>
  <c r="BG132" i="2"/>
  <c r="F35" i="2" s="1"/>
  <c r="BB95" i="1" s="1"/>
  <c r="BB94" i="1" s="1"/>
  <c r="BF132" i="2"/>
  <c r="T132" i="2"/>
  <c r="R132" i="2"/>
  <c r="P132" i="2"/>
  <c r="P127" i="2" s="1"/>
  <c r="BK132" i="2"/>
  <c r="BK127" i="2" s="1"/>
  <c r="J132" i="2"/>
  <c r="BE132" i="2"/>
  <c r="BI128" i="2"/>
  <c r="F37" i="2"/>
  <c r="BD95" i="1" s="1"/>
  <c r="BD94" i="1" s="1"/>
  <c r="W33" i="1" s="1"/>
  <c r="BH128" i="2"/>
  <c r="BG128" i="2"/>
  <c r="BF128" i="2"/>
  <c r="J34" i="2" s="1"/>
  <c r="AW95" i="1" s="1"/>
  <c r="T128" i="2"/>
  <c r="R128" i="2"/>
  <c r="P128" i="2"/>
  <c r="BK128" i="2"/>
  <c r="J128" i="2"/>
  <c r="BE128" i="2" s="1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J17" i="2"/>
  <c r="J12" i="2"/>
  <c r="J119" i="2" s="1"/>
  <c r="E7" i="2"/>
  <c r="E85" i="2" s="1"/>
  <c r="E115" i="2"/>
  <c r="AS94" i="1"/>
  <c r="L90" i="1"/>
  <c r="AM90" i="1"/>
  <c r="AM89" i="1"/>
  <c r="L89" i="1"/>
  <c r="AM87" i="1"/>
  <c r="L87" i="1"/>
  <c r="L85" i="1"/>
  <c r="L84" i="1"/>
  <c r="J33" i="2" l="1"/>
  <c r="AV95" i="1" s="1"/>
  <c r="AT95" i="1" s="1"/>
  <c r="F33" i="2"/>
  <c r="AZ95" i="1" s="1"/>
  <c r="BK126" i="2"/>
  <c r="J127" i="2"/>
  <c r="J98" i="2" s="1"/>
  <c r="W32" i="1"/>
  <c r="AY94" i="1"/>
  <c r="AX94" i="1"/>
  <c r="W31" i="1"/>
  <c r="F34" i="2"/>
  <c r="BA95" i="1" s="1"/>
  <c r="BA94" i="1" s="1"/>
  <c r="P299" i="2"/>
  <c r="P473" i="2"/>
  <c r="F33" i="3"/>
  <c r="AZ96" i="1" s="1"/>
  <c r="J33" i="3"/>
  <c r="AV96" i="1" s="1"/>
  <c r="AT96" i="1" s="1"/>
  <c r="T383" i="2"/>
  <c r="BK122" i="3"/>
  <c r="T137" i="3"/>
  <c r="J89" i="2"/>
  <c r="F92" i="2"/>
  <c r="P207" i="2"/>
  <c r="P126" i="2" s="1"/>
  <c r="P125" i="2" s="1"/>
  <c r="AU95" i="1" s="1"/>
  <c r="AU94" i="1" s="1"/>
  <c r="P225" i="2"/>
  <c r="T299" i="2"/>
  <c r="T126" i="2" s="1"/>
  <c r="T125" i="2" s="1"/>
  <c r="T473" i="2"/>
  <c r="T504" i="2"/>
  <c r="P123" i="3"/>
  <c r="P122" i="3" s="1"/>
  <c r="P121" i="3" s="1"/>
  <c r="AU96" i="1" s="1"/>
  <c r="T123" i="3"/>
  <c r="T144" i="3"/>
  <c r="W30" i="1" l="1"/>
  <c r="AW94" i="1"/>
  <c r="AK30" i="1" s="1"/>
  <c r="J126" i="2"/>
  <c r="J97" i="2" s="1"/>
  <c r="BK125" i="2"/>
  <c r="J125" i="2" s="1"/>
  <c r="AZ94" i="1"/>
  <c r="T122" i="3"/>
  <c r="T121" i="3" s="1"/>
  <c r="J122" i="3"/>
  <c r="J97" i="3" s="1"/>
  <c r="BK121" i="3"/>
  <c r="J121" i="3" s="1"/>
  <c r="J30" i="3" l="1"/>
  <c r="J96" i="3"/>
  <c r="J96" i="2"/>
  <c r="J30" i="2"/>
  <c r="AV94" i="1"/>
  <c r="W29" i="1"/>
  <c r="J39" i="2" l="1"/>
  <c r="AG95" i="1"/>
  <c r="AK29" i="1"/>
  <c r="AT94" i="1"/>
  <c r="J39" i="3"/>
  <c r="AG96" i="1"/>
  <c r="AN96" i="1" s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<sst xmlns="http://schemas.openxmlformats.org/spreadsheetml/2006/main" count="4150" uniqueCount="671">
  <si>
    <t>Export Komplet</t>
  </si>
  <si>
    <t/>
  </si>
  <si>
    <t>2.0</t>
  </si>
  <si>
    <t>ZAMOK</t>
  </si>
  <si>
    <t>False</t>
  </si>
  <si>
    <t>{1456fb4c-8d4e-425b-a016-259d6deb837e}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</si>
  <si>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</si>
  <si>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</si>
  <si>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</si>
  <si>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</si>
  <si>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</si>
  <si>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</si>
  <si>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</si>
  <si>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</si>
  <si>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02-2018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</si>
  <si>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</si>
  <si>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</si>
  <si>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parkovacích míst v ulici Družstevní,Cheb</t>
  </si>
  <si>
    <t>KSO:</t>
  </si>
  <si>
    <t>CC-CZ:</t>
  </si>
  <si>
    <t>Místo:</t>
  </si>
  <si>
    <t>ul. Družstevní,Cheb</t>
  </si>
  <si>
    <t>Datum:</t>
  </si>
  <si>
    <t>13. 8. 2018</t>
  </si>
  <si>
    <t>Zadavatel:</t>
  </si>
  <si>
    <t>IČ:</t>
  </si>
  <si>
    <t>0253979</t>
  </si>
  <si>
    <t>Město Cheb,nám. Krále Jiřího z Poděbrad 1/14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</si>
  <si>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</si>
  <si>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</si>
  <si>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</si>
  <si>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</si>
  <si>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</si>
  <si>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</si>
  <si>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</si>
  <si>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</si>
  <si>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</si>
  <si>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</si>
  <si>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</si>
  <si>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</si>
  <si>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</si>
  <si>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</si>
  <si>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</si>
  <si>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</si>
  <si>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</si>
  <si>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</si>
  <si>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</si>
  <si>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</si>
  <si>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</si>
  <si>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</si>
  <si>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</si>
  <si>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</si>
  <si>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</si>
  <si>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</si>
  <si>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</si>
  <si>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</si>
  <si>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</si>
  <si>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</si>
  <si>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</si>
  <si>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</si>
  <si>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</si>
  <si>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</si>
  <si>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</si>
  <si>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</si>
  <si>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</si>
  <si>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</si>
  <si>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</si>
  <si>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</si>
  <si>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</si>
  <si>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</si>
  <si>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</si>
  <si>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</si>
  <si>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</si>
  <si>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</si>
  <si>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</si>
  <si>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</si>
  <si>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</si>
  <si>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</si>
  <si>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</si>
  <si>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</si>
  <si>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</si>
  <si>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02a-2018</t>
  </si>
  <si>
    <t>SO 101 - Komunikace</t>
  </si>
  <si>
    <t>STA</t>
  </si>
  <si>
    <t>1</t>
  </si>
  <si>
    <t>{12889963-758a-4603-a20f-3ad26ca0bc96}</t>
  </si>
  <si>
    <t>2</t>
  </si>
  <si>
    <t>02b-2018</t>
  </si>
  <si>
    <t>SO 800 - VRN</t>
  </si>
  <si>
    <t>{136a9154-a7c4-4f5a-89c7-734ca1194405}</t>
  </si>
  <si>
    <t>KRYCÍ LIST SOUPISU PRACÍ</t>
  </si>
  <si>
    <t>Objekt:</t>
  </si>
  <si>
    <t>02a-2018 - 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</si>
  <si>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</si>
  <si>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</si>
  <si>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</si>
  <si>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</si>
  <si>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</si>
  <si>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</si>
  <si>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1 -  Zemní práce</t>
  </si>
  <si>
    <t xml:space="preserve">    2 -  Zakládání</t>
  </si>
  <si>
    <t xml:space="preserve">    4 -  Vodorovné konstrukce</t>
  </si>
  <si>
    <t xml:space="preserve">    5 -  Komunikace pozemní</t>
  </si>
  <si>
    <t xml:space="preserve">    8 -  Trubní vedení</t>
  </si>
  <si>
    <t xml:space="preserve">    9 -  Ostatní konstrukce a práce, bourání</t>
  </si>
  <si>
    <t xml:space="preserve">    997 -  Přesun sutě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</si>
  <si>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</si>
  <si>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</si>
  <si>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</si>
  <si>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</si>
  <si>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</si>
  <si>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</si>
  <si>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</si>
  <si>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</si>
  <si>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</si>
  <si>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</si>
  <si>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</si>
  <si>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</si>
  <si>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</si>
  <si>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</si>
  <si>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</si>
  <si>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</si>
  <si>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</si>
  <si>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</si>
  <si>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24</t>
  </si>
  <si>
    <t>K</t>
  </si>
  <si>
    <t>113107152</t>
  </si>
  <si>
    <t>Odstranění podkladu z kameniva těženého tl 200 mm strojně pl přes 50 do 200 m2</t>
  </si>
  <si>
    <t>m2</t>
  </si>
  <si>
    <t>4</t>
  </si>
  <si>
    <t>1980345507</t>
  </si>
  <si>
    <t>PP</t>
  </si>
  <si>
    <t>VV</t>
  </si>
  <si>
    <t>495/3 " lokální odstranění konstrukce</t>
  </si>
  <si>
    <t>Součet</t>
  </si>
  <si>
    <t>25</t>
  </si>
  <si>
    <t>113107224</t>
  </si>
  <si>
    <t>Odstranění podkladu z kameniva drceného tl 400 mm strojně pl přes 200 m2</t>
  </si>
  <si>
    <t>579571206</t>
  </si>
  <si>
    <t>1280 " konstrukce pod vozovkou</t>
  </si>
  <si>
    <t>26</t>
  </si>
  <si>
    <t>113107230</t>
  </si>
  <si>
    <t>Odstranění podkladu z betonu prostého tl 100 mm strojně pl přes 200 m2</t>
  </si>
  <si>
    <t>-269549525</t>
  </si>
  <si>
    <t>495 " bouraní konstrukce chodníku</t>
  </si>
  <si>
    <t>113107341</t>
  </si>
  <si>
    <t>Odstranění podkladu živičného tl 50 mm strojně pl do 50 m2</t>
  </si>
  <si>
    <t>-186022978</t>
  </si>
  <si>
    <t>495 " bouraní stavájícího chodníku</t>
  </si>
  <si>
    <t>5</t>
  </si>
  <si>
    <t>113154354</t>
  </si>
  <si>
    <t>Frézování živičného krytu tl 100 mm pruh š 1 m pl do 10000 m2 s překážkami v trase</t>
  </si>
  <si>
    <t>1946796980</t>
  </si>
  <si>
    <t>1280 " stará vozovka a park. stání</t>
  </si>
  <si>
    <t>6</t>
  </si>
  <si>
    <t>113201111</t>
  </si>
  <si>
    <t>Vytrhání obrub chodníkových ležatých</t>
  </si>
  <si>
    <t>m</t>
  </si>
  <si>
    <t>-1136296334</t>
  </si>
  <si>
    <t>242 " staré obruby</t>
  </si>
  <si>
    <t>7</t>
  </si>
  <si>
    <t>113201112</t>
  </si>
  <si>
    <t>Vytrhání obrub silničních ležatých</t>
  </si>
  <si>
    <t>531226556</t>
  </si>
  <si>
    <t>300 " staré obruby</t>
  </si>
  <si>
    <t>20 " záhony</t>
  </si>
  <si>
    <t>43</t>
  </si>
  <si>
    <t>121101101</t>
  </si>
  <si>
    <t>Sejmutí ornice s přemístěním na vzdálenost do 50 m</t>
  </si>
  <si>
    <t>m3</t>
  </si>
  <si>
    <t>-118683772</t>
  </si>
  <si>
    <t>181*0,05 " zásah do zeleně</t>
  </si>
  <si>
    <t>44</t>
  </si>
  <si>
    <t>122101101</t>
  </si>
  <si>
    <t>Odkopávky a prokopávky nezapažené v hornině tř. 1 a 2 objem do 100 m3</t>
  </si>
  <si>
    <t>744597016</t>
  </si>
  <si>
    <t xml:space="preserve">181*0,7 " pro nové zpevněné plochy </t>
  </si>
  <si>
    <t>45</t>
  </si>
  <si>
    <t>122201109</t>
  </si>
  <si>
    <t>Příplatek za lepivost u odkopávek v hornině tř. 1 až 3</t>
  </si>
  <si>
    <t>293507035</t>
  </si>
  <si>
    <t>34</t>
  </si>
  <si>
    <t>131201101</t>
  </si>
  <si>
    <t>Hloubení jam nezapažených v hornině tř. 3 objemu do 100 m3</t>
  </si>
  <si>
    <t>-1976090243</t>
  </si>
  <si>
    <t>2*4,5</t>
  </si>
  <si>
    <t>35</t>
  </si>
  <si>
    <t>131201109</t>
  </si>
  <si>
    <t>Příplatek za lepivost u hloubení jam nezapažených v hornině tř. 3</t>
  </si>
  <si>
    <t>-1174042678</t>
  </si>
  <si>
    <t>36</t>
  </si>
  <si>
    <t>132201101</t>
  </si>
  <si>
    <t>Hloubení rýh š do 600 mm v hornině tř. 3 objemu do 100 m3</t>
  </si>
  <si>
    <t>1425281234</t>
  </si>
  <si>
    <t>132*0,5*0,65 " rýha pro drenáž</t>
  </si>
  <si>
    <t>37</t>
  </si>
  <si>
    <t>132201109</t>
  </si>
  <si>
    <t>Příplatek za lepivost k hloubení rýh š do 600 mm v hornině tř. 3</t>
  </si>
  <si>
    <t>-586678859</t>
  </si>
  <si>
    <t>38</t>
  </si>
  <si>
    <t>161101101</t>
  </si>
  <si>
    <t>Svislé přemístění výkopku z horniny tř. 1 až 4 hl výkopu do 2,5 m</t>
  </si>
  <si>
    <t>-739115481</t>
  </si>
  <si>
    <t>42,9+9+126,7</t>
  </si>
  <si>
    <t>39</t>
  </si>
  <si>
    <t>162701105</t>
  </si>
  <si>
    <t>Vodorovné přemístění do 10000 m výkopku/sypaniny z horniny tř. 1 až 4</t>
  </si>
  <si>
    <t>-969211025</t>
  </si>
  <si>
    <t>41</t>
  </si>
  <si>
    <t>171201201</t>
  </si>
  <si>
    <t>Uložení sypaniny na skládky</t>
  </si>
  <si>
    <t>1034238707</t>
  </si>
  <si>
    <t>42</t>
  </si>
  <si>
    <t>171201211</t>
  </si>
  <si>
    <t>Poplatek za uložení stavebního odpadu - zeminy a kameniva na skládce</t>
  </si>
  <si>
    <t>t</t>
  </si>
  <si>
    <t>615918983</t>
  </si>
  <si>
    <t>84</t>
  </si>
  <si>
    <t>181301102</t>
  </si>
  <si>
    <t>Rozprostření ornice tl vrstvy do 150 mm pl do 500 m2 v rovině nebo ve svahu do 1:5</t>
  </si>
  <si>
    <t>-511225838</t>
  </si>
  <si>
    <t>270 " podél obrub</t>
  </si>
  <si>
    <t>85</t>
  </si>
  <si>
    <t>M</t>
  </si>
  <si>
    <t>10371500</t>
  </si>
  <si>
    <t>substrát pro trávníky VL</t>
  </si>
  <si>
    <t>8</t>
  </si>
  <si>
    <t>910342348</t>
  </si>
  <si>
    <t>270*0,05</t>
  </si>
  <si>
    <t>86</t>
  </si>
  <si>
    <t>00572410</t>
  </si>
  <si>
    <t>osivo směs travní parková</t>
  </si>
  <si>
    <t>kg</t>
  </si>
  <si>
    <t>-559369260</t>
  </si>
  <si>
    <t>270*0,03</t>
  </si>
  <si>
    <t xml:space="preserve"> Zakládání</t>
  </si>
  <si>
    <t>88</t>
  </si>
  <si>
    <t>211571111</t>
  </si>
  <si>
    <t>Výplň odvodňovacích žeber nebo trativodů štěrkopískem tříděným</t>
  </si>
  <si>
    <t>-1437865596</t>
  </si>
  <si>
    <t>132*0,3*0,5</t>
  </si>
  <si>
    <t>87</t>
  </si>
  <si>
    <t>212752212</t>
  </si>
  <si>
    <t>Trativod z drenážních trubek plastových flexibilních D do 100 mm včetně lože otevřený výkop</t>
  </si>
  <si>
    <t>1231873871</t>
  </si>
  <si>
    <t>132</t>
  </si>
  <si>
    <t>40</t>
  </si>
  <si>
    <t>215901101</t>
  </si>
  <si>
    <t>Zhutnění podloží z hornin soudržných do 92% PS nebo nesoudržných sypkých I(d) do 0,8</t>
  </si>
  <si>
    <t>1297914496</t>
  </si>
  <si>
    <t>720+648+147+483+39+28</t>
  </si>
  <si>
    <t xml:space="preserve"> Vodorovné konstrukce</t>
  </si>
  <si>
    <t>90</t>
  </si>
  <si>
    <t>464511111</t>
  </si>
  <si>
    <t>Pohoz z lomového kamene neupraveného tříděného z terénu</t>
  </si>
  <si>
    <t>-2122419820</t>
  </si>
  <si>
    <t>9,5 " vsakovací jáma</t>
  </si>
  <si>
    <t xml:space="preserve"> Komunikace pozemní</t>
  </si>
  <si>
    <t>61</t>
  </si>
  <si>
    <t>564681111</t>
  </si>
  <si>
    <t>Podklad z kameniva hrubého drceného vel. 63-125 mm tl 300 mm</t>
  </si>
  <si>
    <t>711011555</t>
  </si>
  <si>
    <t xml:space="preserve">308+181 " sanace </t>
  </si>
  <si>
    <t>60</t>
  </si>
  <si>
    <t>564851111</t>
  </si>
  <si>
    <t>Podklad ze štěrkodrtě ŠD tl 150 mm</t>
  </si>
  <si>
    <t>-545285433</t>
  </si>
  <si>
    <t>483 " konstrukce pod chodník</t>
  </si>
  <si>
    <t>720+648+147 " konstukce vozovka a stání</t>
  </si>
  <si>
    <t>28 " konstrukce pro zvýšený práh</t>
  </si>
  <si>
    <t>62</t>
  </si>
  <si>
    <t>564962111</t>
  </si>
  <si>
    <t>Podklad z mechanicky zpevněného kameniva MZK tl 200 mm</t>
  </si>
  <si>
    <t>519772238</t>
  </si>
  <si>
    <t>720+648+147 " konstrukce vozovka a stání</t>
  </si>
  <si>
    <t>27</t>
  </si>
  <si>
    <t>565161111</t>
  </si>
  <si>
    <t>Vyrovnání povrchu dosavadních podkladů obalovaným kamenivem ACP (OK) tl 80 mm</t>
  </si>
  <si>
    <t>-1418497229</t>
  </si>
  <si>
    <t>720/4 " lokální výspravy</t>
  </si>
  <si>
    <t>28</t>
  </si>
  <si>
    <t>566901133</t>
  </si>
  <si>
    <t>Vyspravení podkladu po překopech ing sítí plochy do 15 m2 štěrkodrtí tl. 200 mm</t>
  </si>
  <si>
    <t>1381628574</t>
  </si>
  <si>
    <t>132*0,5 " pro drenáž</t>
  </si>
  <si>
    <t>3 " UV</t>
  </si>
  <si>
    <t>50</t>
  </si>
  <si>
    <t>573191111</t>
  </si>
  <si>
    <t>Postřik infiltrační kationaktivní emulzí v množství 1 kg/m2</t>
  </si>
  <si>
    <t>-788280664</t>
  </si>
  <si>
    <t>720 " nová vozovka</t>
  </si>
  <si>
    <t>51</t>
  </si>
  <si>
    <t>573231112</t>
  </si>
  <si>
    <t>Postřik živičný spojovací ze silniční emulze v množství 0,80 kg/m2</t>
  </si>
  <si>
    <t>-1688355601</t>
  </si>
  <si>
    <t>52</t>
  </si>
  <si>
    <t>577134131</t>
  </si>
  <si>
    <t>Asfaltový beton vrstva obrusná ACO 11 (ABS) tř. I tl 40 mm š do 3 m z modifikovaného asfaltu</t>
  </si>
  <si>
    <t>2045809068</t>
  </si>
  <si>
    <t>54</t>
  </si>
  <si>
    <t>577145132</t>
  </si>
  <si>
    <t>Asfaltový beton vrstva ložní ACL 16 (ABH) tl 50 mm š do 3 m z modifikovaného asfaltu</t>
  </si>
  <si>
    <t>-1398646173</t>
  </si>
  <si>
    <t>53</t>
  </si>
  <si>
    <t>577155131</t>
  </si>
  <si>
    <t>Asfaltový beton vrstva obrusná ACO 16 (ABH) tl 60 mm š do 3 m z modifikovaného asfaltu</t>
  </si>
  <si>
    <t>1806171524</t>
  </si>
  <si>
    <t>71</t>
  </si>
  <si>
    <t>591241111</t>
  </si>
  <si>
    <t>Kladení dlažby z kostek drobných z kamene na MC tl 50 mm</t>
  </si>
  <si>
    <t>-1730835103</t>
  </si>
  <si>
    <t>28 " přejezdový práh</t>
  </si>
  <si>
    <t>72</t>
  </si>
  <si>
    <t>58381007</t>
  </si>
  <si>
    <t>kostka dlažební žula drobná 8/10</t>
  </si>
  <si>
    <t>-857521725</t>
  </si>
  <si>
    <t>28*1,05</t>
  </si>
  <si>
    <t>57</t>
  </si>
  <si>
    <t>596211113</t>
  </si>
  <si>
    <t>Kladení zámkové dlažby komunikací pro pěší tl 60 mm skupiny A pl přes 300 m2</t>
  </si>
  <si>
    <t>-981501365</t>
  </si>
  <si>
    <t>483 " chodník</t>
  </si>
  <si>
    <t>58</t>
  </si>
  <si>
    <t>59245018</t>
  </si>
  <si>
    <t>dlažba skladebná betonová 20x10x6 cm přírodní</t>
  </si>
  <si>
    <t>-1739866495</t>
  </si>
  <si>
    <t>469*1,05 " chodník</t>
  </si>
  <si>
    <t>59</t>
  </si>
  <si>
    <t>59245006</t>
  </si>
  <si>
    <t>dlažba skladebná betonová základní pro nevidomé 20 x 10 x 6 cm barevná</t>
  </si>
  <si>
    <t>-1023634488</t>
  </si>
  <si>
    <t>14*1,05 " slepecká</t>
  </si>
  <si>
    <t>63</t>
  </si>
  <si>
    <t>596412213</t>
  </si>
  <si>
    <t>Kladení dlažby z vegetačních tvárnic pozemních komunikací tl 80 mm přes 300 m2</t>
  </si>
  <si>
    <t>1574247800</t>
  </si>
  <si>
    <t>648 " kolmá stání</t>
  </si>
  <si>
    <t>147  " podélná stání</t>
  </si>
  <si>
    <t>64</t>
  </si>
  <si>
    <t>59246015</t>
  </si>
  <si>
    <t>dlažba betonová vegetační 20x20x8cm</t>
  </si>
  <si>
    <t>1363767831</t>
  </si>
  <si>
    <t>648*1,05 " kolmá stání</t>
  </si>
  <si>
    <t>147*1,05  " podélná stání</t>
  </si>
  <si>
    <t xml:space="preserve"> Trubní vedení</t>
  </si>
  <si>
    <t>93</t>
  </si>
  <si>
    <t>871315221</t>
  </si>
  <si>
    <t>Kanalizační potrubí z tvrdého PVC-systém KG tuhost třídy SN8 DN150</t>
  </si>
  <si>
    <t>1345850225</t>
  </si>
  <si>
    <t>5 " 3x UV</t>
  </si>
  <si>
    <t>94</t>
  </si>
  <si>
    <t>877315211</t>
  </si>
  <si>
    <t>Montáž tvarovek z tvrdého PVC-systém KG nebo z polypropylenu-systém KG 2000 jednoosé DN 150</t>
  </si>
  <si>
    <t>kus</t>
  </si>
  <si>
    <t>-2140547161</t>
  </si>
  <si>
    <t>10 " 3x UV</t>
  </si>
  <si>
    <t>95</t>
  </si>
  <si>
    <t>286113610</t>
  </si>
  <si>
    <t>koleno kanalizace plastové KGB 150x45°</t>
  </si>
  <si>
    <t>1808738513</t>
  </si>
  <si>
    <t>10</t>
  </si>
  <si>
    <t>96</t>
  </si>
  <si>
    <t>877355122</t>
  </si>
  <si>
    <t>Montáž nalepovací odbočné tvarovky na potrubí z kanalizačních trub z PVC do DN 200</t>
  </si>
  <si>
    <t>1924267391</t>
  </si>
  <si>
    <t>2 " 3x UV</t>
  </si>
  <si>
    <t>97</t>
  </si>
  <si>
    <t>286117100</t>
  </si>
  <si>
    <t>nalepovací hrdlo samostatné kanalizace plastové KGAM DN 160</t>
  </si>
  <si>
    <t>128</t>
  </si>
  <si>
    <t>-1219538338</t>
  </si>
  <si>
    <t>98</t>
  </si>
  <si>
    <t>894812612</t>
  </si>
  <si>
    <t>Vyříznutí a utěsnění otvoru ve stěně šachty DN 160</t>
  </si>
  <si>
    <t>258031684</t>
  </si>
  <si>
    <t>3 " 3x UV</t>
  </si>
  <si>
    <t>99</t>
  </si>
  <si>
    <t>895941111</t>
  </si>
  <si>
    <t>Zřízení vpusti kanalizační uliční z betonových dílců typ UV-50 normální</t>
  </si>
  <si>
    <t>-1175506628</t>
  </si>
  <si>
    <t>2 " 3x UV normální</t>
  </si>
  <si>
    <t>100</t>
  </si>
  <si>
    <t>592238520</t>
  </si>
  <si>
    <t>dno betonové pro uliční vpusť s kalovou prohlubní TBV-Q 2a 45x30x5 cm</t>
  </si>
  <si>
    <t>1291008906</t>
  </si>
  <si>
    <t>3</t>
  </si>
  <si>
    <t>101</t>
  </si>
  <si>
    <t>592238580</t>
  </si>
  <si>
    <t>skruž betonová pro uliční vpusť horní TBV-Q 450/555/5d, 45x55x5 cm</t>
  </si>
  <si>
    <t>735684687</t>
  </si>
  <si>
    <t>102</t>
  </si>
  <si>
    <t>592238540</t>
  </si>
  <si>
    <t>skruž betonová pro uliční vpusťs výtokovým otvorem PVC TBV-Q 450/350/3a, 45x35x5 cm</t>
  </si>
  <si>
    <t>268929222</t>
  </si>
  <si>
    <t>103</t>
  </si>
  <si>
    <t>592238620</t>
  </si>
  <si>
    <t>skruž betonová pro uliční vpusť středová TBV-Q 450/295/6a 45x30x5 cm</t>
  </si>
  <si>
    <t>-1273514966</t>
  </si>
  <si>
    <t>104</t>
  </si>
  <si>
    <t>899203111</t>
  </si>
  <si>
    <t>Osazení mříží litinových včetně rámů a košů na bahno hmotnosti nad 100 do 150 kg</t>
  </si>
  <si>
    <t>-1405915016</t>
  </si>
  <si>
    <t>105</t>
  </si>
  <si>
    <t>592238780</t>
  </si>
  <si>
    <t>mříž M1 D400 DIN 19583-13, 500/500 mm</t>
  </si>
  <si>
    <t>-1344289580</t>
  </si>
  <si>
    <t>106</t>
  </si>
  <si>
    <t>592238760</t>
  </si>
  <si>
    <t>rám zabetonovaný DIN 19583-9 500/500 mm</t>
  </si>
  <si>
    <t>1548076740</t>
  </si>
  <si>
    <t>107</t>
  </si>
  <si>
    <t>592238740</t>
  </si>
  <si>
    <t>koš pozink. C3 DIN 4052, vysoký, pro rám 500/300</t>
  </si>
  <si>
    <t>267485213</t>
  </si>
  <si>
    <t>108</t>
  </si>
  <si>
    <t>592216-R03</t>
  </si>
  <si>
    <t>Zkosená obrubníková vpusť, tř. zatížení B125, vč. koše z pozinku a rámu</t>
  </si>
  <si>
    <t>-862010028</t>
  </si>
  <si>
    <t>109</t>
  </si>
  <si>
    <t>59213001</t>
  </si>
  <si>
    <t>žlab kabelový betonový 100 x 18,5/10 x 10 cm</t>
  </si>
  <si>
    <t>504644258</t>
  </si>
  <si>
    <t>11 " mechanická ochrana UPC popel. stání</t>
  </si>
  <si>
    <t>110</t>
  </si>
  <si>
    <t>59213345</t>
  </si>
  <si>
    <t>poklop kabelového žlabu betonový 50x23x4 cm</t>
  </si>
  <si>
    <t>1155895866</t>
  </si>
  <si>
    <t>29</t>
  </si>
  <si>
    <t>899231111</t>
  </si>
  <si>
    <t>Výšková úprava uličního vstupu nebo vpusti do 200 mm zvýšením mříže</t>
  </si>
  <si>
    <t>-243913152</t>
  </si>
  <si>
    <t>3+4</t>
  </si>
  <si>
    <t>30</t>
  </si>
  <si>
    <t>899331111</t>
  </si>
  <si>
    <t>Výšková úprava uličního vstupu nebo vpusti do 200 mm zvýšením poklopu</t>
  </si>
  <si>
    <t>317890302</t>
  </si>
  <si>
    <t>31</t>
  </si>
  <si>
    <t>899431111</t>
  </si>
  <si>
    <t>Výšková úprava uličního vstupu nebo vpusti do 200 mm zvýšením krycího hrnce, šoupěte nebo hydrantu</t>
  </si>
  <si>
    <t>209932339</t>
  </si>
  <si>
    <t>9</t>
  </si>
  <si>
    <t xml:space="preserve"> Ostatní konstrukce a práce, bourání</t>
  </si>
  <si>
    <t>75</t>
  </si>
  <si>
    <t>914111111</t>
  </si>
  <si>
    <t>Montáž svislé dopravní značky do velikosti 1 m2 objímkami na sloupek nebo konzolu</t>
  </si>
  <si>
    <t>-629465866</t>
  </si>
  <si>
    <t>76</t>
  </si>
  <si>
    <t>40444230</t>
  </si>
  <si>
    <t>značka dopravní svislá FeZn NK 500 x 500 mm</t>
  </si>
  <si>
    <t>1713989231</t>
  </si>
  <si>
    <t>77</t>
  </si>
  <si>
    <t>40444256</t>
  </si>
  <si>
    <t>značka dopravní svislá FeZn NK 500 x 700 mm</t>
  </si>
  <si>
    <t>-1651324276</t>
  </si>
  <si>
    <t>78</t>
  </si>
  <si>
    <t>40444316</t>
  </si>
  <si>
    <t>značka svislá FeZn NK 500x300mm</t>
  </si>
  <si>
    <t>-535494717</t>
  </si>
  <si>
    <t>79</t>
  </si>
  <si>
    <t>914511112</t>
  </si>
  <si>
    <t>Montáž sloupku dopravních značek délky do 3,5 m s betonovým základem a patkou</t>
  </si>
  <si>
    <t>-479662383</t>
  </si>
  <si>
    <t>80</t>
  </si>
  <si>
    <t>40445225</t>
  </si>
  <si>
    <t>sloupek Zn pro dopravní značku D 60mm v 3,5m</t>
  </si>
  <si>
    <t>550832740</t>
  </si>
  <si>
    <t>81</t>
  </si>
  <si>
    <t>40445240</t>
  </si>
  <si>
    <t>patka hliníková pro sloupek D 60 mm</t>
  </si>
  <si>
    <t>-870298268</t>
  </si>
  <si>
    <t>82</t>
  </si>
  <si>
    <t>40445256</t>
  </si>
  <si>
    <t>svorka upínací na sloupek dopravní značky D 60mm</t>
  </si>
  <si>
    <t>848622970</t>
  </si>
  <si>
    <t>83</t>
  </si>
  <si>
    <t>40445253</t>
  </si>
  <si>
    <t>víčko plastové na sloupek D 60mm</t>
  </si>
  <si>
    <t>-1890859741</t>
  </si>
  <si>
    <t>92</t>
  </si>
  <si>
    <t>915211112</t>
  </si>
  <si>
    <t>Vodorovné dopravní značení dělící čáry souvislé š 125 mm retroreflexní bílý plast</t>
  </si>
  <si>
    <t>1506440810</t>
  </si>
  <si>
    <t>230</t>
  </si>
  <si>
    <t>91</t>
  </si>
  <si>
    <t>915231112</t>
  </si>
  <si>
    <t>Vodorovné dopravní značení přechody pro chodce, šipky, symboly retroreflexní bílý plast</t>
  </si>
  <si>
    <t>-1027732279</t>
  </si>
  <si>
    <t>66</t>
  </si>
  <si>
    <t>916131113</t>
  </si>
  <si>
    <t>Osazení silničního obrubníku betonového ležatého s boční opěrou do lože z betonu prostého</t>
  </si>
  <si>
    <t>-1385503931</t>
  </si>
  <si>
    <t>313 " osazení přímé obruby</t>
  </si>
  <si>
    <t>153 " osazení obruby přejezdové a přechodové</t>
  </si>
  <si>
    <t>113</t>
  </si>
  <si>
    <t>59217031</t>
  </si>
  <si>
    <t>obrubník betonový silniční 1000x150x250mm</t>
  </si>
  <si>
    <t>CS ÚRS 2019 01</t>
  </si>
  <si>
    <t>-526555071</t>
  </si>
  <si>
    <t>313 " obruba přímá</t>
  </si>
  <si>
    <t>68</t>
  </si>
  <si>
    <t>59217030</t>
  </si>
  <si>
    <t>obrubník betonový silniční přechodový 100x15x15-25 cm</t>
  </si>
  <si>
    <t>1315787919</t>
  </si>
  <si>
    <t xml:space="preserve">8 " obruba přechodová </t>
  </si>
  <si>
    <t>114</t>
  </si>
  <si>
    <t>59217029</t>
  </si>
  <si>
    <t>obrubník betonový silniční nájezdový 1000x150x150mm</t>
  </si>
  <si>
    <t>1887717207</t>
  </si>
  <si>
    <t>145 " obruba  přejezdová</t>
  </si>
  <si>
    <t>69</t>
  </si>
  <si>
    <t>916231113</t>
  </si>
  <si>
    <t>Osazení chodníkového obrubníku betonového ležatého s boční opěrou do lože z betonu prostého</t>
  </si>
  <si>
    <t>1362631285</t>
  </si>
  <si>
    <t xml:space="preserve">360 </t>
  </si>
  <si>
    <t>70</t>
  </si>
  <si>
    <t>59217036.BET</t>
  </si>
  <si>
    <t>obrubník univerzální  50x8x25 cm, přírodní</t>
  </si>
  <si>
    <t>-160333206</t>
  </si>
  <si>
    <t>360 " chodníkový obrubník</t>
  </si>
  <si>
    <t>73</t>
  </si>
  <si>
    <t>916241113</t>
  </si>
  <si>
    <t>Osazení obrubníku kamenného ležatého s boční opěrou do lože z betonu prostého</t>
  </si>
  <si>
    <t>-756751341</t>
  </si>
  <si>
    <t>5,5*4</t>
  </si>
  <si>
    <t>74</t>
  </si>
  <si>
    <t>58380007</t>
  </si>
  <si>
    <t>obrubník kamenný přímý, žula, 15x25</t>
  </si>
  <si>
    <t>-1129960337</t>
  </si>
  <si>
    <t>65</t>
  </si>
  <si>
    <t>919122132</t>
  </si>
  <si>
    <t>Těsnění spár zálivkou za tepla pro komůrky š 20 mm hl 40 mm s těsnicím profilem</t>
  </si>
  <si>
    <t>748709559</t>
  </si>
  <si>
    <t>20</t>
  </si>
  <si>
    <t>89</t>
  </si>
  <si>
    <t>919726121</t>
  </si>
  <si>
    <t>Geotextilie pro ochranu, separaci a filtraci netkaná měrná hmotnost do 200 g/m2</t>
  </si>
  <si>
    <t>-1485393788</t>
  </si>
  <si>
    <t>132 " obalení drenáže</t>
  </si>
  <si>
    <t>30 " vsakovací jámy</t>
  </si>
  <si>
    <t>919735112</t>
  </si>
  <si>
    <t>Řezání stávajícího živičného krytu hl do 100 mm</t>
  </si>
  <si>
    <t>-807552931</t>
  </si>
  <si>
    <t>32</t>
  </si>
  <si>
    <t>919794441</t>
  </si>
  <si>
    <t>Úprava ploch kolem hydrantů, šoupat, poklopů a mříží nebo sloupů v živičných krytech pl do 2 m2</t>
  </si>
  <si>
    <t>-2007009416</t>
  </si>
  <si>
    <t>33</t>
  </si>
  <si>
    <t>938909111</t>
  </si>
  <si>
    <t>Čištění vozovek metením strojně podkladu nebo krytu štěrkového</t>
  </si>
  <si>
    <t>563541000</t>
  </si>
  <si>
    <t>720+648+147</t>
  </si>
  <si>
    <t>48</t>
  </si>
  <si>
    <t>966001211</t>
  </si>
  <si>
    <t>Odstranění lavičky stabilní zabetonované</t>
  </si>
  <si>
    <t>2047977233</t>
  </si>
  <si>
    <t>49</t>
  </si>
  <si>
    <t>966001311</t>
  </si>
  <si>
    <t>Odstranění odpadkového koše s betonovou patkou</t>
  </si>
  <si>
    <t>325312</t>
  </si>
  <si>
    <t>47</t>
  </si>
  <si>
    <t>966006221</t>
  </si>
  <si>
    <t>Odstranění trubkového nástavce ze sloupku včetně demontáže dopravní značky</t>
  </si>
  <si>
    <t>196613216</t>
  </si>
  <si>
    <t>997</t>
  </si>
  <si>
    <t xml:space="preserve"> Přesun sutě</t>
  </si>
  <si>
    <t>22</t>
  </si>
  <si>
    <t>997221551</t>
  </si>
  <si>
    <t>Vodorovná doprava suti ze sypkých materiálů do 1 km</t>
  </si>
  <si>
    <t>631767113</t>
  </si>
  <si>
    <t>23</t>
  </si>
  <si>
    <t>997221559</t>
  </si>
  <si>
    <t>Příplatek ZKD 1 km u vodorovné dopravy suti ze sypkých materiálů</t>
  </si>
  <si>
    <t>693645126</t>
  </si>
  <si>
    <t xml:space="preserve">327,68*10 " </t>
  </si>
  <si>
    <t>16</t>
  </si>
  <si>
    <t>997221561</t>
  </si>
  <si>
    <t>Vodorovná doprava suti z kusových materiálů do 1 km</t>
  </si>
  <si>
    <t>248821057</t>
  </si>
  <si>
    <t>17</t>
  </si>
  <si>
    <t>997221569</t>
  </si>
  <si>
    <t>Příplatek ZKD 1 km u vodorovné dopravy suti z kusových materiálů</t>
  </si>
  <si>
    <t>-1843042131</t>
  </si>
  <si>
    <t>48,51*15</t>
  </si>
  <si>
    <t>18</t>
  </si>
  <si>
    <t>997221611</t>
  </si>
  <si>
    <t>Nakládání suti na dopravní prostředky pro vodorovnou dopravu</t>
  </si>
  <si>
    <t>-1639035728</t>
  </si>
  <si>
    <t>19</t>
  </si>
  <si>
    <t>997221815</t>
  </si>
  <si>
    <t>Poplatek za uložení na skládce (skládkovné) stavebního odpadu betonového kód odpadu 170 101</t>
  </si>
  <si>
    <t>-1002447273</t>
  </si>
  <si>
    <t>55,6+87</t>
  </si>
  <si>
    <t>997221845</t>
  </si>
  <si>
    <t>Poplatek za uložení na skládce (skládkovné) odpadu asfaltového bez dehtu kód odpadu 170 302</t>
  </si>
  <si>
    <t>582553190</t>
  </si>
  <si>
    <t>48,51</t>
  </si>
  <si>
    <t>997221855</t>
  </si>
  <si>
    <t>Poplatek za uložení na skládce (skládkovné) zeminy a kameniva kód odpadu 170 504</t>
  </si>
  <si>
    <t>1201957380</t>
  </si>
  <si>
    <t>(49,5+742,4)/4</t>
  </si>
  <si>
    <t>46</t>
  </si>
  <si>
    <t>IP 01</t>
  </si>
  <si>
    <t>Bourání a stavba nového popelnicového stání dle PD vč. dopravy sutě a skládkovného</t>
  </si>
  <si>
    <t>kpl</t>
  </si>
  <si>
    <t>1481884230</t>
  </si>
  <si>
    <t>111</t>
  </si>
  <si>
    <t>IP 02</t>
  </si>
  <si>
    <t>Ruční odkopávky a obetonování mechanická ochrana UPC</t>
  </si>
  <si>
    <t>1769630476</t>
  </si>
  <si>
    <t>998</t>
  </si>
  <si>
    <t xml:space="preserve"> Přesun hmot</t>
  </si>
  <si>
    <t>55</t>
  </si>
  <si>
    <t>998223011</t>
  </si>
  <si>
    <t>Přesun hmot pro pozemní komunikace s krytem dlážděným</t>
  </si>
  <si>
    <t>-946397451</t>
  </si>
  <si>
    <t>56</t>
  </si>
  <si>
    <t>998225111</t>
  </si>
  <si>
    <t>Přesun hmot pro pozemní komunikace s krytem z kamene, monolitickým betonovým nebo živičným</t>
  </si>
  <si>
    <t>240752198</t>
  </si>
  <si>
    <t>02b-2018 - SO 800 - VRN</t>
  </si>
  <si>
    <t>VRN -  Vedlejší rozpočtové náklady</t>
  </si>
  <si>
    <t xml:space="preserve">    VRN1 -  Průzkumné, geodetické a projektové práce</t>
  </si>
  <si>
    <t xml:space="preserve">    VRN2 -  Příprava staveniště</t>
  </si>
  <si>
    <t xml:space="preserve">    VRN3 -  Zařízení staveniště</t>
  </si>
  <si>
    <t xml:space="preserve">    VRN4 -  Inženýrská činnost</t>
  </si>
  <si>
    <t>VRN</t>
  </si>
  <si>
    <t xml:space="preserve"> Vedlejší rozpočtové náklady</t>
  </si>
  <si>
    <t>VRN1</t>
  </si>
  <si>
    <t xml:space="preserve"> Průzkumné, geodetické a projektové práce</t>
  </si>
  <si>
    <t>010001000</t>
  </si>
  <si>
    <t>Průzkumné,geologické  práce - vsakovací jámy stanovisko Chevak</t>
  </si>
  <si>
    <t>1024</t>
  </si>
  <si>
    <t>-1810708455</t>
  </si>
  <si>
    <t>012002000</t>
  </si>
  <si>
    <t>Geodetické práce- geometrický plán</t>
  </si>
  <si>
    <t>1982290342</t>
  </si>
  <si>
    <t>012103000</t>
  </si>
  <si>
    <t>Geodetické práce před výstavbou</t>
  </si>
  <si>
    <t>-1238892338</t>
  </si>
  <si>
    <t>012303000</t>
  </si>
  <si>
    <t>Geodetické práce po výstavbě</t>
  </si>
  <si>
    <t>-1814752040</t>
  </si>
  <si>
    <t>013254000</t>
  </si>
  <si>
    <t>Dokumentace skutečného provedení stavby</t>
  </si>
  <si>
    <t>-2044524055</t>
  </si>
  <si>
    <t>VRN2</t>
  </si>
  <si>
    <t xml:space="preserve"> Příprava staveniště</t>
  </si>
  <si>
    <t>020001000</t>
  </si>
  <si>
    <t>Příprava staveniště</t>
  </si>
  <si>
    <t>171424818</t>
  </si>
  <si>
    <t>VRN3</t>
  </si>
  <si>
    <t xml:space="preserve"> Zařízení staveniště</t>
  </si>
  <si>
    <t>030001000</t>
  </si>
  <si>
    <t>Zařízení staveniště</t>
  </si>
  <si>
    <t>442310952</t>
  </si>
  <si>
    <t>12</t>
  </si>
  <si>
    <t>034303000</t>
  </si>
  <si>
    <t>Dopravně inž. opatření</t>
  </si>
  <si>
    <t>109828277</t>
  </si>
  <si>
    <t>11</t>
  </si>
  <si>
    <t>034503000</t>
  </si>
  <si>
    <t>Informační tabule na staveništi</t>
  </si>
  <si>
    <t>1479155410</t>
  </si>
  <si>
    <t>VRN4</t>
  </si>
  <si>
    <t xml:space="preserve"> Inženýrská činnost</t>
  </si>
  <si>
    <t>040001000</t>
  </si>
  <si>
    <t>Inženýrská činnost</t>
  </si>
  <si>
    <t>1698422145</t>
  </si>
  <si>
    <t>043002000</t>
  </si>
  <si>
    <t>Zkoušky a ostatní měření</t>
  </si>
  <si>
    <t>1954662099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</si>
</sst>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4" t="s">
        <v>14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0"/>
      <c r="AQ5" s="20"/>
      <c r="AR5" s="18"/>
      <c r="BE5" s="243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6" t="s">
        <v>17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0"/>
      <c r="AQ6" s="20"/>
      <c r="AR6" s="18"/>
      <c r="BE6" s="244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4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4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4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44"/>
      <c r="BS10" s="15" t="s">
        <v>6</v>
      </c>
    </row>
    <row r="11" spans="1:74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44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4"/>
      <c r="BS12" s="15" t="s">
        <v>6</v>
      </c>
    </row>
    <row r="13" spans="1:74" ht="12" customHeight="1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30</v>
      </c>
      <c r="AO13" s="20"/>
      <c r="AP13" s="20"/>
      <c r="AQ13" s="20"/>
      <c r="AR13" s="18"/>
      <c r="BE13" s="244"/>
      <c r="BS13" s="15" t="s">
        <v>6</v>
      </c>
    </row>
    <row r="14" spans="1:74" ht="12.75">
      <c r="B14" s="19"/>
      <c r="C14" s="20"/>
      <c r="D14" s="20"/>
      <c r="E14" s="267" t="s">
        <v>30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E14" s="244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4"/>
      <c r="BS15" s="15" t="s">
        <v>4</v>
      </c>
    </row>
    <row r="16" spans="1:74" ht="12" customHeight="1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44"/>
      <c r="BS16" s="15" t="s">
        <v>4</v>
      </c>
    </row>
    <row r="17" spans="2:7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44"/>
      <c r="BS17" s="15" t="s">
        <v>33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4"/>
      <c r="BS18" s="15" t="s">
        <v>6</v>
      </c>
    </row>
    <row r="19" spans="2:7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4"/>
      <c r="BS19" s="15" t="s">
        <v>6</v>
      </c>
    </row>
    <row r="20" spans="2:7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44"/>
      <c r="BS20" s="15" t="s">
        <v>33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4"/>
    </row>
    <row r="22" spans="2:7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4"/>
    </row>
    <row r="23" spans="2:71" ht="16.5" customHeight="1">
      <c r="B23" s="19"/>
      <c r="C23" s="20"/>
      <c r="D23" s="20"/>
      <c r="E23" s="269" t="s">
        <v>1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0"/>
      <c r="AP23" s="20"/>
      <c r="AQ23" s="20"/>
      <c r="AR23" s="18"/>
      <c r="BE23" s="244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4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4"/>
    </row>
    <row r="26" spans="2:71" s="1" customFormat="1" ht="25.9" customHeight="1"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6">
        <f>ROUND(AG94,2)</f>
        <v>0</v>
      </c>
      <c r="AL26" s="247"/>
      <c r="AM26" s="247"/>
      <c r="AN26" s="247"/>
      <c r="AO26" s="247"/>
      <c r="AP26" s="33"/>
      <c r="AQ26" s="33"/>
      <c r="AR26" s="36"/>
      <c r="BE26" s="244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4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0" t="s">
        <v>37</v>
      </c>
      <c r="M28" s="270"/>
      <c r="N28" s="270"/>
      <c r="O28" s="270"/>
      <c r="P28" s="270"/>
      <c r="Q28" s="33"/>
      <c r="R28" s="33"/>
      <c r="S28" s="33"/>
      <c r="T28" s="33"/>
      <c r="U28" s="33"/>
      <c r="V28" s="33"/>
      <c r="W28" s="270" t="s">
        <v>38</v>
      </c>
      <c r="X28" s="270"/>
      <c r="Y28" s="270"/>
      <c r="Z28" s="270"/>
      <c r="AA28" s="270"/>
      <c r="AB28" s="270"/>
      <c r="AC28" s="270"/>
      <c r="AD28" s="270"/>
      <c r="AE28" s="270"/>
      <c r="AF28" s="33"/>
      <c r="AG28" s="33"/>
      <c r="AH28" s="33"/>
      <c r="AI28" s="33"/>
      <c r="AJ28" s="33"/>
      <c r="AK28" s="270" t="s">
        <v>39</v>
      </c>
      <c r="AL28" s="270"/>
      <c r="AM28" s="270"/>
      <c r="AN28" s="270"/>
      <c r="AO28" s="270"/>
      <c r="AP28" s="33"/>
      <c r="AQ28" s="33"/>
      <c r="AR28" s="36"/>
      <c r="BE28" s="244"/>
    </row>
    <row r="29" spans="2:71" s="2" customFormat="1" ht="14.45" customHeight="1">
      <c r="B29" s="37"/>
      <c r="C29" s="38"/>
      <c r="D29" s="27" t="s">
        <v>40</v>
      </c>
      <c r="E29" s="38"/>
      <c r="F29" s="27" t="s">
        <v>41</v>
      </c>
      <c r="G29" s="38"/>
      <c r="H29" s="38"/>
      <c r="I29" s="38"/>
      <c r="J29" s="38"/>
      <c r="K29" s="38"/>
      <c r="L29" s="271">
        <v>0.21</v>
      </c>
      <c r="M29" s="242"/>
      <c r="N29" s="242"/>
      <c r="O29" s="242"/>
      <c r="P29" s="242"/>
      <c r="Q29" s="38"/>
      <c r="R29" s="38"/>
      <c r="S29" s="38"/>
      <c r="T29" s="38"/>
      <c r="U29" s="38"/>
      <c r="V29" s="38"/>
      <c r="W29" s="241">
        <f>ROUND(AZ94, 2)</f>
        <v>0</v>
      </c>
      <c r="X29" s="242"/>
      <c r="Y29" s="242"/>
      <c r="Z29" s="242"/>
      <c r="AA29" s="242"/>
      <c r="AB29" s="242"/>
      <c r="AC29" s="242"/>
      <c r="AD29" s="242"/>
      <c r="AE29" s="242"/>
      <c r="AF29" s="38"/>
      <c r="AG29" s="38"/>
      <c r="AH29" s="38"/>
      <c r="AI29" s="38"/>
      <c r="AJ29" s="38"/>
      <c r="AK29" s="241">
        <f>ROUND(AV94, 2)</f>
        <v>0</v>
      </c>
      <c r="AL29" s="242"/>
      <c r="AM29" s="242"/>
      <c r="AN29" s="242"/>
      <c r="AO29" s="242"/>
      <c r="AP29" s="38"/>
      <c r="AQ29" s="38"/>
      <c r="AR29" s="39"/>
      <c r="BE29" s="245"/>
    </row>
    <row r="30" spans="2:71" s="2" customFormat="1" ht="14.45" customHeight="1">
      <c r="B30" s="37"/>
      <c r="C30" s="38"/>
      <c r="D30" s="38"/>
      <c r="E30" s="38"/>
      <c r="F30" s="27" t="s">
        <v>42</v>
      </c>
      <c r="G30" s="38"/>
      <c r="H30" s="38"/>
      <c r="I30" s="38"/>
      <c r="J30" s="38"/>
      <c r="K30" s="38"/>
      <c r="L30" s="271">
        <v>0.15</v>
      </c>
      <c r="M30" s="242"/>
      <c r="N30" s="242"/>
      <c r="O30" s="242"/>
      <c r="P30" s="242"/>
      <c r="Q30" s="38"/>
      <c r="R30" s="38"/>
      <c r="S30" s="38"/>
      <c r="T30" s="38"/>
      <c r="U30" s="38"/>
      <c r="V30" s="38"/>
      <c r="W30" s="241">
        <f>ROUND(BA94, 2)</f>
        <v>0</v>
      </c>
      <c r="X30" s="242"/>
      <c r="Y30" s="242"/>
      <c r="Z30" s="242"/>
      <c r="AA30" s="242"/>
      <c r="AB30" s="242"/>
      <c r="AC30" s="242"/>
      <c r="AD30" s="242"/>
      <c r="AE30" s="242"/>
      <c r="AF30" s="38"/>
      <c r="AG30" s="38"/>
      <c r="AH30" s="38"/>
      <c r="AI30" s="38"/>
      <c r="AJ30" s="38"/>
      <c r="AK30" s="241">
        <f>ROUND(AW94, 2)</f>
        <v>0</v>
      </c>
      <c r="AL30" s="242"/>
      <c r="AM30" s="242"/>
      <c r="AN30" s="242"/>
      <c r="AO30" s="242"/>
      <c r="AP30" s="38"/>
      <c r="AQ30" s="38"/>
      <c r="AR30" s="39"/>
      <c r="BE30" s="245"/>
    </row>
    <row r="31" spans="2:71" s="2" customFormat="1" ht="14.45" hidden="1" customHeight="1">
      <c r="B31" s="37"/>
      <c r="C31" s="38"/>
      <c r="D31" s="38"/>
      <c r="E31" s="38"/>
      <c r="F31" s="27" t="s">
        <v>43</v>
      </c>
      <c r="G31" s="38"/>
      <c r="H31" s="38"/>
      <c r="I31" s="38"/>
      <c r="J31" s="38"/>
      <c r="K31" s="38"/>
      <c r="L31" s="271">
        <v>0.21</v>
      </c>
      <c r="M31" s="242"/>
      <c r="N31" s="242"/>
      <c r="O31" s="242"/>
      <c r="P31" s="242"/>
      <c r="Q31" s="38"/>
      <c r="R31" s="38"/>
      <c r="S31" s="38"/>
      <c r="T31" s="38"/>
      <c r="U31" s="38"/>
      <c r="V31" s="38"/>
      <c r="W31" s="241">
        <f>ROUND(BB94, 2)</f>
        <v>0</v>
      </c>
      <c r="X31" s="242"/>
      <c r="Y31" s="242"/>
      <c r="Z31" s="242"/>
      <c r="AA31" s="242"/>
      <c r="AB31" s="242"/>
      <c r="AC31" s="242"/>
      <c r="AD31" s="242"/>
      <c r="AE31" s="242"/>
      <c r="AF31" s="38"/>
      <c r="AG31" s="38"/>
      <c r="AH31" s="38"/>
      <c r="AI31" s="38"/>
      <c r="AJ31" s="38"/>
      <c r="AK31" s="241">
        <v>0</v>
      </c>
      <c r="AL31" s="242"/>
      <c r="AM31" s="242"/>
      <c r="AN31" s="242"/>
      <c r="AO31" s="242"/>
      <c r="AP31" s="38"/>
      <c r="AQ31" s="38"/>
      <c r="AR31" s="39"/>
      <c r="BE31" s="245"/>
    </row>
    <row r="32" spans="2:71" s="2" customFormat="1" ht="14.45" hidden="1" customHeight="1">
      <c r="B32" s="37"/>
      <c r="C32" s="38"/>
      <c r="D32" s="38"/>
      <c r="E32" s="38"/>
      <c r="F32" s="27" t="s">
        <v>44</v>
      </c>
      <c r="G32" s="38"/>
      <c r="H32" s="38"/>
      <c r="I32" s="38"/>
      <c r="J32" s="38"/>
      <c r="K32" s="38"/>
      <c r="L32" s="271">
        <v>0.15</v>
      </c>
      <c r="M32" s="242"/>
      <c r="N32" s="242"/>
      <c r="O32" s="242"/>
      <c r="P32" s="242"/>
      <c r="Q32" s="38"/>
      <c r="R32" s="38"/>
      <c r="S32" s="38"/>
      <c r="T32" s="38"/>
      <c r="U32" s="38"/>
      <c r="V32" s="38"/>
      <c r="W32" s="241">
        <f>ROUND(BC94, 2)</f>
        <v>0</v>
      </c>
      <c r="X32" s="242"/>
      <c r="Y32" s="242"/>
      <c r="Z32" s="242"/>
      <c r="AA32" s="242"/>
      <c r="AB32" s="242"/>
      <c r="AC32" s="242"/>
      <c r="AD32" s="242"/>
      <c r="AE32" s="242"/>
      <c r="AF32" s="38"/>
      <c r="AG32" s="38"/>
      <c r="AH32" s="38"/>
      <c r="AI32" s="38"/>
      <c r="AJ32" s="38"/>
      <c r="AK32" s="241">
        <v>0</v>
      </c>
      <c r="AL32" s="242"/>
      <c r="AM32" s="242"/>
      <c r="AN32" s="242"/>
      <c r="AO32" s="242"/>
      <c r="AP32" s="38"/>
      <c r="AQ32" s="38"/>
      <c r="AR32" s="39"/>
      <c r="BE32" s="245"/>
    </row>
    <row r="33" spans="2:57" s="2" customFormat="1" ht="14.45" hidden="1" customHeight="1">
      <c r="B33" s="37"/>
      <c r="C33" s="38"/>
      <c r="D33" s="38"/>
      <c r="E33" s="38"/>
      <c r="F33" s="27" t="s">
        <v>45</v>
      </c>
      <c r="G33" s="38"/>
      <c r="H33" s="38"/>
      <c r="I33" s="38"/>
      <c r="J33" s="38"/>
      <c r="K33" s="38"/>
      <c r="L33" s="271">
        <v>0</v>
      </c>
      <c r="M33" s="242"/>
      <c r="N33" s="242"/>
      <c r="O33" s="242"/>
      <c r="P33" s="242"/>
      <c r="Q33" s="38"/>
      <c r="R33" s="38"/>
      <c r="S33" s="38"/>
      <c r="T33" s="38"/>
      <c r="U33" s="38"/>
      <c r="V33" s="38"/>
      <c r="W33" s="241">
        <f>ROUND(BD94, 2)</f>
        <v>0</v>
      </c>
      <c r="X33" s="242"/>
      <c r="Y33" s="242"/>
      <c r="Z33" s="242"/>
      <c r="AA33" s="242"/>
      <c r="AB33" s="242"/>
      <c r="AC33" s="242"/>
      <c r="AD33" s="242"/>
      <c r="AE33" s="242"/>
      <c r="AF33" s="38"/>
      <c r="AG33" s="38"/>
      <c r="AH33" s="38"/>
      <c r="AI33" s="38"/>
      <c r="AJ33" s="38"/>
      <c r="AK33" s="241">
        <v>0</v>
      </c>
      <c r="AL33" s="242"/>
      <c r="AM33" s="242"/>
      <c r="AN33" s="242"/>
      <c r="AO33" s="242"/>
      <c r="AP33" s="38"/>
      <c r="AQ33" s="38"/>
      <c r="AR33" s="39"/>
      <c r="BE33" s="245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4"/>
    </row>
    <row r="35" spans="2:57" s="1" customFormat="1" ht="25.9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8" t="s">
        <v>48</v>
      </c>
      <c r="Y35" s="249"/>
      <c r="Z35" s="249"/>
      <c r="AA35" s="249"/>
      <c r="AB35" s="249"/>
      <c r="AC35" s="42"/>
      <c r="AD35" s="42"/>
      <c r="AE35" s="42"/>
      <c r="AF35" s="42"/>
      <c r="AG35" s="42"/>
      <c r="AH35" s="42"/>
      <c r="AI35" s="42"/>
      <c r="AJ35" s="42"/>
      <c r="AK35" s="250">
        <f>SUM(AK26:AK33)</f>
        <v>0</v>
      </c>
      <c r="AL35" s="249"/>
      <c r="AM35" s="249"/>
      <c r="AN35" s="249"/>
      <c r="AO35" s="251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51</v>
      </c>
      <c r="AI60" s="35"/>
      <c r="AJ60" s="35"/>
      <c r="AK60" s="35"/>
      <c r="AL60" s="35"/>
      <c r="AM60" s="46" t="s">
        <v>52</v>
      </c>
      <c r="AN60" s="35"/>
      <c r="AO60" s="35"/>
      <c r="AP60" s="33"/>
      <c r="AQ60" s="33"/>
      <c r="AR60" s="36"/>
    </row>
    <row r="61" spans="2:44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54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51</v>
      </c>
      <c r="AI75" s="35"/>
      <c r="AJ75" s="35"/>
      <c r="AK75" s="35"/>
      <c r="AL75" s="35"/>
      <c r="AM75" s="46" t="s">
        <v>52</v>
      </c>
      <c r="AN75" s="35"/>
      <c r="AO75" s="35"/>
      <c r="AP75" s="33"/>
      <c r="AQ75" s="33"/>
      <c r="AR75" s="36"/>
    </row>
    <row r="76" spans="2:44" s="1" customFormat="1" ht="11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1" s="1" customFormat="1" ht="24.95" customHeight="1">
      <c r="B82" s="32"/>
      <c r="C82" s="21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1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1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02-2018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61" t="str">
        <f>K6</f>
        <v>Rozšíření parkovacích míst v ulici Družstevní,Cheb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56"/>
      <c r="AQ85" s="56"/>
      <c r="AR85" s="57"/>
    </row>
    <row r="86" spans="1:91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1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ul. Družstevní,Cheb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63" t="str">
        <f>IF(AN8= "","",AN8)</f>
        <v>13. 8. 2018</v>
      </c>
      <c r="AN87" s="263"/>
      <c r="AO87" s="33"/>
      <c r="AP87" s="33"/>
      <c r="AQ87" s="33"/>
      <c r="AR87" s="36"/>
    </row>
    <row r="88" spans="1:91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1" s="1" customFormat="1" ht="15.2" customHeight="1">
      <c r="B89" s="32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Město Cheb,nám. Krále Jiřího z Poděbrad 1/14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31</v>
      </c>
      <c r="AJ89" s="33"/>
      <c r="AK89" s="33"/>
      <c r="AL89" s="33"/>
      <c r="AM89" s="259" t="str">
        <f>IF(E17="","",E17)</f>
        <v xml:space="preserve"> </v>
      </c>
      <c r="AN89" s="260"/>
      <c r="AO89" s="260"/>
      <c r="AP89" s="260"/>
      <c r="AQ89" s="33"/>
      <c r="AR89" s="36"/>
      <c r="AS89" s="253" t="s">
        <v>56</v>
      </c>
      <c r="AT89" s="254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1" customFormat="1" ht="15.2" customHeight="1">
      <c r="B90" s="32"/>
      <c r="C90" s="27" t="s">
        <v>29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34</v>
      </c>
      <c r="AJ90" s="33"/>
      <c r="AK90" s="33"/>
      <c r="AL90" s="33"/>
      <c r="AM90" s="259" t="str">
        <f>IF(E20="","",E20)</f>
        <v xml:space="preserve"> </v>
      </c>
      <c r="AN90" s="260"/>
      <c r="AO90" s="260"/>
      <c r="AP90" s="260"/>
      <c r="AQ90" s="33"/>
      <c r="AR90" s="36"/>
      <c r="AS90" s="255"/>
      <c r="AT90" s="256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1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7"/>
      <c r="AT91" s="258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1" s="1" customFormat="1" ht="29.25" customHeight="1">
      <c r="B92" s="32"/>
      <c r="C92" s="272" t="s">
        <v>57</v>
      </c>
      <c r="D92" s="273"/>
      <c r="E92" s="273"/>
      <c r="F92" s="273"/>
      <c r="G92" s="273"/>
      <c r="H92" s="66"/>
      <c r="I92" s="274" t="s">
        <v>58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5" t="s">
        <v>59</v>
      </c>
      <c r="AH92" s="273"/>
      <c r="AI92" s="273"/>
      <c r="AJ92" s="273"/>
      <c r="AK92" s="273"/>
      <c r="AL92" s="273"/>
      <c r="AM92" s="273"/>
      <c r="AN92" s="274" t="s">
        <v>60</v>
      </c>
      <c r="AO92" s="273"/>
      <c r="AP92" s="276"/>
      <c r="AQ92" s="67" t="s">
        <v>61</v>
      </c>
      <c r="AR92" s="36"/>
      <c r="AS92" s="68" t="s">
        <v>62</v>
      </c>
      <c r="AT92" s="69" t="s">
        <v>63</v>
      </c>
      <c r="AU92" s="69" t="s">
        <v>64</v>
      </c>
      <c r="AV92" s="69" t="s">
        <v>65</v>
      </c>
      <c r="AW92" s="69" t="s">
        <v>66</v>
      </c>
      <c r="AX92" s="69" t="s">
        <v>67</v>
      </c>
      <c r="AY92" s="69" t="s">
        <v>68</v>
      </c>
      <c r="AZ92" s="69" t="s">
        <v>69</v>
      </c>
      <c r="BA92" s="69" t="s">
        <v>70</v>
      </c>
      <c r="BB92" s="69" t="s">
        <v>71</v>
      </c>
      <c r="BC92" s="69" t="s">
        <v>72</v>
      </c>
      <c r="BD92" s="70" t="s">
        <v>73</v>
      </c>
    </row>
    <row r="93" spans="1:91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1" s="5" customFormat="1" ht="32.450000000000003" customHeight="1">
      <c r="B94" s="74"/>
      <c r="C94" s="75" t="s">
        <v>74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80">
        <f>ROUND(SUM(AG95:AG96),2)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78" t="s">
        <v>1</v>
      </c>
      <c r="AR94" s="79"/>
      <c r="AS94" s="80">
        <f>ROUND(SUM(AS95:AS96),2)</f>
        <v>0</v>
      </c>
      <c r="AT94" s="81">
        <f>ROUND(SUM(AV94:AW94),2)</f>
        <v>0</v>
      </c>
      <c r="AU94" s="82">
        <f>ROUND(SUM(AU95:AU96),5)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ROUND(SUM(AZ95:AZ96),2)</f>
        <v>0</v>
      </c>
      <c r="BA94" s="81">
        <f>ROUND(SUM(BA95:BA96),2)</f>
        <v>0</v>
      </c>
      <c r="BB94" s="81">
        <f>ROUND(SUM(BB95:BB96),2)</f>
        <v>0</v>
      </c>
      <c r="BC94" s="81">
        <f>ROUND(SUM(BC95:BC96),2)</f>
        <v>0</v>
      </c>
      <c r="BD94" s="83">
        <f>ROUND(SUM(BD95:BD96),2)</f>
        <v>0</v>
      </c>
      <c r="BS94" s="84" t="s">
        <v>75</v>
      </c>
      <c r="BT94" s="84" t="s">
        <v>76</v>
      </c>
      <c r="BU94" s="85" t="s">
        <v>77</v>
      </c>
      <c r="BV94" s="84" t="s">
        <v>78</v>
      </c>
      <c r="BW94" s="84" t="s">
        <v>5</v>
      </c>
      <c r="BX94" s="84" t="s">
        <v>79</v>
      </c>
      <c r="CL94" s="84" t="s">
        <v>1</v>
      </c>
    </row>
    <row r="95" spans="1:91" s="6" customFormat="1" ht="27" customHeight="1">
      <c r="A95" s="86" t="s">
        <v>80</v>
      </c>
      <c r="B95" s="87"/>
      <c r="C95" s="88"/>
      <c r="D95" s="279" t="s">
        <v>81</v>
      </c>
      <c r="E95" s="279"/>
      <c r="F95" s="279"/>
      <c r="G95" s="279"/>
      <c r="H95" s="279"/>
      <c r="I95" s="89"/>
      <c r="J95" s="279" t="s">
        <v>82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'02a-2018 - SO 101 - Komun...'!J30</f>
        <v>0</v>
      </c>
      <c r="AH95" s="278"/>
      <c r="AI95" s="278"/>
      <c r="AJ95" s="278"/>
      <c r="AK95" s="278"/>
      <c r="AL95" s="278"/>
      <c r="AM95" s="278"/>
      <c r="AN95" s="277">
        <f>SUM(AG95,AT95)</f>
        <v>0</v>
      </c>
      <c r="AO95" s="278"/>
      <c r="AP95" s="278"/>
      <c r="AQ95" s="90" t="s">
        <v>83</v>
      </c>
      <c r="AR95" s="91"/>
      <c r="AS95" s="92">
        <v>0</v>
      </c>
      <c r="AT95" s="93">
        <f>ROUND(SUM(AV95:AW95),2)</f>
        <v>0</v>
      </c>
      <c r="AU95" s="94">
        <f>'02a-2018 - SO 101 - Komun...'!P125</f>
        <v>0</v>
      </c>
      <c r="AV95" s="93">
        <f>'02a-2018 - SO 101 - Komun...'!J33</f>
        <v>0</v>
      </c>
      <c r="AW95" s="93">
        <f>'02a-2018 - SO 101 - Komun...'!J34</f>
        <v>0</v>
      </c>
      <c r="AX95" s="93">
        <f>'02a-2018 - SO 101 - Komun...'!J35</f>
        <v>0</v>
      </c>
      <c r="AY95" s="93">
        <f>'02a-2018 - SO 101 - Komun...'!J36</f>
        <v>0</v>
      </c>
      <c r="AZ95" s="93">
        <f>'02a-2018 - SO 101 - Komun...'!F33</f>
        <v>0</v>
      </c>
      <c r="BA95" s="93">
        <f>'02a-2018 - SO 101 - Komun...'!F34</f>
        <v>0</v>
      </c>
      <c r="BB95" s="93">
        <f>'02a-2018 - SO 101 - Komun...'!F35</f>
        <v>0</v>
      </c>
      <c r="BC95" s="93">
        <f>'02a-2018 - SO 101 - Komun...'!F36</f>
        <v>0</v>
      </c>
      <c r="BD95" s="95">
        <f>'02a-2018 - SO 101 - Komun...'!F37</f>
        <v>0</v>
      </c>
      <c r="BT95" s="96" t="s">
        <v>84</v>
      </c>
      <c r="BV95" s="96" t="s">
        <v>78</v>
      </c>
      <c r="BW95" s="96" t="s">
        <v>85</v>
      </c>
      <c r="BX95" s="96" t="s">
        <v>5</v>
      </c>
      <c r="CL95" s="96" t="s">
        <v>1</v>
      </c>
      <c r="CM95" s="96" t="s">
        <v>86</v>
      </c>
    </row>
    <row r="96" spans="1:91" s="6" customFormat="1" ht="27" customHeight="1">
      <c r="A96" s="86" t="s">
        <v>80</v>
      </c>
      <c r="B96" s="87"/>
      <c r="C96" s="88"/>
      <c r="D96" s="279" t="s">
        <v>87</v>
      </c>
      <c r="E96" s="279"/>
      <c r="F96" s="279"/>
      <c r="G96" s="279"/>
      <c r="H96" s="279"/>
      <c r="I96" s="89"/>
      <c r="J96" s="279" t="s">
        <v>88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7">
        <f>'02b-2018 - SO 800 - VRN'!J30</f>
        <v>0</v>
      </c>
      <c r="AH96" s="278"/>
      <c r="AI96" s="278"/>
      <c r="AJ96" s="278"/>
      <c r="AK96" s="278"/>
      <c r="AL96" s="278"/>
      <c r="AM96" s="278"/>
      <c r="AN96" s="277">
        <f>SUM(AG96,AT96)</f>
        <v>0</v>
      </c>
      <c r="AO96" s="278"/>
      <c r="AP96" s="278"/>
      <c r="AQ96" s="90" t="s">
        <v>83</v>
      </c>
      <c r="AR96" s="91"/>
      <c r="AS96" s="97">
        <v>0</v>
      </c>
      <c r="AT96" s="98">
        <f>ROUND(SUM(AV96:AW96),2)</f>
        <v>0</v>
      </c>
      <c r="AU96" s="99">
        <f>'02b-2018 - SO 800 - VRN'!P121</f>
        <v>0</v>
      </c>
      <c r="AV96" s="98">
        <f>'02b-2018 - SO 800 - VRN'!J33</f>
        <v>0</v>
      </c>
      <c r="AW96" s="98">
        <f>'02b-2018 - SO 800 - VRN'!J34</f>
        <v>0</v>
      </c>
      <c r="AX96" s="98">
        <f>'02b-2018 - SO 800 - VRN'!J35</f>
        <v>0</v>
      </c>
      <c r="AY96" s="98">
        <f>'02b-2018 - SO 800 - VRN'!J36</f>
        <v>0</v>
      </c>
      <c r="AZ96" s="98">
        <f>'02b-2018 - SO 800 - VRN'!F33</f>
        <v>0</v>
      </c>
      <c r="BA96" s="98">
        <f>'02b-2018 - SO 800 - VRN'!F34</f>
        <v>0</v>
      </c>
      <c r="BB96" s="98">
        <f>'02b-2018 - SO 800 - VRN'!F35</f>
        <v>0</v>
      </c>
      <c r="BC96" s="98">
        <f>'02b-2018 - SO 800 - VRN'!F36</f>
        <v>0</v>
      </c>
      <c r="BD96" s="100">
        <f>'02b-2018 - SO 800 - VRN'!F37</f>
        <v>0</v>
      </c>
      <c r="BT96" s="96" t="s">
        <v>84</v>
      </c>
      <c r="BV96" s="96" t="s">
        <v>78</v>
      </c>
      <c r="BW96" s="96" t="s">
        <v>89</v>
      </c>
      <c r="BX96" s="96" t="s">
        <v>5</v>
      </c>
      <c r="CL96" s="96" t="s">
        <v>1</v>
      </c>
      <c r="CM96" s="96" t="s">
        <v>86</v>
      </c>
    </row>
    <row r="97" spans="2:44" s="1" customFormat="1" ht="30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</row>
    <row r="98" spans="2:44" s="1" customFormat="1" ht="6.95" customHeigh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6"/>
    </row>
  </sheetData>
  <sheetProtection algorithmName="SHA-512" hashValue="1dAG+eQFyd7j4+VXj7UH39dydh140kMSfqqzQrJjsrSHsiU6DMAYeLBxPM2lrtiOOKSOOt2BGk2la6hJOIRerA==" saltValue="VmFtL/GEgo3I+F3vQYVupXyKSG2zLj30yJ4KkL5LHsvyuinwkPj40QbnSxBprrGIdcD2a5ViyR5dszGaF1DhBw==" spinCount="100000" sheet="1" objects="1" scenarios="1" formatColumns="0" formatRows="0"/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2a-2018 - SO 101 - Komun...'!C2" display="/"/>
    <hyperlink ref="A96" location="'02b-2018 - SO 800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0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5" t="s">
        <v>85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86</v>
      </c>
    </row>
    <row r="4" spans="2:46" ht="24.95" customHeight="1">
      <c r="B4" s="18"/>
      <c r="D4" s="105" t="s">
        <v>90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2" t="str">
        <f>'Rekapitulace stavby'!K6</f>
        <v>Rozšíření parkovacích míst v ulici Družstevní,Cheb</v>
      </c>
      <c r="F7" s="283"/>
      <c r="G7" s="283"/>
      <c r="H7" s="283"/>
      <c r="L7" s="18"/>
    </row>
    <row r="8" spans="2:46" s="1" customFormat="1" ht="12" customHeight="1">
      <c r="B8" s="36"/>
      <c r="D8" s="107" t="s">
        <v>91</v>
      </c>
      <c r="I8" s="108"/>
      <c r="L8" s="36"/>
    </row>
    <row r="9" spans="2:46" s="1" customFormat="1" ht="36.950000000000003" customHeight="1">
      <c r="B9" s="36"/>
      <c r="E9" s="284" t="s">
        <v>92</v>
      </c>
      <c r="F9" s="285"/>
      <c r="G9" s="285"/>
      <c r="H9" s="285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13. 8. 2018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6" t="str">
        <f>'Rekapitulace stavby'!E14</f>
        <v>Vyplň údaj</v>
      </c>
      <c r="F18" s="287"/>
      <c r="G18" s="287"/>
      <c r="H18" s="287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1</v>
      </c>
      <c r="L23" s="36"/>
    </row>
    <row r="24" spans="2:12" s="1" customFormat="1" ht="18" customHeight="1">
      <c r="B24" s="36"/>
      <c r="E24" s="109" t="s">
        <v>32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35</v>
      </c>
      <c r="I26" s="108"/>
      <c r="L26" s="36"/>
    </row>
    <row r="27" spans="2:12" s="7" customFormat="1" ht="16.5" customHeight="1">
      <c r="B27" s="112"/>
      <c r="E27" s="288" t="s">
        <v>1</v>
      </c>
      <c r="F27" s="288"/>
      <c r="G27" s="288"/>
      <c r="H27" s="288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36</v>
      </c>
      <c r="I30" s="108"/>
      <c r="J30" s="116">
        <f>ROUND(J125,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38</v>
      </c>
      <c r="I32" s="118" t="s">
        <v>37</v>
      </c>
      <c r="J32" s="117" t="s">
        <v>39</v>
      </c>
      <c r="L32" s="36"/>
    </row>
    <row r="33" spans="2:12" s="1" customFormat="1" ht="14.45" customHeight="1">
      <c r="B33" s="36"/>
      <c r="D33" s="119" t="s">
        <v>40</v>
      </c>
      <c r="E33" s="107" t="s">
        <v>41</v>
      </c>
      <c r="F33" s="120">
        <f>ROUND((SUM(BE125:BE508)),  2)</f>
        <v>0</v>
      </c>
      <c r="I33" s="121">
        <v>0.21</v>
      </c>
      <c r="J33" s="120">
        <f>ROUND(((SUM(BE125:BE508))*I33),  2)</f>
        <v>0</v>
      </c>
      <c r="L33" s="36"/>
    </row>
    <row r="34" spans="2:12" s="1" customFormat="1" ht="14.45" customHeight="1">
      <c r="B34" s="36"/>
      <c r="E34" s="107" t="s">
        <v>42</v>
      </c>
      <c r="F34" s="120">
        <f>ROUND((SUM(BF125:BF508)),  2)</f>
        <v>0</v>
      </c>
      <c r="I34" s="121">
        <v>0.15</v>
      </c>
      <c r="J34" s="120">
        <f>ROUND(((SUM(BF125:BF508))*I34),  2)</f>
        <v>0</v>
      </c>
      <c r="L34" s="36"/>
    </row>
    <row r="35" spans="2:12" s="1" customFormat="1" ht="14.45" hidden="1" customHeight="1">
      <c r="B35" s="36"/>
      <c r="E35" s="107" t="s">
        <v>43</v>
      </c>
      <c r="F35" s="120">
        <f>ROUND((SUM(BG125:BG508)),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44</v>
      </c>
      <c r="F36" s="120">
        <f>ROUND((SUM(BH125:BH508)),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45</v>
      </c>
      <c r="F37" s="120">
        <f>ROUND((SUM(BI125:BI508)),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49</v>
      </c>
      <c r="E50" s="131"/>
      <c r="F50" s="131"/>
      <c r="G50" s="130" t="s">
        <v>50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51</v>
      </c>
      <c r="E61" s="134"/>
      <c r="F61" s="135" t="s">
        <v>52</v>
      </c>
      <c r="G61" s="133" t="s">
        <v>51</v>
      </c>
      <c r="H61" s="134"/>
      <c r="I61" s="136"/>
      <c r="J61" s="137" t="s">
        <v>52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53</v>
      </c>
      <c r="E65" s="131"/>
      <c r="F65" s="131"/>
      <c r="G65" s="130" t="s">
        <v>54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51</v>
      </c>
      <c r="E76" s="134"/>
      <c r="F76" s="135" t="s">
        <v>52</v>
      </c>
      <c r="G76" s="133" t="s">
        <v>51</v>
      </c>
      <c r="H76" s="134"/>
      <c r="I76" s="136"/>
      <c r="J76" s="137" t="s">
        <v>52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hidden="1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hidden="1" customHeight="1">
      <c r="B82" s="32"/>
      <c r="C82" s="21" t="s">
        <v>93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hidden="1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hidden="1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hidden="1" customHeight="1">
      <c r="B85" s="32"/>
      <c r="C85" s="33"/>
      <c r="D85" s="33"/>
      <c r="E85" s="289" t="str">
        <f>E7</f>
        <v>Rozšíření parkovacích míst v ulici Družstevní,Cheb</v>
      </c>
      <c r="F85" s="290"/>
      <c r="G85" s="290"/>
      <c r="H85" s="290"/>
      <c r="I85" s="108"/>
      <c r="J85" s="33"/>
      <c r="K85" s="33"/>
      <c r="L85" s="36"/>
    </row>
    <row r="86" spans="2:47" s="1" customFormat="1" ht="12" hidden="1" customHeight="1">
      <c r="B86" s="32"/>
      <c r="C86" s="27" t="s">
        <v>91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hidden="1" customHeight="1">
      <c r="B87" s="32"/>
      <c r="C87" s="33"/>
      <c r="D87" s="33"/>
      <c r="E87" s="261" t="str">
        <f>E9</f>
        <v>02a-2018 - SO 101 - Komunikace</v>
      </c>
      <c r="F87" s="291"/>
      <c r="G87" s="291"/>
      <c r="H87" s="291"/>
      <c r="I87" s="108"/>
      <c r="J87" s="33"/>
      <c r="K87" s="33"/>
      <c r="L87" s="36"/>
    </row>
    <row r="88" spans="2:47" s="1" customFormat="1" ht="6.95" hidden="1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hidden="1" customHeight="1">
      <c r="B89" s="32"/>
      <c r="C89" s="27" t="s">
        <v>20</v>
      </c>
      <c r="D89" s="33"/>
      <c r="E89" s="33"/>
      <c r="F89" s="25" t="str">
        <f>F12</f>
        <v>ul. Družstevní,Cheb</v>
      </c>
      <c r="G89" s="33"/>
      <c r="H89" s="33"/>
      <c r="I89" s="110" t="s">
        <v>22</v>
      </c>
      <c r="J89" s="59" t="str">
        <f>IF(J12="","",J12)</f>
        <v>13. 8. 2018</v>
      </c>
      <c r="K89" s="33"/>
      <c r="L89" s="36"/>
    </row>
    <row r="90" spans="2:47" s="1" customFormat="1" ht="6.95" hidden="1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hidden="1" customHeight="1">
      <c r="B91" s="32"/>
      <c r="C91" s="27" t="s">
        <v>24</v>
      </c>
      <c r="D91" s="33"/>
      <c r="E91" s="33"/>
      <c r="F91" s="25" t="str">
        <f>E15</f>
        <v>Město Cheb,nám. Krále Jiřího z Poděbrad 1/14</v>
      </c>
      <c r="G91" s="33"/>
      <c r="H91" s="33"/>
      <c r="I91" s="110" t="s">
        <v>31</v>
      </c>
      <c r="J91" s="30" t="str">
        <f>E21</f>
        <v xml:space="preserve"> </v>
      </c>
      <c r="K91" s="33"/>
      <c r="L91" s="36"/>
    </row>
    <row r="92" spans="2:47" s="1" customFormat="1" ht="15.2" hidden="1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 xml:space="preserve"> </v>
      </c>
      <c r="K92" s="33"/>
      <c r="L92" s="36"/>
    </row>
    <row r="93" spans="2:47" s="1" customFormat="1" ht="10.35" hidden="1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hidden="1" customHeight="1">
      <c r="B94" s="32"/>
      <c r="C94" s="144" t="s">
        <v>94</v>
      </c>
      <c r="D94" s="145"/>
      <c r="E94" s="145"/>
      <c r="F94" s="145"/>
      <c r="G94" s="145"/>
      <c r="H94" s="145"/>
      <c r="I94" s="146"/>
      <c r="J94" s="147" t="s">
        <v>95</v>
      </c>
      <c r="K94" s="145"/>
      <c r="L94" s="36"/>
    </row>
    <row r="95" spans="2:47" s="1" customFormat="1" ht="10.35" hidden="1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hidden="1" customHeight="1">
      <c r="B96" s="32"/>
      <c r="C96" s="148" t="s">
        <v>96</v>
      </c>
      <c r="D96" s="33"/>
      <c r="E96" s="33"/>
      <c r="F96" s="33"/>
      <c r="G96" s="33"/>
      <c r="H96" s="33"/>
      <c r="I96" s="108"/>
      <c r="J96" s="77">
        <f>J125</f>
        <v>0</v>
      </c>
      <c r="K96" s="33"/>
      <c r="L96" s="36"/>
      <c r="AU96" s="15" t="s">
        <v>97</v>
      </c>
    </row>
    <row r="97" spans="2:12" s="8" customFormat="1" ht="24.95" hidden="1" customHeight="1">
      <c r="B97" s="149"/>
      <c r="C97" s="150"/>
      <c r="D97" s="151" t="s">
        <v>98</v>
      </c>
      <c r="E97" s="152"/>
      <c r="F97" s="152"/>
      <c r="G97" s="152"/>
      <c r="H97" s="152"/>
      <c r="I97" s="153"/>
      <c r="J97" s="154">
        <f>J126</f>
        <v>0</v>
      </c>
      <c r="K97" s="150"/>
      <c r="L97" s="155"/>
    </row>
    <row r="98" spans="2:12" s="9" customFormat="1" ht="19.899999999999999" hidden="1" customHeight="1">
      <c r="B98" s="156"/>
      <c r="C98" s="157"/>
      <c r="D98" s="158" t="s">
        <v>99</v>
      </c>
      <c r="E98" s="159"/>
      <c r="F98" s="159"/>
      <c r="G98" s="159"/>
      <c r="H98" s="159"/>
      <c r="I98" s="160"/>
      <c r="J98" s="161">
        <f>J127</f>
        <v>0</v>
      </c>
      <c r="K98" s="157"/>
      <c r="L98" s="162"/>
    </row>
    <row r="99" spans="2:12" s="9" customFormat="1" ht="19.899999999999999" hidden="1" customHeight="1">
      <c r="B99" s="156"/>
      <c r="C99" s="157"/>
      <c r="D99" s="158" t="s">
        <v>100</v>
      </c>
      <c r="E99" s="159"/>
      <c r="F99" s="159"/>
      <c r="G99" s="159"/>
      <c r="H99" s="159"/>
      <c r="I99" s="160"/>
      <c r="J99" s="161">
        <f>J207</f>
        <v>0</v>
      </c>
      <c r="K99" s="157"/>
      <c r="L99" s="162"/>
    </row>
    <row r="100" spans="2:12" s="9" customFormat="1" ht="19.899999999999999" hidden="1" customHeight="1">
      <c r="B100" s="156"/>
      <c r="C100" s="157"/>
      <c r="D100" s="158" t="s">
        <v>101</v>
      </c>
      <c r="E100" s="159"/>
      <c r="F100" s="159"/>
      <c r="G100" s="159"/>
      <c r="H100" s="159"/>
      <c r="I100" s="160"/>
      <c r="J100" s="161">
        <f>J220</f>
        <v>0</v>
      </c>
      <c r="K100" s="157"/>
      <c r="L100" s="162"/>
    </row>
    <row r="101" spans="2:12" s="9" customFormat="1" ht="19.899999999999999" hidden="1" customHeight="1">
      <c r="B101" s="156"/>
      <c r="C101" s="157"/>
      <c r="D101" s="158" t="s">
        <v>102</v>
      </c>
      <c r="E101" s="159"/>
      <c r="F101" s="159"/>
      <c r="G101" s="159"/>
      <c r="H101" s="159"/>
      <c r="I101" s="160"/>
      <c r="J101" s="161">
        <f>J225</f>
        <v>0</v>
      </c>
      <c r="K101" s="157"/>
      <c r="L101" s="162"/>
    </row>
    <row r="102" spans="2:12" s="9" customFormat="1" ht="19.899999999999999" hidden="1" customHeight="1">
      <c r="B102" s="156"/>
      <c r="C102" s="157"/>
      <c r="D102" s="158" t="s">
        <v>103</v>
      </c>
      <c r="E102" s="159"/>
      <c r="F102" s="159"/>
      <c r="G102" s="159"/>
      <c r="H102" s="159"/>
      <c r="I102" s="160"/>
      <c r="J102" s="161">
        <f>J299</f>
        <v>0</v>
      </c>
      <c r="K102" s="157"/>
      <c r="L102" s="162"/>
    </row>
    <row r="103" spans="2:12" s="9" customFormat="1" ht="19.899999999999999" hidden="1" customHeight="1">
      <c r="B103" s="156"/>
      <c r="C103" s="157"/>
      <c r="D103" s="158" t="s">
        <v>104</v>
      </c>
      <c r="E103" s="159"/>
      <c r="F103" s="159"/>
      <c r="G103" s="159"/>
      <c r="H103" s="159"/>
      <c r="I103" s="160"/>
      <c r="J103" s="161">
        <f>J383</f>
        <v>0</v>
      </c>
      <c r="K103" s="157"/>
      <c r="L103" s="162"/>
    </row>
    <row r="104" spans="2:12" s="9" customFormat="1" ht="19.899999999999999" hidden="1" customHeight="1">
      <c r="B104" s="156"/>
      <c r="C104" s="157"/>
      <c r="D104" s="158" t="s">
        <v>105</v>
      </c>
      <c r="E104" s="159"/>
      <c r="F104" s="159"/>
      <c r="G104" s="159"/>
      <c r="H104" s="159"/>
      <c r="I104" s="160"/>
      <c r="J104" s="161">
        <f>J473</f>
        <v>0</v>
      </c>
      <c r="K104" s="157"/>
      <c r="L104" s="162"/>
    </row>
    <row r="105" spans="2:12" s="9" customFormat="1" ht="19.899999999999999" hidden="1" customHeight="1">
      <c r="B105" s="156"/>
      <c r="C105" s="157"/>
      <c r="D105" s="158" t="s">
        <v>106</v>
      </c>
      <c r="E105" s="159"/>
      <c r="F105" s="159"/>
      <c r="G105" s="159"/>
      <c r="H105" s="159"/>
      <c r="I105" s="160"/>
      <c r="J105" s="161">
        <f>J504</f>
        <v>0</v>
      </c>
      <c r="K105" s="157"/>
      <c r="L105" s="162"/>
    </row>
    <row r="106" spans="2:12" s="1" customFormat="1" ht="21.75" hidden="1" customHeight="1">
      <c r="B106" s="32"/>
      <c r="C106" s="33"/>
      <c r="D106" s="33"/>
      <c r="E106" s="33"/>
      <c r="F106" s="33"/>
      <c r="G106" s="33"/>
      <c r="H106" s="33"/>
      <c r="I106" s="108"/>
      <c r="J106" s="33"/>
      <c r="K106" s="33"/>
      <c r="L106" s="36"/>
    </row>
    <row r="107" spans="2:12" s="1" customFormat="1" ht="6.95" hidden="1" customHeight="1">
      <c r="B107" s="47"/>
      <c r="C107" s="48"/>
      <c r="D107" s="48"/>
      <c r="E107" s="48"/>
      <c r="F107" s="48"/>
      <c r="G107" s="48"/>
      <c r="H107" s="48"/>
      <c r="I107" s="140"/>
      <c r="J107" s="48"/>
      <c r="K107" s="48"/>
      <c r="L107" s="36"/>
    </row>
    <row r="108" spans="2:12" ht="11.25" hidden="1"/>
    <row r="109" spans="2:12" ht="11.25" hidden="1"/>
    <row r="110" spans="2:12" ht="11.25" hidden="1"/>
    <row r="111" spans="2:12" s="1" customFormat="1" ht="6.95" customHeight="1">
      <c r="B111" s="49"/>
      <c r="C111" s="50"/>
      <c r="D111" s="50"/>
      <c r="E111" s="50"/>
      <c r="F111" s="50"/>
      <c r="G111" s="50"/>
      <c r="H111" s="50"/>
      <c r="I111" s="143"/>
      <c r="J111" s="50"/>
      <c r="K111" s="50"/>
      <c r="L111" s="36"/>
    </row>
    <row r="112" spans="2:12" s="1" customFormat="1" ht="24.95" customHeight="1">
      <c r="B112" s="32"/>
      <c r="C112" s="21" t="s">
        <v>107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65" s="1" customFormat="1" ht="12" customHeight="1">
      <c r="B114" s="32"/>
      <c r="C114" s="27" t="s">
        <v>16</v>
      </c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6.5" customHeight="1">
      <c r="B115" s="32"/>
      <c r="C115" s="33"/>
      <c r="D115" s="33"/>
      <c r="E115" s="289" t="str">
        <f>E7</f>
        <v>Rozšíření parkovacích míst v ulici Družstevní,Cheb</v>
      </c>
      <c r="F115" s="290"/>
      <c r="G115" s="290"/>
      <c r="H115" s="290"/>
      <c r="I115" s="108"/>
      <c r="J115" s="33"/>
      <c r="K115" s="33"/>
      <c r="L115" s="36"/>
    </row>
    <row r="116" spans="2:65" s="1" customFormat="1" ht="12" customHeight="1">
      <c r="B116" s="32"/>
      <c r="C116" s="27" t="s">
        <v>91</v>
      </c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16.5" customHeight="1">
      <c r="B117" s="32"/>
      <c r="C117" s="33"/>
      <c r="D117" s="33"/>
      <c r="E117" s="261" t="str">
        <f>E9</f>
        <v>02a-2018 - SO 101 - Komunikace</v>
      </c>
      <c r="F117" s="291"/>
      <c r="G117" s="291"/>
      <c r="H117" s="291"/>
      <c r="I117" s="108"/>
      <c r="J117" s="33"/>
      <c r="K117" s="33"/>
      <c r="L117" s="36"/>
    </row>
    <row r="118" spans="2:65" s="1" customFormat="1" ht="6.95" customHeight="1">
      <c r="B118" s="32"/>
      <c r="C118" s="33"/>
      <c r="D118" s="33"/>
      <c r="E118" s="33"/>
      <c r="F118" s="33"/>
      <c r="G118" s="33"/>
      <c r="H118" s="33"/>
      <c r="I118" s="108"/>
      <c r="J118" s="33"/>
      <c r="K118" s="33"/>
      <c r="L118" s="36"/>
    </row>
    <row r="119" spans="2:65" s="1" customFormat="1" ht="12" customHeight="1">
      <c r="B119" s="32"/>
      <c r="C119" s="27" t="s">
        <v>20</v>
      </c>
      <c r="D119" s="33"/>
      <c r="E119" s="33"/>
      <c r="F119" s="25" t="str">
        <f>F12</f>
        <v>ul. Družstevní,Cheb</v>
      </c>
      <c r="G119" s="33"/>
      <c r="H119" s="33"/>
      <c r="I119" s="110" t="s">
        <v>22</v>
      </c>
      <c r="J119" s="59" t="str">
        <f>IF(J12="","",J12)</f>
        <v>13. 8. 2018</v>
      </c>
      <c r="K119" s="33"/>
      <c r="L119" s="36"/>
    </row>
    <row r="120" spans="2:65" s="1" customFormat="1" ht="6.95" customHeight="1">
      <c r="B120" s="32"/>
      <c r="C120" s="33"/>
      <c r="D120" s="33"/>
      <c r="E120" s="33"/>
      <c r="F120" s="33"/>
      <c r="G120" s="33"/>
      <c r="H120" s="33"/>
      <c r="I120" s="108"/>
      <c r="J120" s="33"/>
      <c r="K120" s="33"/>
      <c r="L120" s="36"/>
    </row>
    <row r="121" spans="2:65" s="1" customFormat="1" ht="15.2" customHeight="1">
      <c r="B121" s="32"/>
      <c r="C121" s="27" t="s">
        <v>24</v>
      </c>
      <c r="D121" s="33"/>
      <c r="E121" s="33"/>
      <c r="F121" s="25" t="str">
        <f>E15</f>
        <v>Město Cheb,nám. Krále Jiřího z Poděbrad 1/14</v>
      </c>
      <c r="G121" s="33"/>
      <c r="H121" s="33"/>
      <c r="I121" s="110" t="s">
        <v>31</v>
      </c>
      <c r="J121" s="30" t="str">
        <f>E21</f>
        <v xml:space="preserve"> </v>
      </c>
      <c r="K121" s="33"/>
      <c r="L121" s="36"/>
    </row>
    <row r="122" spans="2:65" s="1" customFormat="1" ht="15.2" customHeight="1">
      <c r="B122" s="32"/>
      <c r="C122" s="27" t="s">
        <v>29</v>
      </c>
      <c r="D122" s="33"/>
      <c r="E122" s="33"/>
      <c r="F122" s="25" t="str">
        <f>IF(E18="","",E18)</f>
        <v>Vyplň údaj</v>
      </c>
      <c r="G122" s="33"/>
      <c r="H122" s="33"/>
      <c r="I122" s="110" t="s">
        <v>34</v>
      </c>
      <c r="J122" s="30" t="str">
        <f>E24</f>
        <v xml:space="preserve"> </v>
      </c>
      <c r="K122" s="33"/>
      <c r="L122" s="36"/>
    </row>
    <row r="123" spans="2:65" s="1" customFormat="1" ht="10.35" customHeight="1">
      <c r="B123" s="32"/>
      <c r="C123" s="33"/>
      <c r="D123" s="33"/>
      <c r="E123" s="33"/>
      <c r="F123" s="33"/>
      <c r="G123" s="33"/>
      <c r="H123" s="33"/>
      <c r="I123" s="108"/>
      <c r="J123" s="33"/>
      <c r="K123" s="33"/>
      <c r="L123" s="36"/>
    </row>
    <row r="124" spans="2:65" s="10" customFormat="1" ht="29.25" customHeight="1">
      <c r="B124" s="163"/>
      <c r="C124" s="164" t="s">
        <v>108</v>
      </c>
      <c r="D124" s="165" t="s">
        <v>61</v>
      </c>
      <c r="E124" s="165" t="s">
        <v>57</v>
      </c>
      <c r="F124" s="165" t="s">
        <v>58</v>
      </c>
      <c r="G124" s="165" t="s">
        <v>109</v>
      </c>
      <c r="H124" s="165" t="s">
        <v>110</v>
      </c>
      <c r="I124" s="166" t="s">
        <v>111</v>
      </c>
      <c r="J124" s="167" t="s">
        <v>95</v>
      </c>
      <c r="K124" s="168" t="s">
        <v>112</v>
      </c>
      <c r="L124" s="169"/>
      <c r="M124" s="68" t="s">
        <v>1</v>
      </c>
      <c r="N124" s="69" t="s">
        <v>40</v>
      </c>
      <c r="O124" s="69" t="s">
        <v>113</v>
      </c>
      <c r="P124" s="69" t="s">
        <v>114</v>
      </c>
      <c r="Q124" s="69" t="s">
        <v>115</v>
      </c>
      <c r="R124" s="69" t="s">
        <v>116</v>
      </c>
      <c r="S124" s="69" t="s">
        <v>117</v>
      </c>
      <c r="T124" s="70" t="s">
        <v>118</v>
      </c>
    </row>
    <row r="125" spans="2:65" s="1" customFormat="1" ht="22.9" customHeight="1">
      <c r="B125" s="32"/>
      <c r="C125" s="75" t="s">
        <v>119</v>
      </c>
      <c r="D125" s="33"/>
      <c r="E125" s="33"/>
      <c r="F125" s="33"/>
      <c r="G125" s="33"/>
      <c r="H125" s="33"/>
      <c r="I125" s="108"/>
      <c r="J125" s="170">
        <f>BK125</f>
        <v>0</v>
      </c>
      <c r="K125" s="33"/>
      <c r="L125" s="36"/>
      <c r="M125" s="71"/>
      <c r="N125" s="72"/>
      <c r="O125" s="72"/>
      <c r="P125" s="171">
        <f>P126</f>
        <v>0</v>
      </c>
      <c r="Q125" s="72"/>
      <c r="R125" s="171">
        <f>R126</f>
        <v>634.75774999999999</v>
      </c>
      <c r="S125" s="72"/>
      <c r="T125" s="172">
        <f>T126</f>
        <v>1466.2239999999999</v>
      </c>
      <c r="AT125" s="15" t="s">
        <v>75</v>
      </c>
      <c r="AU125" s="15" t="s">
        <v>97</v>
      </c>
      <c r="BK125" s="173">
        <f>BK126</f>
        <v>0</v>
      </c>
    </row>
    <row r="126" spans="2:65" s="11" customFormat="1" ht="25.9" customHeight="1">
      <c r="B126" s="174"/>
      <c r="C126" s="175"/>
      <c r="D126" s="176" t="s">
        <v>75</v>
      </c>
      <c r="E126" s="177" t="s">
        <v>120</v>
      </c>
      <c r="F126" s="177" t="s">
        <v>121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P127+P207+P220+P225+P299+P383+P473+P504</f>
        <v>0</v>
      </c>
      <c r="Q126" s="182"/>
      <c r="R126" s="183">
        <f>R127+R207+R220+R225+R299+R383+R473+R504</f>
        <v>634.75774999999999</v>
      </c>
      <c r="S126" s="182"/>
      <c r="T126" s="184">
        <f>T127+T207+T220+T225+T299+T383+T473+T504</f>
        <v>1466.2239999999999</v>
      </c>
      <c r="AR126" s="185" t="s">
        <v>84</v>
      </c>
      <c r="AT126" s="186" t="s">
        <v>75</v>
      </c>
      <c r="AU126" s="186" t="s">
        <v>76</v>
      </c>
      <c r="AY126" s="185" t="s">
        <v>122</v>
      </c>
      <c r="BK126" s="187">
        <f>BK127+BK207+BK220+BK225+BK299+BK383+BK473+BK504</f>
        <v>0</v>
      </c>
    </row>
    <row r="127" spans="2:65" s="11" customFormat="1" ht="22.9" customHeight="1">
      <c r="B127" s="174"/>
      <c r="C127" s="175"/>
      <c r="D127" s="176" t="s">
        <v>75</v>
      </c>
      <c r="E127" s="188" t="s">
        <v>84</v>
      </c>
      <c r="F127" s="188" t="s">
        <v>123</v>
      </c>
      <c r="G127" s="175"/>
      <c r="H127" s="175"/>
      <c r="I127" s="178"/>
      <c r="J127" s="189">
        <f>BK127</f>
        <v>0</v>
      </c>
      <c r="K127" s="175"/>
      <c r="L127" s="180"/>
      <c r="M127" s="181"/>
      <c r="N127" s="182"/>
      <c r="O127" s="182"/>
      <c r="P127" s="183">
        <f>SUM(P128:P206)</f>
        <v>0</v>
      </c>
      <c r="Q127" s="182"/>
      <c r="R127" s="183">
        <f>SUM(R128:R206)</f>
        <v>2.9967000000000001</v>
      </c>
      <c r="S127" s="182"/>
      <c r="T127" s="184">
        <f>SUM(T128:T206)</f>
        <v>1435.35</v>
      </c>
      <c r="AR127" s="185" t="s">
        <v>84</v>
      </c>
      <c r="AT127" s="186" t="s">
        <v>75</v>
      </c>
      <c r="AU127" s="186" t="s">
        <v>84</v>
      </c>
      <c r="AY127" s="185" t="s">
        <v>122</v>
      </c>
      <c r="BK127" s="187">
        <f>SUM(BK128:BK206)</f>
        <v>0</v>
      </c>
    </row>
    <row r="128" spans="2:65" s="1" customFormat="1" ht="24" customHeight="1">
      <c r="B128" s="32"/>
      <c r="C128" s="190" t="s">
        <v>124</v>
      </c>
      <c r="D128" s="190" t="s">
        <v>125</v>
      </c>
      <c r="E128" s="191" t="s">
        <v>126</v>
      </c>
      <c r="F128" s="192" t="s">
        <v>127</v>
      </c>
      <c r="G128" s="193" t="s">
        <v>128</v>
      </c>
      <c r="H128" s="194">
        <v>165</v>
      </c>
      <c r="I128" s="195"/>
      <c r="J128" s="196">
        <f>ROUND(I128*H128,2)</f>
        <v>0</v>
      </c>
      <c r="K128" s="192" t="s">
        <v>1</v>
      </c>
      <c r="L128" s="36"/>
      <c r="M128" s="197" t="s">
        <v>1</v>
      </c>
      <c r="N128" s="198" t="s">
        <v>41</v>
      </c>
      <c r="O128" s="64"/>
      <c r="P128" s="199">
        <f>O128*H128</f>
        <v>0</v>
      </c>
      <c r="Q128" s="199">
        <v>0</v>
      </c>
      <c r="R128" s="199">
        <f>Q128*H128</f>
        <v>0</v>
      </c>
      <c r="S128" s="199">
        <v>0.3</v>
      </c>
      <c r="T128" s="200">
        <f>S128*H128</f>
        <v>49.5</v>
      </c>
      <c r="AR128" s="201" t="s">
        <v>129</v>
      </c>
      <c r="AT128" s="201" t="s">
        <v>125</v>
      </c>
      <c r="AU128" s="201" t="s">
        <v>86</v>
      </c>
      <c r="AY128" s="15" t="s">
        <v>122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5" t="s">
        <v>84</v>
      </c>
      <c r="BK128" s="202">
        <f>ROUND(I128*H128,2)</f>
        <v>0</v>
      </c>
      <c r="BL128" s="15" t="s">
        <v>129</v>
      </c>
      <c r="BM128" s="201" t="s">
        <v>130</v>
      </c>
    </row>
    <row r="129" spans="2:65" s="1" customFormat="1" ht="19.5">
      <c r="B129" s="32"/>
      <c r="C129" s="33"/>
      <c r="D129" s="203" t="s">
        <v>131</v>
      </c>
      <c r="E129" s="33"/>
      <c r="F129" s="204" t="s">
        <v>127</v>
      </c>
      <c r="G129" s="33"/>
      <c r="H129" s="33"/>
      <c r="I129" s="108"/>
      <c r="J129" s="33"/>
      <c r="K129" s="33"/>
      <c r="L129" s="36"/>
      <c r="M129" s="205"/>
      <c r="N129" s="64"/>
      <c r="O129" s="64"/>
      <c r="P129" s="64"/>
      <c r="Q129" s="64"/>
      <c r="R129" s="64"/>
      <c r="S129" s="64"/>
      <c r="T129" s="65"/>
      <c r="AT129" s="15" t="s">
        <v>131</v>
      </c>
      <c r="AU129" s="15" t="s">
        <v>86</v>
      </c>
    </row>
    <row r="130" spans="2:65" s="12" customFormat="1" ht="11.25">
      <c r="B130" s="206"/>
      <c r="C130" s="207"/>
      <c r="D130" s="203" t="s">
        <v>132</v>
      </c>
      <c r="E130" s="208" t="s">
        <v>1</v>
      </c>
      <c r="F130" s="209" t="s">
        <v>133</v>
      </c>
      <c r="G130" s="207"/>
      <c r="H130" s="210">
        <v>165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132</v>
      </c>
      <c r="AU130" s="216" t="s">
        <v>86</v>
      </c>
      <c r="AV130" s="12" t="s">
        <v>86</v>
      </c>
      <c r="AW130" s="12" t="s">
        <v>33</v>
      </c>
      <c r="AX130" s="12" t="s">
        <v>76</v>
      </c>
      <c r="AY130" s="216" t="s">
        <v>122</v>
      </c>
    </row>
    <row r="131" spans="2:65" s="13" customFormat="1" ht="11.25">
      <c r="B131" s="217"/>
      <c r="C131" s="218"/>
      <c r="D131" s="203" t="s">
        <v>132</v>
      </c>
      <c r="E131" s="219" t="s">
        <v>1</v>
      </c>
      <c r="F131" s="220" t="s">
        <v>134</v>
      </c>
      <c r="G131" s="218"/>
      <c r="H131" s="221">
        <v>165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132</v>
      </c>
      <c r="AU131" s="227" t="s">
        <v>86</v>
      </c>
      <c r="AV131" s="13" t="s">
        <v>129</v>
      </c>
      <c r="AW131" s="13" t="s">
        <v>33</v>
      </c>
      <c r="AX131" s="13" t="s">
        <v>84</v>
      </c>
      <c r="AY131" s="227" t="s">
        <v>122</v>
      </c>
    </row>
    <row r="132" spans="2:65" s="1" customFormat="1" ht="24" customHeight="1">
      <c r="B132" s="32"/>
      <c r="C132" s="190" t="s">
        <v>135</v>
      </c>
      <c r="D132" s="190" t="s">
        <v>125</v>
      </c>
      <c r="E132" s="191" t="s">
        <v>136</v>
      </c>
      <c r="F132" s="192" t="s">
        <v>137</v>
      </c>
      <c r="G132" s="193" t="s">
        <v>128</v>
      </c>
      <c r="H132" s="194">
        <v>1280</v>
      </c>
      <c r="I132" s="195"/>
      <c r="J132" s="196">
        <f>ROUND(I132*H132,2)</f>
        <v>0</v>
      </c>
      <c r="K132" s="192" t="s">
        <v>1</v>
      </c>
      <c r="L132" s="36"/>
      <c r="M132" s="197" t="s">
        <v>1</v>
      </c>
      <c r="N132" s="198" t="s">
        <v>41</v>
      </c>
      <c r="O132" s="64"/>
      <c r="P132" s="199">
        <f>O132*H132</f>
        <v>0</v>
      </c>
      <c r="Q132" s="199">
        <v>0</v>
      </c>
      <c r="R132" s="199">
        <f>Q132*H132</f>
        <v>0</v>
      </c>
      <c r="S132" s="199">
        <v>0.57999999999999996</v>
      </c>
      <c r="T132" s="200">
        <f>S132*H132</f>
        <v>742.4</v>
      </c>
      <c r="AR132" s="201" t="s">
        <v>129</v>
      </c>
      <c r="AT132" s="201" t="s">
        <v>125</v>
      </c>
      <c r="AU132" s="201" t="s">
        <v>86</v>
      </c>
      <c r="AY132" s="15" t="s">
        <v>122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5" t="s">
        <v>84</v>
      </c>
      <c r="BK132" s="202">
        <f>ROUND(I132*H132,2)</f>
        <v>0</v>
      </c>
      <c r="BL132" s="15" t="s">
        <v>129</v>
      </c>
      <c r="BM132" s="201" t="s">
        <v>138</v>
      </c>
    </row>
    <row r="133" spans="2:65" s="1" customFormat="1" ht="19.5">
      <c r="B133" s="32"/>
      <c r="C133" s="33"/>
      <c r="D133" s="203" t="s">
        <v>131</v>
      </c>
      <c r="E133" s="33"/>
      <c r="F133" s="204" t="s">
        <v>137</v>
      </c>
      <c r="G133" s="33"/>
      <c r="H133" s="33"/>
      <c r="I133" s="108"/>
      <c r="J133" s="33"/>
      <c r="K133" s="33"/>
      <c r="L133" s="36"/>
      <c r="M133" s="205"/>
      <c r="N133" s="64"/>
      <c r="O133" s="64"/>
      <c r="P133" s="64"/>
      <c r="Q133" s="64"/>
      <c r="R133" s="64"/>
      <c r="S133" s="64"/>
      <c r="T133" s="65"/>
      <c r="AT133" s="15" t="s">
        <v>131</v>
      </c>
      <c r="AU133" s="15" t="s">
        <v>86</v>
      </c>
    </row>
    <row r="134" spans="2:65" s="12" customFormat="1" ht="11.25">
      <c r="B134" s="206"/>
      <c r="C134" s="207"/>
      <c r="D134" s="203" t="s">
        <v>132</v>
      </c>
      <c r="E134" s="208" t="s">
        <v>1</v>
      </c>
      <c r="F134" s="209" t="s">
        <v>139</v>
      </c>
      <c r="G134" s="207"/>
      <c r="H134" s="210">
        <v>1280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132</v>
      </c>
      <c r="AU134" s="216" t="s">
        <v>86</v>
      </c>
      <c r="AV134" s="12" t="s">
        <v>86</v>
      </c>
      <c r="AW134" s="12" t="s">
        <v>33</v>
      </c>
      <c r="AX134" s="12" t="s">
        <v>76</v>
      </c>
      <c r="AY134" s="216" t="s">
        <v>122</v>
      </c>
    </row>
    <row r="135" spans="2:65" s="13" customFormat="1" ht="11.25">
      <c r="B135" s="217"/>
      <c r="C135" s="218"/>
      <c r="D135" s="203" t="s">
        <v>132</v>
      </c>
      <c r="E135" s="219" t="s">
        <v>1</v>
      </c>
      <c r="F135" s="220" t="s">
        <v>134</v>
      </c>
      <c r="G135" s="218"/>
      <c r="H135" s="221">
        <v>1280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132</v>
      </c>
      <c r="AU135" s="227" t="s">
        <v>86</v>
      </c>
      <c r="AV135" s="13" t="s">
        <v>129</v>
      </c>
      <c r="AW135" s="13" t="s">
        <v>33</v>
      </c>
      <c r="AX135" s="13" t="s">
        <v>84</v>
      </c>
      <c r="AY135" s="227" t="s">
        <v>122</v>
      </c>
    </row>
    <row r="136" spans="2:65" s="1" customFormat="1" ht="24" customHeight="1">
      <c r="B136" s="32"/>
      <c r="C136" s="190" t="s">
        <v>140</v>
      </c>
      <c r="D136" s="190" t="s">
        <v>125</v>
      </c>
      <c r="E136" s="191" t="s">
        <v>141</v>
      </c>
      <c r="F136" s="192" t="s">
        <v>142</v>
      </c>
      <c r="G136" s="193" t="s">
        <v>128</v>
      </c>
      <c r="H136" s="194">
        <v>495</v>
      </c>
      <c r="I136" s="195"/>
      <c r="J136" s="196">
        <f>ROUND(I136*H136,2)</f>
        <v>0</v>
      </c>
      <c r="K136" s="192" t="s">
        <v>1</v>
      </c>
      <c r="L136" s="36"/>
      <c r="M136" s="197" t="s">
        <v>1</v>
      </c>
      <c r="N136" s="198" t="s">
        <v>41</v>
      </c>
      <c r="O136" s="64"/>
      <c r="P136" s="199">
        <f>O136*H136</f>
        <v>0</v>
      </c>
      <c r="Q136" s="199">
        <v>0</v>
      </c>
      <c r="R136" s="199">
        <f>Q136*H136</f>
        <v>0</v>
      </c>
      <c r="S136" s="199">
        <v>0.24</v>
      </c>
      <c r="T136" s="200">
        <f>S136*H136</f>
        <v>118.8</v>
      </c>
      <c r="AR136" s="201" t="s">
        <v>129</v>
      </c>
      <c r="AT136" s="201" t="s">
        <v>125</v>
      </c>
      <c r="AU136" s="201" t="s">
        <v>86</v>
      </c>
      <c r="AY136" s="15" t="s">
        <v>122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5" t="s">
        <v>84</v>
      </c>
      <c r="BK136" s="202">
        <f>ROUND(I136*H136,2)</f>
        <v>0</v>
      </c>
      <c r="BL136" s="15" t="s">
        <v>129</v>
      </c>
      <c r="BM136" s="201" t="s">
        <v>143</v>
      </c>
    </row>
    <row r="137" spans="2:65" s="1" customFormat="1" ht="19.5">
      <c r="B137" s="32"/>
      <c r="C137" s="33"/>
      <c r="D137" s="203" t="s">
        <v>131</v>
      </c>
      <c r="E137" s="33"/>
      <c r="F137" s="204" t="s">
        <v>142</v>
      </c>
      <c r="G137" s="33"/>
      <c r="H137" s="33"/>
      <c r="I137" s="108"/>
      <c r="J137" s="33"/>
      <c r="K137" s="33"/>
      <c r="L137" s="36"/>
      <c r="M137" s="205"/>
      <c r="N137" s="64"/>
      <c r="O137" s="64"/>
      <c r="P137" s="64"/>
      <c r="Q137" s="64"/>
      <c r="R137" s="64"/>
      <c r="S137" s="64"/>
      <c r="T137" s="65"/>
      <c r="AT137" s="15" t="s">
        <v>131</v>
      </c>
      <c r="AU137" s="15" t="s">
        <v>86</v>
      </c>
    </row>
    <row r="138" spans="2:65" s="12" customFormat="1" ht="11.25">
      <c r="B138" s="206"/>
      <c r="C138" s="207"/>
      <c r="D138" s="203" t="s">
        <v>132</v>
      </c>
      <c r="E138" s="208" t="s">
        <v>1</v>
      </c>
      <c r="F138" s="209" t="s">
        <v>144</v>
      </c>
      <c r="G138" s="207"/>
      <c r="H138" s="210">
        <v>495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132</v>
      </c>
      <c r="AU138" s="216" t="s">
        <v>86</v>
      </c>
      <c r="AV138" s="12" t="s">
        <v>86</v>
      </c>
      <c r="AW138" s="12" t="s">
        <v>33</v>
      </c>
      <c r="AX138" s="12" t="s">
        <v>76</v>
      </c>
      <c r="AY138" s="216" t="s">
        <v>122</v>
      </c>
    </row>
    <row r="139" spans="2:65" s="13" customFormat="1" ht="11.25">
      <c r="B139" s="217"/>
      <c r="C139" s="218"/>
      <c r="D139" s="203" t="s">
        <v>132</v>
      </c>
      <c r="E139" s="219" t="s">
        <v>1</v>
      </c>
      <c r="F139" s="220" t="s">
        <v>134</v>
      </c>
      <c r="G139" s="218"/>
      <c r="H139" s="221">
        <v>495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132</v>
      </c>
      <c r="AU139" s="227" t="s">
        <v>86</v>
      </c>
      <c r="AV139" s="13" t="s">
        <v>129</v>
      </c>
      <c r="AW139" s="13" t="s">
        <v>33</v>
      </c>
      <c r="AX139" s="13" t="s">
        <v>84</v>
      </c>
      <c r="AY139" s="227" t="s">
        <v>122</v>
      </c>
    </row>
    <row r="140" spans="2:65" s="1" customFormat="1" ht="24" customHeight="1">
      <c r="B140" s="32"/>
      <c r="C140" s="190" t="s">
        <v>86</v>
      </c>
      <c r="D140" s="190" t="s">
        <v>125</v>
      </c>
      <c r="E140" s="191" t="s">
        <v>145</v>
      </c>
      <c r="F140" s="192" t="s">
        <v>146</v>
      </c>
      <c r="G140" s="193" t="s">
        <v>128</v>
      </c>
      <c r="H140" s="194">
        <v>495</v>
      </c>
      <c r="I140" s="195"/>
      <c r="J140" s="196">
        <f>ROUND(I140*H140,2)</f>
        <v>0</v>
      </c>
      <c r="K140" s="192" t="s">
        <v>1</v>
      </c>
      <c r="L140" s="36"/>
      <c r="M140" s="197" t="s">
        <v>1</v>
      </c>
      <c r="N140" s="198" t="s">
        <v>41</v>
      </c>
      <c r="O140" s="64"/>
      <c r="P140" s="199">
        <f>O140*H140</f>
        <v>0</v>
      </c>
      <c r="Q140" s="199">
        <v>0</v>
      </c>
      <c r="R140" s="199">
        <f>Q140*H140</f>
        <v>0</v>
      </c>
      <c r="S140" s="199">
        <v>9.8000000000000004E-2</v>
      </c>
      <c r="T140" s="200">
        <f>S140*H140</f>
        <v>48.510000000000005</v>
      </c>
      <c r="AR140" s="201" t="s">
        <v>129</v>
      </c>
      <c r="AT140" s="201" t="s">
        <v>125</v>
      </c>
      <c r="AU140" s="201" t="s">
        <v>86</v>
      </c>
      <c r="AY140" s="15" t="s">
        <v>122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5" t="s">
        <v>84</v>
      </c>
      <c r="BK140" s="202">
        <f>ROUND(I140*H140,2)</f>
        <v>0</v>
      </c>
      <c r="BL140" s="15" t="s">
        <v>129</v>
      </c>
      <c r="BM140" s="201" t="s">
        <v>147</v>
      </c>
    </row>
    <row r="141" spans="2:65" s="1" customFormat="1" ht="11.25">
      <c r="B141" s="32"/>
      <c r="C141" s="33"/>
      <c r="D141" s="203" t="s">
        <v>131</v>
      </c>
      <c r="E141" s="33"/>
      <c r="F141" s="204" t="s">
        <v>146</v>
      </c>
      <c r="G141" s="33"/>
      <c r="H141" s="33"/>
      <c r="I141" s="108"/>
      <c r="J141" s="33"/>
      <c r="K141" s="33"/>
      <c r="L141" s="36"/>
      <c r="M141" s="205"/>
      <c r="N141" s="64"/>
      <c r="O141" s="64"/>
      <c r="P141" s="64"/>
      <c r="Q141" s="64"/>
      <c r="R141" s="64"/>
      <c r="S141" s="64"/>
      <c r="T141" s="65"/>
      <c r="AT141" s="15" t="s">
        <v>131</v>
      </c>
      <c r="AU141" s="15" t="s">
        <v>86</v>
      </c>
    </row>
    <row r="142" spans="2:65" s="12" customFormat="1" ht="11.25">
      <c r="B142" s="206"/>
      <c r="C142" s="207"/>
      <c r="D142" s="203" t="s">
        <v>132</v>
      </c>
      <c r="E142" s="208" t="s">
        <v>1</v>
      </c>
      <c r="F142" s="209" t="s">
        <v>148</v>
      </c>
      <c r="G142" s="207"/>
      <c r="H142" s="210">
        <v>495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132</v>
      </c>
      <c r="AU142" s="216" t="s">
        <v>86</v>
      </c>
      <c r="AV142" s="12" t="s">
        <v>86</v>
      </c>
      <c r="AW142" s="12" t="s">
        <v>33</v>
      </c>
      <c r="AX142" s="12" t="s">
        <v>76</v>
      </c>
      <c r="AY142" s="216" t="s">
        <v>122</v>
      </c>
    </row>
    <row r="143" spans="2:65" s="13" customFormat="1" ht="11.25">
      <c r="B143" s="217"/>
      <c r="C143" s="218"/>
      <c r="D143" s="203" t="s">
        <v>132</v>
      </c>
      <c r="E143" s="219" t="s">
        <v>1</v>
      </c>
      <c r="F143" s="220" t="s">
        <v>134</v>
      </c>
      <c r="G143" s="218"/>
      <c r="H143" s="221">
        <v>495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132</v>
      </c>
      <c r="AU143" s="227" t="s">
        <v>86</v>
      </c>
      <c r="AV143" s="13" t="s">
        <v>129</v>
      </c>
      <c r="AW143" s="13" t="s">
        <v>33</v>
      </c>
      <c r="AX143" s="13" t="s">
        <v>84</v>
      </c>
      <c r="AY143" s="227" t="s">
        <v>122</v>
      </c>
    </row>
    <row r="144" spans="2:65" s="1" customFormat="1" ht="24" customHeight="1">
      <c r="B144" s="32"/>
      <c r="C144" s="190" t="s">
        <v>149</v>
      </c>
      <c r="D144" s="190" t="s">
        <v>125</v>
      </c>
      <c r="E144" s="191" t="s">
        <v>150</v>
      </c>
      <c r="F144" s="192" t="s">
        <v>151</v>
      </c>
      <c r="G144" s="193" t="s">
        <v>128</v>
      </c>
      <c r="H144" s="194">
        <v>1280</v>
      </c>
      <c r="I144" s="195"/>
      <c r="J144" s="196">
        <f>ROUND(I144*H144,2)</f>
        <v>0</v>
      </c>
      <c r="K144" s="192" t="s">
        <v>1</v>
      </c>
      <c r="L144" s="36"/>
      <c r="M144" s="197" t="s">
        <v>1</v>
      </c>
      <c r="N144" s="198" t="s">
        <v>41</v>
      </c>
      <c r="O144" s="64"/>
      <c r="P144" s="199">
        <f>O144*H144</f>
        <v>0</v>
      </c>
      <c r="Q144" s="199">
        <v>1.2E-4</v>
      </c>
      <c r="R144" s="199">
        <f>Q144*H144</f>
        <v>0.15360000000000001</v>
      </c>
      <c r="S144" s="199">
        <v>0.25600000000000001</v>
      </c>
      <c r="T144" s="200">
        <f>S144*H144</f>
        <v>327.68</v>
      </c>
      <c r="AR144" s="201" t="s">
        <v>129</v>
      </c>
      <c r="AT144" s="201" t="s">
        <v>125</v>
      </c>
      <c r="AU144" s="201" t="s">
        <v>86</v>
      </c>
      <c r="AY144" s="15" t="s">
        <v>122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5" t="s">
        <v>84</v>
      </c>
      <c r="BK144" s="202">
        <f>ROUND(I144*H144,2)</f>
        <v>0</v>
      </c>
      <c r="BL144" s="15" t="s">
        <v>129</v>
      </c>
      <c r="BM144" s="201" t="s">
        <v>152</v>
      </c>
    </row>
    <row r="145" spans="2:65" s="1" customFormat="1" ht="19.5">
      <c r="B145" s="32"/>
      <c r="C145" s="33"/>
      <c r="D145" s="203" t="s">
        <v>131</v>
      </c>
      <c r="E145" s="33"/>
      <c r="F145" s="204" t="s">
        <v>151</v>
      </c>
      <c r="G145" s="33"/>
      <c r="H145" s="33"/>
      <c r="I145" s="108"/>
      <c r="J145" s="33"/>
      <c r="K145" s="33"/>
      <c r="L145" s="36"/>
      <c r="M145" s="205"/>
      <c r="N145" s="64"/>
      <c r="O145" s="64"/>
      <c r="P145" s="64"/>
      <c r="Q145" s="64"/>
      <c r="R145" s="64"/>
      <c r="S145" s="64"/>
      <c r="T145" s="65"/>
      <c r="AT145" s="15" t="s">
        <v>131</v>
      </c>
      <c r="AU145" s="15" t="s">
        <v>86</v>
      </c>
    </row>
    <row r="146" spans="2:65" s="12" customFormat="1" ht="11.25">
      <c r="B146" s="206"/>
      <c r="C146" s="207"/>
      <c r="D146" s="203" t="s">
        <v>132</v>
      </c>
      <c r="E146" s="208" t="s">
        <v>1</v>
      </c>
      <c r="F146" s="209" t="s">
        <v>153</v>
      </c>
      <c r="G146" s="207"/>
      <c r="H146" s="210">
        <v>1280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132</v>
      </c>
      <c r="AU146" s="216" t="s">
        <v>86</v>
      </c>
      <c r="AV146" s="12" t="s">
        <v>86</v>
      </c>
      <c r="AW146" s="12" t="s">
        <v>33</v>
      </c>
      <c r="AX146" s="12" t="s">
        <v>76</v>
      </c>
      <c r="AY146" s="216" t="s">
        <v>122</v>
      </c>
    </row>
    <row r="147" spans="2:65" s="13" customFormat="1" ht="11.25">
      <c r="B147" s="217"/>
      <c r="C147" s="218"/>
      <c r="D147" s="203" t="s">
        <v>132</v>
      </c>
      <c r="E147" s="219" t="s">
        <v>1</v>
      </c>
      <c r="F147" s="220" t="s">
        <v>134</v>
      </c>
      <c r="G147" s="218"/>
      <c r="H147" s="221">
        <v>1280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132</v>
      </c>
      <c r="AU147" s="227" t="s">
        <v>86</v>
      </c>
      <c r="AV147" s="13" t="s">
        <v>129</v>
      </c>
      <c r="AW147" s="13" t="s">
        <v>33</v>
      </c>
      <c r="AX147" s="13" t="s">
        <v>84</v>
      </c>
      <c r="AY147" s="227" t="s">
        <v>122</v>
      </c>
    </row>
    <row r="148" spans="2:65" s="1" customFormat="1" ht="16.5" customHeight="1">
      <c r="B148" s="32"/>
      <c r="C148" s="190" t="s">
        <v>154</v>
      </c>
      <c r="D148" s="190" t="s">
        <v>125</v>
      </c>
      <c r="E148" s="191" t="s">
        <v>155</v>
      </c>
      <c r="F148" s="192" t="s">
        <v>156</v>
      </c>
      <c r="G148" s="193" t="s">
        <v>157</v>
      </c>
      <c r="H148" s="194">
        <v>242</v>
      </c>
      <c r="I148" s="195"/>
      <c r="J148" s="196">
        <f>ROUND(I148*H148,2)</f>
        <v>0</v>
      </c>
      <c r="K148" s="192" t="s">
        <v>1</v>
      </c>
      <c r="L148" s="36"/>
      <c r="M148" s="197" t="s">
        <v>1</v>
      </c>
      <c r="N148" s="198" t="s">
        <v>41</v>
      </c>
      <c r="O148" s="64"/>
      <c r="P148" s="199">
        <f>O148*H148</f>
        <v>0</v>
      </c>
      <c r="Q148" s="199">
        <v>0</v>
      </c>
      <c r="R148" s="199">
        <f>Q148*H148</f>
        <v>0</v>
      </c>
      <c r="S148" s="199">
        <v>0.23</v>
      </c>
      <c r="T148" s="200">
        <f>S148*H148</f>
        <v>55.660000000000004</v>
      </c>
      <c r="AR148" s="201" t="s">
        <v>129</v>
      </c>
      <c r="AT148" s="201" t="s">
        <v>125</v>
      </c>
      <c r="AU148" s="201" t="s">
        <v>86</v>
      </c>
      <c r="AY148" s="15" t="s">
        <v>122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5" t="s">
        <v>84</v>
      </c>
      <c r="BK148" s="202">
        <f>ROUND(I148*H148,2)</f>
        <v>0</v>
      </c>
      <c r="BL148" s="15" t="s">
        <v>129</v>
      </c>
      <c r="BM148" s="201" t="s">
        <v>158</v>
      </c>
    </row>
    <row r="149" spans="2:65" s="1" customFormat="1" ht="11.25">
      <c r="B149" s="32"/>
      <c r="C149" s="33"/>
      <c r="D149" s="203" t="s">
        <v>131</v>
      </c>
      <c r="E149" s="33"/>
      <c r="F149" s="204" t="s">
        <v>156</v>
      </c>
      <c r="G149" s="33"/>
      <c r="H149" s="33"/>
      <c r="I149" s="108"/>
      <c r="J149" s="33"/>
      <c r="K149" s="33"/>
      <c r="L149" s="36"/>
      <c r="M149" s="205"/>
      <c r="N149" s="64"/>
      <c r="O149" s="64"/>
      <c r="P149" s="64"/>
      <c r="Q149" s="64"/>
      <c r="R149" s="64"/>
      <c r="S149" s="64"/>
      <c r="T149" s="65"/>
      <c r="AT149" s="15" t="s">
        <v>131</v>
      </c>
      <c r="AU149" s="15" t="s">
        <v>86</v>
      </c>
    </row>
    <row r="150" spans="2:65" s="12" customFormat="1" ht="11.25">
      <c r="B150" s="206"/>
      <c r="C150" s="207"/>
      <c r="D150" s="203" t="s">
        <v>132</v>
      </c>
      <c r="E150" s="208" t="s">
        <v>1</v>
      </c>
      <c r="F150" s="209" t="s">
        <v>159</v>
      </c>
      <c r="G150" s="207"/>
      <c r="H150" s="210">
        <v>242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132</v>
      </c>
      <c r="AU150" s="216" t="s">
        <v>86</v>
      </c>
      <c r="AV150" s="12" t="s">
        <v>86</v>
      </c>
      <c r="AW150" s="12" t="s">
        <v>33</v>
      </c>
      <c r="AX150" s="12" t="s">
        <v>76</v>
      </c>
      <c r="AY150" s="216" t="s">
        <v>122</v>
      </c>
    </row>
    <row r="151" spans="2:65" s="13" customFormat="1" ht="11.25">
      <c r="B151" s="217"/>
      <c r="C151" s="218"/>
      <c r="D151" s="203" t="s">
        <v>132</v>
      </c>
      <c r="E151" s="219" t="s">
        <v>1</v>
      </c>
      <c r="F151" s="220" t="s">
        <v>134</v>
      </c>
      <c r="G151" s="218"/>
      <c r="H151" s="221">
        <v>242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132</v>
      </c>
      <c r="AU151" s="227" t="s">
        <v>86</v>
      </c>
      <c r="AV151" s="13" t="s">
        <v>129</v>
      </c>
      <c r="AW151" s="13" t="s">
        <v>33</v>
      </c>
      <c r="AX151" s="13" t="s">
        <v>84</v>
      </c>
      <c r="AY151" s="227" t="s">
        <v>122</v>
      </c>
    </row>
    <row r="152" spans="2:65" s="1" customFormat="1" ht="16.5" customHeight="1">
      <c r="B152" s="32"/>
      <c r="C152" s="190" t="s">
        <v>160</v>
      </c>
      <c r="D152" s="190" t="s">
        <v>125</v>
      </c>
      <c r="E152" s="191" t="s">
        <v>161</v>
      </c>
      <c r="F152" s="192" t="s">
        <v>162</v>
      </c>
      <c r="G152" s="193" t="s">
        <v>157</v>
      </c>
      <c r="H152" s="194">
        <v>320</v>
      </c>
      <c r="I152" s="195"/>
      <c r="J152" s="196">
        <f>ROUND(I152*H152,2)</f>
        <v>0</v>
      </c>
      <c r="K152" s="192" t="s">
        <v>1</v>
      </c>
      <c r="L152" s="36"/>
      <c r="M152" s="197" t="s">
        <v>1</v>
      </c>
      <c r="N152" s="198" t="s">
        <v>41</v>
      </c>
      <c r="O152" s="64"/>
      <c r="P152" s="199">
        <f>O152*H152</f>
        <v>0</v>
      </c>
      <c r="Q152" s="199">
        <v>0</v>
      </c>
      <c r="R152" s="199">
        <f>Q152*H152</f>
        <v>0</v>
      </c>
      <c r="S152" s="199">
        <v>0.28999999999999998</v>
      </c>
      <c r="T152" s="200">
        <f>S152*H152</f>
        <v>92.8</v>
      </c>
      <c r="AR152" s="201" t="s">
        <v>129</v>
      </c>
      <c r="AT152" s="201" t="s">
        <v>125</v>
      </c>
      <c r="AU152" s="201" t="s">
        <v>86</v>
      </c>
      <c r="AY152" s="15" t="s">
        <v>122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5" t="s">
        <v>84</v>
      </c>
      <c r="BK152" s="202">
        <f>ROUND(I152*H152,2)</f>
        <v>0</v>
      </c>
      <c r="BL152" s="15" t="s">
        <v>129</v>
      </c>
      <c r="BM152" s="201" t="s">
        <v>163</v>
      </c>
    </row>
    <row r="153" spans="2:65" s="1" customFormat="1" ht="11.25">
      <c r="B153" s="32"/>
      <c r="C153" s="33"/>
      <c r="D153" s="203" t="s">
        <v>131</v>
      </c>
      <c r="E153" s="33"/>
      <c r="F153" s="204" t="s">
        <v>162</v>
      </c>
      <c r="G153" s="33"/>
      <c r="H153" s="33"/>
      <c r="I153" s="108"/>
      <c r="J153" s="33"/>
      <c r="K153" s="33"/>
      <c r="L153" s="36"/>
      <c r="M153" s="205"/>
      <c r="N153" s="64"/>
      <c r="O153" s="64"/>
      <c r="P153" s="64"/>
      <c r="Q153" s="64"/>
      <c r="R153" s="64"/>
      <c r="S153" s="64"/>
      <c r="T153" s="65"/>
      <c r="AT153" s="15" t="s">
        <v>131</v>
      </c>
      <c r="AU153" s="15" t="s">
        <v>86</v>
      </c>
    </row>
    <row r="154" spans="2:65" s="12" customFormat="1" ht="11.25">
      <c r="B154" s="206"/>
      <c r="C154" s="207"/>
      <c r="D154" s="203" t="s">
        <v>132</v>
      </c>
      <c r="E154" s="208" t="s">
        <v>1</v>
      </c>
      <c r="F154" s="209" t="s">
        <v>164</v>
      </c>
      <c r="G154" s="207"/>
      <c r="H154" s="210">
        <v>300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132</v>
      </c>
      <c r="AU154" s="216" t="s">
        <v>86</v>
      </c>
      <c r="AV154" s="12" t="s">
        <v>86</v>
      </c>
      <c r="AW154" s="12" t="s">
        <v>33</v>
      </c>
      <c r="AX154" s="12" t="s">
        <v>76</v>
      </c>
      <c r="AY154" s="216" t="s">
        <v>122</v>
      </c>
    </row>
    <row r="155" spans="2:65" s="12" customFormat="1" ht="11.25">
      <c r="B155" s="206"/>
      <c r="C155" s="207"/>
      <c r="D155" s="203" t="s">
        <v>132</v>
      </c>
      <c r="E155" s="208" t="s">
        <v>1</v>
      </c>
      <c r="F155" s="209" t="s">
        <v>165</v>
      </c>
      <c r="G155" s="207"/>
      <c r="H155" s="210">
        <v>20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132</v>
      </c>
      <c r="AU155" s="216" t="s">
        <v>86</v>
      </c>
      <c r="AV155" s="12" t="s">
        <v>86</v>
      </c>
      <c r="AW155" s="12" t="s">
        <v>33</v>
      </c>
      <c r="AX155" s="12" t="s">
        <v>76</v>
      </c>
      <c r="AY155" s="216" t="s">
        <v>122</v>
      </c>
    </row>
    <row r="156" spans="2:65" s="13" customFormat="1" ht="11.25">
      <c r="B156" s="217"/>
      <c r="C156" s="218"/>
      <c r="D156" s="203" t="s">
        <v>132</v>
      </c>
      <c r="E156" s="219" t="s">
        <v>1</v>
      </c>
      <c r="F156" s="220" t="s">
        <v>134</v>
      </c>
      <c r="G156" s="218"/>
      <c r="H156" s="221">
        <v>320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132</v>
      </c>
      <c r="AU156" s="227" t="s">
        <v>86</v>
      </c>
      <c r="AV156" s="13" t="s">
        <v>129</v>
      </c>
      <c r="AW156" s="13" t="s">
        <v>33</v>
      </c>
      <c r="AX156" s="13" t="s">
        <v>84</v>
      </c>
      <c r="AY156" s="227" t="s">
        <v>122</v>
      </c>
    </row>
    <row r="157" spans="2:65" s="1" customFormat="1" ht="16.5" customHeight="1">
      <c r="B157" s="32"/>
      <c r="C157" s="190" t="s">
        <v>166</v>
      </c>
      <c r="D157" s="190" t="s">
        <v>125</v>
      </c>
      <c r="E157" s="191" t="s">
        <v>167</v>
      </c>
      <c r="F157" s="192" t="s">
        <v>168</v>
      </c>
      <c r="G157" s="193" t="s">
        <v>169</v>
      </c>
      <c r="H157" s="194">
        <v>9.0500000000000007</v>
      </c>
      <c r="I157" s="195"/>
      <c r="J157" s="196">
        <f>ROUND(I157*H157,2)</f>
        <v>0</v>
      </c>
      <c r="K157" s="192" t="s">
        <v>1</v>
      </c>
      <c r="L157" s="36"/>
      <c r="M157" s="197" t="s">
        <v>1</v>
      </c>
      <c r="N157" s="198" t="s">
        <v>41</v>
      </c>
      <c r="O157" s="64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AR157" s="201" t="s">
        <v>129</v>
      </c>
      <c r="AT157" s="201" t="s">
        <v>125</v>
      </c>
      <c r="AU157" s="201" t="s">
        <v>86</v>
      </c>
      <c r="AY157" s="15" t="s">
        <v>122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5" t="s">
        <v>84</v>
      </c>
      <c r="BK157" s="202">
        <f>ROUND(I157*H157,2)</f>
        <v>0</v>
      </c>
      <c r="BL157" s="15" t="s">
        <v>129</v>
      </c>
      <c r="BM157" s="201" t="s">
        <v>170</v>
      </c>
    </row>
    <row r="158" spans="2:65" s="1" customFormat="1" ht="11.25">
      <c r="B158" s="32"/>
      <c r="C158" s="33"/>
      <c r="D158" s="203" t="s">
        <v>131</v>
      </c>
      <c r="E158" s="33"/>
      <c r="F158" s="204" t="s">
        <v>168</v>
      </c>
      <c r="G158" s="33"/>
      <c r="H158" s="33"/>
      <c r="I158" s="108"/>
      <c r="J158" s="33"/>
      <c r="K158" s="33"/>
      <c r="L158" s="36"/>
      <c r="M158" s="205"/>
      <c r="N158" s="64"/>
      <c r="O158" s="64"/>
      <c r="P158" s="64"/>
      <c r="Q158" s="64"/>
      <c r="R158" s="64"/>
      <c r="S158" s="64"/>
      <c r="T158" s="65"/>
      <c r="AT158" s="15" t="s">
        <v>131</v>
      </c>
      <c r="AU158" s="15" t="s">
        <v>86</v>
      </c>
    </row>
    <row r="159" spans="2:65" s="12" customFormat="1" ht="11.25">
      <c r="B159" s="206"/>
      <c r="C159" s="207"/>
      <c r="D159" s="203" t="s">
        <v>132</v>
      </c>
      <c r="E159" s="208" t="s">
        <v>1</v>
      </c>
      <c r="F159" s="209" t="s">
        <v>171</v>
      </c>
      <c r="G159" s="207"/>
      <c r="H159" s="210">
        <v>9.0500000000000007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132</v>
      </c>
      <c r="AU159" s="216" t="s">
        <v>86</v>
      </c>
      <c r="AV159" s="12" t="s">
        <v>86</v>
      </c>
      <c r="AW159" s="12" t="s">
        <v>33</v>
      </c>
      <c r="AX159" s="12" t="s">
        <v>76</v>
      </c>
      <c r="AY159" s="216" t="s">
        <v>122</v>
      </c>
    </row>
    <row r="160" spans="2:65" s="13" customFormat="1" ht="11.25">
      <c r="B160" s="217"/>
      <c r="C160" s="218"/>
      <c r="D160" s="203" t="s">
        <v>132</v>
      </c>
      <c r="E160" s="219" t="s">
        <v>1</v>
      </c>
      <c r="F160" s="220" t="s">
        <v>134</v>
      </c>
      <c r="G160" s="218"/>
      <c r="H160" s="221">
        <v>9.0500000000000007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132</v>
      </c>
      <c r="AU160" s="227" t="s">
        <v>86</v>
      </c>
      <c r="AV160" s="13" t="s">
        <v>129</v>
      </c>
      <c r="AW160" s="13" t="s">
        <v>33</v>
      </c>
      <c r="AX160" s="13" t="s">
        <v>84</v>
      </c>
      <c r="AY160" s="227" t="s">
        <v>122</v>
      </c>
    </row>
    <row r="161" spans="2:65" s="1" customFormat="1" ht="24" customHeight="1">
      <c r="B161" s="32"/>
      <c r="C161" s="190" t="s">
        <v>172</v>
      </c>
      <c r="D161" s="190" t="s">
        <v>125</v>
      </c>
      <c r="E161" s="191" t="s">
        <v>173</v>
      </c>
      <c r="F161" s="192" t="s">
        <v>174</v>
      </c>
      <c r="G161" s="193" t="s">
        <v>169</v>
      </c>
      <c r="H161" s="194">
        <v>126.7</v>
      </c>
      <c r="I161" s="195"/>
      <c r="J161" s="196">
        <f>ROUND(I161*H161,2)</f>
        <v>0</v>
      </c>
      <c r="K161" s="192" t="s">
        <v>1</v>
      </c>
      <c r="L161" s="36"/>
      <c r="M161" s="197" t="s">
        <v>1</v>
      </c>
      <c r="N161" s="198" t="s">
        <v>41</v>
      </c>
      <c r="O161" s="64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01" t="s">
        <v>129</v>
      </c>
      <c r="AT161" s="201" t="s">
        <v>125</v>
      </c>
      <c r="AU161" s="201" t="s">
        <v>86</v>
      </c>
      <c r="AY161" s="15" t="s">
        <v>122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5" t="s">
        <v>84</v>
      </c>
      <c r="BK161" s="202">
        <f>ROUND(I161*H161,2)</f>
        <v>0</v>
      </c>
      <c r="BL161" s="15" t="s">
        <v>129</v>
      </c>
      <c r="BM161" s="201" t="s">
        <v>175</v>
      </c>
    </row>
    <row r="162" spans="2:65" s="1" customFormat="1" ht="19.5">
      <c r="B162" s="32"/>
      <c r="C162" s="33"/>
      <c r="D162" s="203" t="s">
        <v>131</v>
      </c>
      <c r="E162" s="33"/>
      <c r="F162" s="204" t="s">
        <v>174</v>
      </c>
      <c r="G162" s="33"/>
      <c r="H162" s="33"/>
      <c r="I162" s="108"/>
      <c r="J162" s="33"/>
      <c r="K162" s="33"/>
      <c r="L162" s="36"/>
      <c r="M162" s="205"/>
      <c r="N162" s="64"/>
      <c r="O162" s="64"/>
      <c r="P162" s="64"/>
      <c r="Q162" s="64"/>
      <c r="R162" s="64"/>
      <c r="S162" s="64"/>
      <c r="T162" s="65"/>
      <c r="AT162" s="15" t="s">
        <v>131</v>
      </c>
      <c r="AU162" s="15" t="s">
        <v>86</v>
      </c>
    </row>
    <row r="163" spans="2:65" s="12" customFormat="1" ht="11.25">
      <c r="B163" s="206"/>
      <c r="C163" s="207"/>
      <c r="D163" s="203" t="s">
        <v>132</v>
      </c>
      <c r="E163" s="208" t="s">
        <v>1</v>
      </c>
      <c r="F163" s="209" t="s">
        <v>176</v>
      </c>
      <c r="G163" s="207"/>
      <c r="H163" s="210">
        <v>126.7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132</v>
      </c>
      <c r="AU163" s="216" t="s">
        <v>86</v>
      </c>
      <c r="AV163" s="12" t="s">
        <v>86</v>
      </c>
      <c r="AW163" s="12" t="s">
        <v>33</v>
      </c>
      <c r="AX163" s="12" t="s">
        <v>76</v>
      </c>
      <c r="AY163" s="216" t="s">
        <v>122</v>
      </c>
    </row>
    <row r="164" spans="2:65" s="13" customFormat="1" ht="11.25">
      <c r="B164" s="217"/>
      <c r="C164" s="218"/>
      <c r="D164" s="203" t="s">
        <v>132</v>
      </c>
      <c r="E164" s="219" t="s">
        <v>1</v>
      </c>
      <c r="F164" s="220" t="s">
        <v>134</v>
      </c>
      <c r="G164" s="218"/>
      <c r="H164" s="221">
        <v>126.7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132</v>
      </c>
      <c r="AU164" s="227" t="s">
        <v>86</v>
      </c>
      <c r="AV164" s="13" t="s">
        <v>129</v>
      </c>
      <c r="AW164" s="13" t="s">
        <v>33</v>
      </c>
      <c r="AX164" s="13" t="s">
        <v>84</v>
      </c>
      <c r="AY164" s="227" t="s">
        <v>122</v>
      </c>
    </row>
    <row r="165" spans="2:65" s="1" customFormat="1" ht="16.5" customHeight="1">
      <c r="B165" s="32"/>
      <c r="C165" s="190" t="s">
        <v>177</v>
      </c>
      <c r="D165" s="190" t="s">
        <v>125</v>
      </c>
      <c r="E165" s="191" t="s">
        <v>178</v>
      </c>
      <c r="F165" s="192" t="s">
        <v>179</v>
      </c>
      <c r="G165" s="193" t="s">
        <v>169</v>
      </c>
      <c r="H165" s="194">
        <v>126.7</v>
      </c>
      <c r="I165" s="195"/>
      <c r="J165" s="196">
        <f>ROUND(I165*H165,2)</f>
        <v>0</v>
      </c>
      <c r="K165" s="192" t="s">
        <v>1</v>
      </c>
      <c r="L165" s="36"/>
      <c r="M165" s="197" t="s">
        <v>1</v>
      </c>
      <c r="N165" s="198" t="s">
        <v>41</v>
      </c>
      <c r="O165" s="64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01" t="s">
        <v>129</v>
      </c>
      <c r="AT165" s="201" t="s">
        <v>125</v>
      </c>
      <c r="AU165" s="201" t="s">
        <v>86</v>
      </c>
      <c r="AY165" s="15" t="s">
        <v>122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5" t="s">
        <v>84</v>
      </c>
      <c r="BK165" s="202">
        <f>ROUND(I165*H165,2)</f>
        <v>0</v>
      </c>
      <c r="BL165" s="15" t="s">
        <v>129</v>
      </c>
      <c r="BM165" s="201" t="s">
        <v>180</v>
      </c>
    </row>
    <row r="166" spans="2:65" s="1" customFormat="1" ht="11.25">
      <c r="B166" s="32"/>
      <c r="C166" s="33"/>
      <c r="D166" s="203" t="s">
        <v>131</v>
      </c>
      <c r="E166" s="33"/>
      <c r="F166" s="204" t="s">
        <v>179</v>
      </c>
      <c r="G166" s="33"/>
      <c r="H166" s="33"/>
      <c r="I166" s="108"/>
      <c r="J166" s="33"/>
      <c r="K166" s="33"/>
      <c r="L166" s="36"/>
      <c r="M166" s="205"/>
      <c r="N166" s="64"/>
      <c r="O166" s="64"/>
      <c r="P166" s="64"/>
      <c r="Q166" s="64"/>
      <c r="R166" s="64"/>
      <c r="S166" s="64"/>
      <c r="T166" s="65"/>
      <c r="AT166" s="15" t="s">
        <v>131</v>
      </c>
      <c r="AU166" s="15" t="s">
        <v>86</v>
      </c>
    </row>
    <row r="167" spans="2:65" s="1" customFormat="1" ht="24" customHeight="1">
      <c r="B167" s="32"/>
      <c r="C167" s="190" t="s">
        <v>181</v>
      </c>
      <c r="D167" s="190" t="s">
        <v>125</v>
      </c>
      <c r="E167" s="191" t="s">
        <v>182</v>
      </c>
      <c r="F167" s="192" t="s">
        <v>183</v>
      </c>
      <c r="G167" s="193" t="s">
        <v>169</v>
      </c>
      <c r="H167" s="194">
        <v>9</v>
      </c>
      <c r="I167" s="195"/>
      <c r="J167" s="196">
        <f>ROUND(I167*H167,2)</f>
        <v>0</v>
      </c>
      <c r="K167" s="192" t="s">
        <v>1</v>
      </c>
      <c r="L167" s="36"/>
      <c r="M167" s="197" t="s">
        <v>1</v>
      </c>
      <c r="N167" s="198" t="s">
        <v>41</v>
      </c>
      <c r="O167" s="64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AR167" s="201" t="s">
        <v>129</v>
      </c>
      <c r="AT167" s="201" t="s">
        <v>125</v>
      </c>
      <c r="AU167" s="201" t="s">
        <v>86</v>
      </c>
      <c r="AY167" s="15" t="s">
        <v>122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5" t="s">
        <v>84</v>
      </c>
      <c r="BK167" s="202">
        <f>ROUND(I167*H167,2)</f>
        <v>0</v>
      </c>
      <c r="BL167" s="15" t="s">
        <v>129</v>
      </c>
      <c r="BM167" s="201" t="s">
        <v>184</v>
      </c>
    </row>
    <row r="168" spans="2:65" s="1" customFormat="1" ht="11.25">
      <c r="B168" s="32"/>
      <c r="C168" s="33"/>
      <c r="D168" s="203" t="s">
        <v>131</v>
      </c>
      <c r="E168" s="33"/>
      <c r="F168" s="204" t="s">
        <v>183</v>
      </c>
      <c r="G168" s="33"/>
      <c r="H168" s="33"/>
      <c r="I168" s="108"/>
      <c r="J168" s="33"/>
      <c r="K168" s="33"/>
      <c r="L168" s="36"/>
      <c r="M168" s="205"/>
      <c r="N168" s="64"/>
      <c r="O168" s="64"/>
      <c r="P168" s="64"/>
      <c r="Q168" s="64"/>
      <c r="R168" s="64"/>
      <c r="S168" s="64"/>
      <c r="T168" s="65"/>
      <c r="AT168" s="15" t="s">
        <v>131</v>
      </c>
      <c r="AU168" s="15" t="s">
        <v>86</v>
      </c>
    </row>
    <row r="169" spans="2:65" s="12" customFormat="1" ht="11.25">
      <c r="B169" s="206"/>
      <c r="C169" s="207"/>
      <c r="D169" s="203" t="s">
        <v>132</v>
      </c>
      <c r="E169" s="208" t="s">
        <v>1</v>
      </c>
      <c r="F169" s="209" t="s">
        <v>185</v>
      </c>
      <c r="G169" s="207"/>
      <c r="H169" s="210">
        <v>9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132</v>
      </c>
      <c r="AU169" s="216" t="s">
        <v>86</v>
      </c>
      <c r="AV169" s="12" t="s">
        <v>86</v>
      </c>
      <c r="AW169" s="12" t="s">
        <v>33</v>
      </c>
      <c r="AX169" s="12" t="s">
        <v>76</v>
      </c>
      <c r="AY169" s="216" t="s">
        <v>122</v>
      </c>
    </row>
    <row r="170" spans="2:65" s="13" customFormat="1" ht="11.25">
      <c r="B170" s="217"/>
      <c r="C170" s="218"/>
      <c r="D170" s="203" t="s">
        <v>132</v>
      </c>
      <c r="E170" s="219" t="s">
        <v>1</v>
      </c>
      <c r="F170" s="220" t="s">
        <v>134</v>
      </c>
      <c r="G170" s="218"/>
      <c r="H170" s="221">
        <v>9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132</v>
      </c>
      <c r="AU170" s="227" t="s">
        <v>86</v>
      </c>
      <c r="AV170" s="13" t="s">
        <v>129</v>
      </c>
      <c r="AW170" s="13" t="s">
        <v>33</v>
      </c>
      <c r="AX170" s="13" t="s">
        <v>84</v>
      </c>
      <c r="AY170" s="227" t="s">
        <v>122</v>
      </c>
    </row>
    <row r="171" spans="2:65" s="1" customFormat="1" ht="24" customHeight="1">
      <c r="B171" s="32"/>
      <c r="C171" s="190" t="s">
        <v>186</v>
      </c>
      <c r="D171" s="190" t="s">
        <v>125</v>
      </c>
      <c r="E171" s="191" t="s">
        <v>187</v>
      </c>
      <c r="F171" s="192" t="s">
        <v>188</v>
      </c>
      <c r="G171" s="193" t="s">
        <v>169</v>
      </c>
      <c r="H171" s="194">
        <v>9</v>
      </c>
      <c r="I171" s="195"/>
      <c r="J171" s="196">
        <f>ROUND(I171*H171,2)</f>
        <v>0</v>
      </c>
      <c r="K171" s="192" t="s">
        <v>1</v>
      </c>
      <c r="L171" s="36"/>
      <c r="M171" s="197" t="s">
        <v>1</v>
      </c>
      <c r="N171" s="198" t="s">
        <v>41</v>
      </c>
      <c r="O171" s="64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01" t="s">
        <v>129</v>
      </c>
      <c r="AT171" s="201" t="s">
        <v>125</v>
      </c>
      <c r="AU171" s="201" t="s">
        <v>86</v>
      </c>
      <c r="AY171" s="15" t="s">
        <v>122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5" t="s">
        <v>84</v>
      </c>
      <c r="BK171" s="202">
        <f>ROUND(I171*H171,2)</f>
        <v>0</v>
      </c>
      <c r="BL171" s="15" t="s">
        <v>129</v>
      </c>
      <c r="BM171" s="201" t="s">
        <v>189</v>
      </c>
    </row>
    <row r="172" spans="2:65" s="1" customFormat="1" ht="11.25">
      <c r="B172" s="32"/>
      <c r="C172" s="33"/>
      <c r="D172" s="203" t="s">
        <v>131</v>
      </c>
      <c r="E172" s="33"/>
      <c r="F172" s="204" t="s">
        <v>188</v>
      </c>
      <c r="G172" s="33"/>
      <c r="H172" s="33"/>
      <c r="I172" s="108"/>
      <c r="J172" s="33"/>
      <c r="K172" s="33"/>
      <c r="L172" s="36"/>
      <c r="M172" s="205"/>
      <c r="N172" s="64"/>
      <c r="O172" s="64"/>
      <c r="P172" s="64"/>
      <c r="Q172" s="64"/>
      <c r="R172" s="64"/>
      <c r="S172" s="64"/>
      <c r="T172" s="65"/>
      <c r="AT172" s="15" t="s">
        <v>131</v>
      </c>
      <c r="AU172" s="15" t="s">
        <v>86</v>
      </c>
    </row>
    <row r="173" spans="2:65" s="1" customFormat="1" ht="24" customHeight="1">
      <c r="B173" s="32"/>
      <c r="C173" s="190" t="s">
        <v>190</v>
      </c>
      <c r="D173" s="190" t="s">
        <v>125</v>
      </c>
      <c r="E173" s="191" t="s">
        <v>191</v>
      </c>
      <c r="F173" s="192" t="s">
        <v>192</v>
      </c>
      <c r="G173" s="193" t="s">
        <v>169</v>
      </c>
      <c r="H173" s="194">
        <v>42.9</v>
      </c>
      <c r="I173" s="195"/>
      <c r="J173" s="196">
        <f>ROUND(I173*H173,2)</f>
        <v>0</v>
      </c>
      <c r="K173" s="192" t="s">
        <v>1</v>
      </c>
      <c r="L173" s="36"/>
      <c r="M173" s="197" t="s">
        <v>1</v>
      </c>
      <c r="N173" s="198" t="s">
        <v>41</v>
      </c>
      <c r="O173" s="64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01" t="s">
        <v>129</v>
      </c>
      <c r="AT173" s="201" t="s">
        <v>125</v>
      </c>
      <c r="AU173" s="201" t="s">
        <v>86</v>
      </c>
      <c r="AY173" s="15" t="s">
        <v>122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5" t="s">
        <v>84</v>
      </c>
      <c r="BK173" s="202">
        <f>ROUND(I173*H173,2)</f>
        <v>0</v>
      </c>
      <c r="BL173" s="15" t="s">
        <v>129</v>
      </c>
      <c r="BM173" s="201" t="s">
        <v>193</v>
      </c>
    </row>
    <row r="174" spans="2:65" s="1" customFormat="1" ht="11.25">
      <c r="B174" s="32"/>
      <c r="C174" s="33"/>
      <c r="D174" s="203" t="s">
        <v>131</v>
      </c>
      <c r="E174" s="33"/>
      <c r="F174" s="204" t="s">
        <v>192</v>
      </c>
      <c r="G174" s="33"/>
      <c r="H174" s="33"/>
      <c r="I174" s="108"/>
      <c r="J174" s="33"/>
      <c r="K174" s="33"/>
      <c r="L174" s="36"/>
      <c r="M174" s="205"/>
      <c r="N174" s="64"/>
      <c r="O174" s="64"/>
      <c r="P174" s="64"/>
      <c r="Q174" s="64"/>
      <c r="R174" s="64"/>
      <c r="S174" s="64"/>
      <c r="T174" s="65"/>
      <c r="AT174" s="15" t="s">
        <v>131</v>
      </c>
      <c r="AU174" s="15" t="s">
        <v>86</v>
      </c>
    </row>
    <row r="175" spans="2:65" s="12" customFormat="1" ht="11.25">
      <c r="B175" s="206"/>
      <c r="C175" s="207"/>
      <c r="D175" s="203" t="s">
        <v>132</v>
      </c>
      <c r="E175" s="208" t="s">
        <v>1</v>
      </c>
      <c r="F175" s="209" t="s">
        <v>194</v>
      </c>
      <c r="G175" s="207"/>
      <c r="H175" s="210">
        <v>42.9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132</v>
      </c>
      <c r="AU175" s="216" t="s">
        <v>86</v>
      </c>
      <c r="AV175" s="12" t="s">
        <v>86</v>
      </c>
      <c r="AW175" s="12" t="s">
        <v>33</v>
      </c>
      <c r="AX175" s="12" t="s">
        <v>76</v>
      </c>
      <c r="AY175" s="216" t="s">
        <v>122</v>
      </c>
    </row>
    <row r="176" spans="2:65" s="13" customFormat="1" ht="11.25">
      <c r="B176" s="217"/>
      <c r="C176" s="218"/>
      <c r="D176" s="203" t="s">
        <v>132</v>
      </c>
      <c r="E176" s="219" t="s">
        <v>1</v>
      </c>
      <c r="F176" s="220" t="s">
        <v>134</v>
      </c>
      <c r="G176" s="218"/>
      <c r="H176" s="221">
        <v>42.9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132</v>
      </c>
      <c r="AU176" s="227" t="s">
        <v>86</v>
      </c>
      <c r="AV176" s="13" t="s">
        <v>129</v>
      </c>
      <c r="AW176" s="13" t="s">
        <v>33</v>
      </c>
      <c r="AX176" s="13" t="s">
        <v>84</v>
      </c>
      <c r="AY176" s="227" t="s">
        <v>122</v>
      </c>
    </row>
    <row r="177" spans="2:65" s="1" customFormat="1" ht="24" customHeight="1">
      <c r="B177" s="32"/>
      <c r="C177" s="190" t="s">
        <v>195</v>
      </c>
      <c r="D177" s="190" t="s">
        <v>125</v>
      </c>
      <c r="E177" s="191" t="s">
        <v>196</v>
      </c>
      <c r="F177" s="192" t="s">
        <v>197</v>
      </c>
      <c r="G177" s="193" t="s">
        <v>169</v>
      </c>
      <c r="H177" s="194">
        <v>42.9</v>
      </c>
      <c r="I177" s="195"/>
      <c r="J177" s="196">
        <f>ROUND(I177*H177,2)</f>
        <v>0</v>
      </c>
      <c r="K177" s="192" t="s">
        <v>1</v>
      </c>
      <c r="L177" s="36"/>
      <c r="M177" s="197" t="s">
        <v>1</v>
      </c>
      <c r="N177" s="198" t="s">
        <v>41</v>
      </c>
      <c r="O177" s="64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AR177" s="201" t="s">
        <v>129</v>
      </c>
      <c r="AT177" s="201" t="s">
        <v>125</v>
      </c>
      <c r="AU177" s="201" t="s">
        <v>86</v>
      </c>
      <c r="AY177" s="15" t="s">
        <v>122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5" t="s">
        <v>84</v>
      </c>
      <c r="BK177" s="202">
        <f>ROUND(I177*H177,2)</f>
        <v>0</v>
      </c>
      <c r="BL177" s="15" t="s">
        <v>129</v>
      </c>
      <c r="BM177" s="201" t="s">
        <v>198</v>
      </c>
    </row>
    <row r="178" spans="2:65" s="1" customFormat="1" ht="11.25">
      <c r="B178" s="32"/>
      <c r="C178" s="33"/>
      <c r="D178" s="203" t="s">
        <v>131</v>
      </c>
      <c r="E178" s="33"/>
      <c r="F178" s="204" t="s">
        <v>197</v>
      </c>
      <c r="G178" s="33"/>
      <c r="H178" s="33"/>
      <c r="I178" s="108"/>
      <c r="J178" s="33"/>
      <c r="K178" s="33"/>
      <c r="L178" s="36"/>
      <c r="M178" s="205"/>
      <c r="N178" s="64"/>
      <c r="O178" s="64"/>
      <c r="P178" s="64"/>
      <c r="Q178" s="64"/>
      <c r="R178" s="64"/>
      <c r="S178" s="64"/>
      <c r="T178" s="65"/>
      <c r="AT178" s="15" t="s">
        <v>131</v>
      </c>
      <c r="AU178" s="15" t="s">
        <v>86</v>
      </c>
    </row>
    <row r="179" spans="2:65" s="1" customFormat="1" ht="24" customHeight="1">
      <c r="B179" s="32"/>
      <c r="C179" s="190" t="s">
        <v>199</v>
      </c>
      <c r="D179" s="190" t="s">
        <v>125</v>
      </c>
      <c r="E179" s="191" t="s">
        <v>200</v>
      </c>
      <c r="F179" s="192" t="s">
        <v>201</v>
      </c>
      <c r="G179" s="193" t="s">
        <v>169</v>
      </c>
      <c r="H179" s="194">
        <v>178.6</v>
      </c>
      <c r="I179" s="195"/>
      <c r="J179" s="196">
        <f>ROUND(I179*H179,2)</f>
        <v>0</v>
      </c>
      <c r="K179" s="192" t="s">
        <v>1</v>
      </c>
      <c r="L179" s="36"/>
      <c r="M179" s="197" t="s">
        <v>1</v>
      </c>
      <c r="N179" s="198" t="s">
        <v>41</v>
      </c>
      <c r="O179" s="64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AR179" s="201" t="s">
        <v>129</v>
      </c>
      <c r="AT179" s="201" t="s">
        <v>125</v>
      </c>
      <c r="AU179" s="201" t="s">
        <v>86</v>
      </c>
      <c r="AY179" s="15" t="s">
        <v>122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5" t="s">
        <v>84</v>
      </c>
      <c r="BK179" s="202">
        <f>ROUND(I179*H179,2)</f>
        <v>0</v>
      </c>
      <c r="BL179" s="15" t="s">
        <v>129</v>
      </c>
      <c r="BM179" s="201" t="s">
        <v>202</v>
      </c>
    </row>
    <row r="180" spans="2:65" s="1" customFormat="1" ht="11.25">
      <c r="B180" s="32"/>
      <c r="C180" s="33"/>
      <c r="D180" s="203" t="s">
        <v>131</v>
      </c>
      <c r="E180" s="33"/>
      <c r="F180" s="204" t="s">
        <v>201</v>
      </c>
      <c r="G180" s="33"/>
      <c r="H180" s="33"/>
      <c r="I180" s="108"/>
      <c r="J180" s="33"/>
      <c r="K180" s="33"/>
      <c r="L180" s="36"/>
      <c r="M180" s="205"/>
      <c r="N180" s="64"/>
      <c r="O180" s="64"/>
      <c r="P180" s="64"/>
      <c r="Q180" s="64"/>
      <c r="R180" s="64"/>
      <c r="S180" s="64"/>
      <c r="T180" s="65"/>
      <c r="AT180" s="15" t="s">
        <v>131</v>
      </c>
      <c r="AU180" s="15" t="s">
        <v>86</v>
      </c>
    </row>
    <row r="181" spans="2:65" s="12" customFormat="1" ht="11.25">
      <c r="B181" s="206"/>
      <c r="C181" s="207"/>
      <c r="D181" s="203" t="s">
        <v>132</v>
      </c>
      <c r="E181" s="208" t="s">
        <v>1</v>
      </c>
      <c r="F181" s="209" t="s">
        <v>203</v>
      </c>
      <c r="G181" s="207"/>
      <c r="H181" s="210">
        <v>178.6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132</v>
      </c>
      <c r="AU181" s="216" t="s">
        <v>86</v>
      </c>
      <c r="AV181" s="12" t="s">
        <v>86</v>
      </c>
      <c r="AW181" s="12" t="s">
        <v>33</v>
      </c>
      <c r="AX181" s="12" t="s">
        <v>76</v>
      </c>
      <c r="AY181" s="216" t="s">
        <v>122</v>
      </c>
    </row>
    <row r="182" spans="2:65" s="13" customFormat="1" ht="11.25">
      <c r="B182" s="217"/>
      <c r="C182" s="218"/>
      <c r="D182" s="203" t="s">
        <v>132</v>
      </c>
      <c r="E182" s="219" t="s">
        <v>1</v>
      </c>
      <c r="F182" s="220" t="s">
        <v>134</v>
      </c>
      <c r="G182" s="218"/>
      <c r="H182" s="221">
        <v>178.6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132</v>
      </c>
      <c r="AU182" s="227" t="s">
        <v>86</v>
      </c>
      <c r="AV182" s="13" t="s">
        <v>129</v>
      </c>
      <c r="AW182" s="13" t="s">
        <v>33</v>
      </c>
      <c r="AX182" s="13" t="s">
        <v>84</v>
      </c>
      <c r="AY182" s="227" t="s">
        <v>122</v>
      </c>
    </row>
    <row r="183" spans="2:65" s="1" customFormat="1" ht="24" customHeight="1">
      <c r="B183" s="32"/>
      <c r="C183" s="190" t="s">
        <v>204</v>
      </c>
      <c r="D183" s="190" t="s">
        <v>125</v>
      </c>
      <c r="E183" s="191" t="s">
        <v>205</v>
      </c>
      <c r="F183" s="192" t="s">
        <v>206</v>
      </c>
      <c r="G183" s="193" t="s">
        <v>169</v>
      </c>
      <c r="H183" s="194">
        <v>178.6</v>
      </c>
      <c r="I183" s="195"/>
      <c r="J183" s="196">
        <f>ROUND(I183*H183,2)</f>
        <v>0</v>
      </c>
      <c r="K183" s="192" t="s">
        <v>1</v>
      </c>
      <c r="L183" s="36"/>
      <c r="M183" s="197" t="s">
        <v>1</v>
      </c>
      <c r="N183" s="198" t="s">
        <v>41</v>
      </c>
      <c r="O183" s="64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AR183" s="201" t="s">
        <v>129</v>
      </c>
      <c r="AT183" s="201" t="s">
        <v>125</v>
      </c>
      <c r="AU183" s="201" t="s">
        <v>86</v>
      </c>
      <c r="AY183" s="15" t="s">
        <v>122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5" t="s">
        <v>84</v>
      </c>
      <c r="BK183" s="202">
        <f>ROUND(I183*H183,2)</f>
        <v>0</v>
      </c>
      <c r="BL183" s="15" t="s">
        <v>129</v>
      </c>
      <c r="BM183" s="201" t="s">
        <v>207</v>
      </c>
    </row>
    <row r="184" spans="2:65" s="1" customFormat="1" ht="19.5">
      <c r="B184" s="32"/>
      <c r="C184" s="33"/>
      <c r="D184" s="203" t="s">
        <v>131</v>
      </c>
      <c r="E184" s="33"/>
      <c r="F184" s="204" t="s">
        <v>206</v>
      </c>
      <c r="G184" s="33"/>
      <c r="H184" s="33"/>
      <c r="I184" s="108"/>
      <c r="J184" s="33"/>
      <c r="K184" s="33"/>
      <c r="L184" s="36"/>
      <c r="M184" s="205"/>
      <c r="N184" s="64"/>
      <c r="O184" s="64"/>
      <c r="P184" s="64"/>
      <c r="Q184" s="64"/>
      <c r="R184" s="64"/>
      <c r="S184" s="64"/>
      <c r="T184" s="65"/>
      <c r="AT184" s="15" t="s">
        <v>131</v>
      </c>
      <c r="AU184" s="15" t="s">
        <v>86</v>
      </c>
    </row>
    <row r="185" spans="2:65" s="12" customFormat="1" ht="11.25">
      <c r="B185" s="206"/>
      <c r="C185" s="207"/>
      <c r="D185" s="203" t="s">
        <v>132</v>
      </c>
      <c r="E185" s="208" t="s">
        <v>1</v>
      </c>
      <c r="F185" s="209" t="s">
        <v>203</v>
      </c>
      <c r="G185" s="207"/>
      <c r="H185" s="210">
        <v>178.6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132</v>
      </c>
      <c r="AU185" s="216" t="s">
        <v>86</v>
      </c>
      <c r="AV185" s="12" t="s">
        <v>86</v>
      </c>
      <c r="AW185" s="12" t="s">
        <v>33</v>
      </c>
      <c r="AX185" s="12" t="s">
        <v>76</v>
      </c>
      <c r="AY185" s="216" t="s">
        <v>122</v>
      </c>
    </row>
    <row r="186" spans="2:65" s="13" customFormat="1" ht="11.25">
      <c r="B186" s="217"/>
      <c r="C186" s="218"/>
      <c r="D186" s="203" t="s">
        <v>132</v>
      </c>
      <c r="E186" s="219" t="s">
        <v>1</v>
      </c>
      <c r="F186" s="220" t="s">
        <v>134</v>
      </c>
      <c r="G186" s="218"/>
      <c r="H186" s="221">
        <v>178.6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132</v>
      </c>
      <c r="AU186" s="227" t="s">
        <v>86</v>
      </c>
      <c r="AV186" s="13" t="s">
        <v>129</v>
      </c>
      <c r="AW186" s="13" t="s">
        <v>33</v>
      </c>
      <c r="AX186" s="13" t="s">
        <v>84</v>
      </c>
      <c r="AY186" s="227" t="s">
        <v>122</v>
      </c>
    </row>
    <row r="187" spans="2:65" s="1" customFormat="1" ht="16.5" customHeight="1">
      <c r="B187" s="32"/>
      <c r="C187" s="190" t="s">
        <v>208</v>
      </c>
      <c r="D187" s="190" t="s">
        <v>125</v>
      </c>
      <c r="E187" s="191" t="s">
        <v>209</v>
      </c>
      <c r="F187" s="192" t="s">
        <v>210</v>
      </c>
      <c r="G187" s="193" t="s">
        <v>169</v>
      </c>
      <c r="H187" s="194">
        <v>178.6</v>
      </c>
      <c r="I187" s="195"/>
      <c r="J187" s="196">
        <f>ROUND(I187*H187,2)</f>
        <v>0</v>
      </c>
      <c r="K187" s="192" t="s">
        <v>1</v>
      </c>
      <c r="L187" s="36"/>
      <c r="M187" s="197" t="s">
        <v>1</v>
      </c>
      <c r="N187" s="198" t="s">
        <v>41</v>
      </c>
      <c r="O187" s="64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AR187" s="201" t="s">
        <v>129</v>
      </c>
      <c r="AT187" s="201" t="s">
        <v>125</v>
      </c>
      <c r="AU187" s="201" t="s">
        <v>86</v>
      </c>
      <c r="AY187" s="15" t="s">
        <v>122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5" t="s">
        <v>84</v>
      </c>
      <c r="BK187" s="202">
        <f>ROUND(I187*H187,2)</f>
        <v>0</v>
      </c>
      <c r="BL187" s="15" t="s">
        <v>129</v>
      </c>
      <c r="BM187" s="201" t="s">
        <v>211</v>
      </c>
    </row>
    <row r="188" spans="2:65" s="1" customFormat="1" ht="11.25">
      <c r="B188" s="32"/>
      <c r="C188" s="33"/>
      <c r="D188" s="203" t="s">
        <v>131</v>
      </c>
      <c r="E188" s="33"/>
      <c r="F188" s="204" t="s">
        <v>210</v>
      </c>
      <c r="G188" s="33"/>
      <c r="H188" s="33"/>
      <c r="I188" s="108"/>
      <c r="J188" s="33"/>
      <c r="K188" s="33"/>
      <c r="L188" s="36"/>
      <c r="M188" s="205"/>
      <c r="N188" s="64"/>
      <c r="O188" s="64"/>
      <c r="P188" s="64"/>
      <c r="Q188" s="64"/>
      <c r="R188" s="64"/>
      <c r="S188" s="64"/>
      <c r="T188" s="65"/>
      <c r="AT188" s="15" t="s">
        <v>131</v>
      </c>
      <c r="AU188" s="15" t="s">
        <v>86</v>
      </c>
    </row>
    <row r="189" spans="2:65" s="12" customFormat="1" ht="11.25">
      <c r="B189" s="206"/>
      <c r="C189" s="207"/>
      <c r="D189" s="203" t="s">
        <v>132</v>
      </c>
      <c r="E189" s="208" t="s">
        <v>1</v>
      </c>
      <c r="F189" s="209" t="s">
        <v>203</v>
      </c>
      <c r="G189" s="207"/>
      <c r="H189" s="210">
        <v>178.6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132</v>
      </c>
      <c r="AU189" s="216" t="s">
        <v>86</v>
      </c>
      <c r="AV189" s="12" t="s">
        <v>86</v>
      </c>
      <c r="AW189" s="12" t="s">
        <v>33</v>
      </c>
      <c r="AX189" s="12" t="s">
        <v>76</v>
      </c>
      <c r="AY189" s="216" t="s">
        <v>122</v>
      </c>
    </row>
    <row r="190" spans="2:65" s="13" customFormat="1" ht="11.25">
      <c r="B190" s="217"/>
      <c r="C190" s="218"/>
      <c r="D190" s="203" t="s">
        <v>132</v>
      </c>
      <c r="E190" s="219" t="s">
        <v>1</v>
      </c>
      <c r="F190" s="220" t="s">
        <v>134</v>
      </c>
      <c r="G190" s="218"/>
      <c r="H190" s="221">
        <v>178.6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132</v>
      </c>
      <c r="AU190" s="227" t="s">
        <v>86</v>
      </c>
      <c r="AV190" s="13" t="s">
        <v>129</v>
      </c>
      <c r="AW190" s="13" t="s">
        <v>33</v>
      </c>
      <c r="AX190" s="13" t="s">
        <v>84</v>
      </c>
      <c r="AY190" s="227" t="s">
        <v>122</v>
      </c>
    </row>
    <row r="191" spans="2:65" s="1" customFormat="1" ht="24" customHeight="1">
      <c r="B191" s="32"/>
      <c r="C191" s="190" t="s">
        <v>212</v>
      </c>
      <c r="D191" s="190" t="s">
        <v>125</v>
      </c>
      <c r="E191" s="191" t="s">
        <v>213</v>
      </c>
      <c r="F191" s="192" t="s">
        <v>214</v>
      </c>
      <c r="G191" s="193" t="s">
        <v>215</v>
      </c>
      <c r="H191" s="194">
        <v>178.6</v>
      </c>
      <c r="I191" s="195"/>
      <c r="J191" s="196">
        <f>ROUND(I191*H191,2)</f>
        <v>0</v>
      </c>
      <c r="K191" s="192" t="s">
        <v>1</v>
      </c>
      <c r="L191" s="36"/>
      <c r="M191" s="197" t="s">
        <v>1</v>
      </c>
      <c r="N191" s="198" t="s">
        <v>41</v>
      </c>
      <c r="O191" s="64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AR191" s="201" t="s">
        <v>129</v>
      </c>
      <c r="AT191" s="201" t="s">
        <v>125</v>
      </c>
      <c r="AU191" s="201" t="s">
        <v>86</v>
      </c>
      <c r="AY191" s="15" t="s">
        <v>122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5" t="s">
        <v>84</v>
      </c>
      <c r="BK191" s="202">
        <f>ROUND(I191*H191,2)</f>
        <v>0</v>
      </c>
      <c r="BL191" s="15" t="s">
        <v>129</v>
      </c>
      <c r="BM191" s="201" t="s">
        <v>216</v>
      </c>
    </row>
    <row r="192" spans="2:65" s="1" customFormat="1" ht="19.5">
      <c r="B192" s="32"/>
      <c r="C192" s="33"/>
      <c r="D192" s="203" t="s">
        <v>131</v>
      </c>
      <c r="E192" s="33"/>
      <c r="F192" s="204" t="s">
        <v>214</v>
      </c>
      <c r="G192" s="33"/>
      <c r="H192" s="33"/>
      <c r="I192" s="108"/>
      <c r="J192" s="33"/>
      <c r="K192" s="33"/>
      <c r="L192" s="36"/>
      <c r="M192" s="205"/>
      <c r="N192" s="64"/>
      <c r="O192" s="64"/>
      <c r="P192" s="64"/>
      <c r="Q192" s="64"/>
      <c r="R192" s="64"/>
      <c r="S192" s="64"/>
      <c r="T192" s="65"/>
      <c r="AT192" s="15" t="s">
        <v>131</v>
      </c>
      <c r="AU192" s="15" t="s">
        <v>86</v>
      </c>
    </row>
    <row r="193" spans="2:65" s="12" customFormat="1" ht="11.25">
      <c r="B193" s="206"/>
      <c r="C193" s="207"/>
      <c r="D193" s="203" t="s">
        <v>132</v>
      </c>
      <c r="E193" s="208" t="s">
        <v>1</v>
      </c>
      <c r="F193" s="209" t="s">
        <v>203</v>
      </c>
      <c r="G193" s="207"/>
      <c r="H193" s="210">
        <v>178.6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132</v>
      </c>
      <c r="AU193" s="216" t="s">
        <v>86</v>
      </c>
      <c r="AV193" s="12" t="s">
        <v>86</v>
      </c>
      <c r="AW193" s="12" t="s">
        <v>33</v>
      </c>
      <c r="AX193" s="12" t="s">
        <v>76</v>
      </c>
      <c r="AY193" s="216" t="s">
        <v>122</v>
      </c>
    </row>
    <row r="194" spans="2:65" s="13" customFormat="1" ht="11.25">
      <c r="B194" s="217"/>
      <c r="C194" s="218"/>
      <c r="D194" s="203" t="s">
        <v>132</v>
      </c>
      <c r="E194" s="219" t="s">
        <v>1</v>
      </c>
      <c r="F194" s="220" t="s">
        <v>134</v>
      </c>
      <c r="G194" s="218"/>
      <c r="H194" s="221">
        <v>178.6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132</v>
      </c>
      <c r="AU194" s="227" t="s">
        <v>86</v>
      </c>
      <c r="AV194" s="13" t="s">
        <v>129</v>
      </c>
      <c r="AW194" s="13" t="s">
        <v>33</v>
      </c>
      <c r="AX194" s="13" t="s">
        <v>84</v>
      </c>
      <c r="AY194" s="227" t="s">
        <v>122</v>
      </c>
    </row>
    <row r="195" spans="2:65" s="1" customFormat="1" ht="24" customHeight="1">
      <c r="B195" s="32"/>
      <c r="C195" s="190" t="s">
        <v>217</v>
      </c>
      <c r="D195" s="190" t="s">
        <v>125</v>
      </c>
      <c r="E195" s="191" t="s">
        <v>218</v>
      </c>
      <c r="F195" s="192" t="s">
        <v>219</v>
      </c>
      <c r="G195" s="193" t="s">
        <v>128</v>
      </c>
      <c r="H195" s="194">
        <v>270</v>
      </c>
      <c r="I195" s="195"/>
      <c r="J195" s="196">
        <f>ROUND(I195*H195,2)</f>
        <v>0</v>
      </c>
      <c r="K195" s="192" t="s">
        <v>1</v>
      </c>
      <c r="L195" s="36"/>
      <c r="M195" s="197" t="s">
        <v>1</v>
      </c>
      <c r="N195" s="198" t="s">
        <v>41</v>
      </c>
      <c r="O195" s="64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AR195" s="201" t="s">
        <v>129</v>
      </c>
      <c r="AT195" s="201" t="s">
        <v>125</v>
      </c>
      <c r="AU195" s="201" t="s">
        <v>86</v>
      </c>
      <c r="AY195" s="15" t="s">
        <v>122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5" t="s">
        <v>84</v>
      </c>
      <c r="BK195" s="202">
        <f>ROUND(I195*H195,2)</f>
        <v>0</v>
      </c>
      <c r="BL195" s="15" t="s">
        <v>129</v>
      </c>
      <c r="BM195" s="201" t="s">
        <v>220</v>
      </c>
    </row>
    <row r="196" spans="2:65" s="1" customFormat="1" ht="19.5">
      <c r="B196" s="32"/>
      <c r="C196" s="33"/>
      <c r="D196" s="203" t="s">
        <v>131</v>
      </c>
      <c r="E196" s="33"/>
      <c r="F196" s="204" t="s">
        <v>219</v>
      </c>
      <c r="G196" s="33"/>
      <c r="H196" s="33"/>
      <c r="I196" s="108"/>
      <c r="J196" s="33"/>
      <c r="K196" s="33"/>
      <c r="L196" s="36"/>
      <c r="M196" s="205"/>
      <c r="N196" s="64"/>
      <c r="O196" s="64"/>
      <c r="P196" s="64"/>
      <c r="Q196" s="64"/>
      <c r="R196" s="64"/>
      <c r="S196" s="64"/>
      <c r="T196" s="65"/>
      <c r="AT196" s="15" t="s">
        <v>131</v>
      </c>
      <c r="AU196" s="15" t="s">
        <v>86</v>
      </c>
    </row>
    <row r="197" spans="2:65" s="12" customFormat="1" ht="11.25">
      <c r="B197" s="206"/>
      <c r="C197" s="207"/>
      <c r="D197" s="203" t="s">
        <v>132</v>
      </c>
      <c r="E197" s="208" t="s">
        <v>1</v>
      </c>
      <c r="F197" s="209" t="s">
        <v>221</v>
      </c>
      <c r="G197" s="207"/>
      <c r="H197" s="210">
        <v>270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132</v>
      </c>
      <c r="AU197" s="216" t="s">
        <v>86</v>
      </c>
      <c r="AV197" s="12" t="s">
        <v>86</v>
      </c>
      <c r="AW197" s="12" t="s">
        <v>33</v>
      </c>
      <c r="AX197" s="12" t="s">
        <v>76</v>
      </c>
      <c r="AY197" s="216" t="s">
        <v>122</v>
      </c>
    </row>
    <row r="198" spans="2:65" s="13" customFormat="1" ht="11.25">
      <c r="B198" s="217"/>
      <c r="C198" s="218"/>
      <c r="D198" s="203" t="s">
        <v>132</v>
      </c>
      <c r="E198" s="219" t="s">
        <v>1</v>
      </c>
      <c r="F198" s="220" t="s">
        <v>134</v>
      </c>
      <c r="G198" s="218"/>
      <c r="H198" s="221">
        <v>270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132</v>
      </c>
      <c r="AU198" s="227" t="s">
        <v>86</v>
      </c>
      <c r="AV198" s="13" t="s">
        <v>129</v>
      </c>
      <c r="AW198" s="13" t="s">
        <v>33</v>
      </c>
      <c r="AX198" s="13" t="s">
        <v>84</v>
      </c>
      <c r="AY198" s="227" t="s">
        <v>122</v>
      </c>
    </row>
    <row r="199" spans="2:65" s="1" customFormat="1" ht="16.5" customHeight="1">
      <c r="B199" s="32"/>
      <c r="C199" s="228" t="s">
        <v>222</v>
      </c>
      <c r="D199" s="228" t="s">
        <v>223</v>
      </c>
      <c r="E199" s="229" t="s">
        <v>224</v>
      </c>
      <c r="F199" s="230" t="s">
        <v>225</v>
      </c>
      <c r="G199" s="231" t="s">
        <v>169</v>
      </c>
      <c r="H199" s="232">
        <v>13.5</v>
      </c>
      <c r="I199" s="233"/>
      <c r="J199" s="234">
        <f>ROUND(I199*H199,2)</f>
        <v>0</v>
      </c>
      <c r="K199" s="230" t="s">
        <v>1</v>
      </c>
      <c r="L199" s="235"/>
      <c r="M199" s="236" t="s">
        <v>1</v>
      </c>
      <c r="N199" s="237" t="s">
        <v>41</v>
      </c>
      <c r="O199" s="64"/>
      <c r="P199" s="199">
        <f>O199*H199</f>
        <v>0</v>
      </c>
      <c r="Q199" s="199">
        <v>0.21</v>
      </c>
      <c r="R199" s="199">
        <f>Q199*H199</f>
        <v>2.835</v>
      </c>
      <c r="S199" s="199">
        <v>0</v>
      </c>
      <c r="T199" s="200">
        <f>S199*H199</f>
        <v>0</v>
      </c>
      <c r="AR199" s="201" t="s">
        <v>226</v>
      </c>
      <c r="AT199" s="201" t="s">
        <v>223</v>
      </c>
      <c r="AU199" s="201" t="s">
        <v>86</v>
      </c>
      <c r="AY199" s="15" t="s">
        <v>122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5" t="s">
        <v>84</v>
      </c>
      <c r="BK199" s="202">
        <f>ROUND(I199*H199,2)</f>
        <v>0</v>
      </c>
      <c r="BL199" s="15" t="s">
        <v>129</v>
      </c>
      <c r="BM199" s="201" t="s">
        <v>227</v>
      </c>
    </row>
    <row r="200" spans="2:65" s="1" customFormat="1" ht="11.25">
      <c r="B200" s="32"/>
      <c r="C200" s="33"/>
      <c r="D200" s="203" t="s">
        <v>131</v>
      </c>
      <c r="E200" s="33"/>
      <c r="F200" s="204" t="s">
        <v>225</v>
      </c>
      <c r="G200" s="33"/>
      <c r="H200" s="33"/>
      <c r="I200" s="108"/>
      <c r="J200" s="33"/>
      <c r="K200" s="33"/>
      <c r="L200" s="36"/>
      <c r="M200" s="205"/>
      <c r="N200" s="64"/>
      <c r="O200" s="64"/>
      <c r="P200" s="64"/>
      <c r="Q200" s="64"/>
      <c r="R200" s="64"/>
      <c r="S200" s="64"/>
      <c r="T200" s="65"/>
      <c r="AT200" s="15" t="s">
        <v>131</v>
      </c>
      <c r="AU200" s="15" t="s">
        <v>86</v>
      </c>
    </row>
    <row r="201" spans="2:65" s="12" customFormat="1" ht="11.25">
      <c r="B201" s="206"/>
      <c r="C201" s="207"/>
      <c r="D201" s="203" t="s">
        <v>132</v>
      </c>
      <c r="E201" s="208" t="s">
        <v>1</v>
      </c>
      <c r="F201" s="209" t="s">
        <v>228</v>
      </c>
      <c r="G201" s="207"/>
      <c r="H201" s="210">
        <v>13.5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132</v>
      </c>
      <c r="AU201" s="216" t="s">
        <v>86</v>
      </c>
      <c r="AV201" s="12" t="s">
        <v>86</v>
      </c>
      <c r="AW201" s="12" t="s">
        <v>33</v>
      </c>
      <c r="AX201" s="12" t="s">
        <v>76</v>
      </c>
      <c r="AY201" s="216" t="s">
        <v>122</v>
      </c>
    </row>
    <row r="202" spans="2:65" s="13" customFormat="1" ht="11.25">
      <c r="B202" s="217"/>
      <c r="C202" s="218"/>
      <c r="D202" s="203" t="s">
        <v>132</v>
      </c>
      <c r="E202" s="219" t="s">
        <v>1</v>
      </c>
      <c r="F202" s="220" t="s">
        <v>134</v>
      </c>
      <c r="G202" s="218"/>
      <c r="H202" s="221">
        <v>13.5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132</v>
      </c>
      <c r="AU202" s="227" t="s">
        <v>86</v>
      </c>
      <c r="AV202" s="13" t="s">
        <v>129</v>
      </c>
      <c r="AW202" s="13" t="s">
        <v>33</v>
      </c>
      <c r="AX202" s="13" t="s">
        <v>84</v>
      </c>
      <c r="AY202" s="227" t="s">
        <v>122</v>
      </c>
    </row>
    <row r="203" spans="2:65" s="1" customFormat="1" ht="16.5" customHeight="1">
      <c r="B203" s="32"/>
      <c r="C203" s="228" t="s">
        <v>229</v>
      </c>
      <c r="D203" s="228" t="s">
        <v>223</v>
      </c>
      <c r="E203" s="229" t="s">
        <v>230</v>
      </c>
      <c r="F203" s="230" t="s">
        <v>231</v>
      </c>
      <c r="G203" s="231" t="s">
        <v>232</v>
      </c>
      <c r="H203" s="232">
        <v>8.1</v>
      </c>
      <c r="I203" s="233"/>
      <c r="J203" s="234">
        <f>ROUND(I203*H203,2)</f>
        <v>0</v>
      </c>
      <c r="K203" s="230" t="s">
        <v>1</v>
      </c>
      <c r="L203" s="235"/>
      <c r="M203" s="236" t="s">
        <v>1</v>
      </c>
      <c r="N203" s="237" t="s">
        <v>41</v>
      </c>
      <c r="O203" s="64"/>
      <c r="P203" s="199">
        <f>O203*H203</f>
        <v>0</v>
      </c>
      <c r="Q203" s="199">
        <v>1E-3</v>
      </c>
      <c r="R203" s="199">
        <f>Q203*H203</f>
        <v>8.0999999999999996E-3</v>
      </c>
      <c r="S203" s="199">
        <v>0</v>
      </c>
      <c r="T203" s="200">
        <f>S203*H203</f>
        <v>0</v>
      </c>
      <c r="AR203" s="201" t="s">
        <v>226</v>
      </c>
      <c r="AT203" s="201" t="s">
        <v>223</v>
      </c>
      <c r="AU203" s="201" t="s">
        <v>86</v>
      </c>
      <c r="AY203" s="15" t="s">
        <v>122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15" t="s">
        <v>84</v>
      </c>
      <c r="BK203" s="202">
        <f>ROUND(I203*H203,2)</f>
        <v>0</v>
      </c>
      <c r="BL203" s="15" t="s">
        <v>129</v>
      </c>
      <c r="BM203" s="201" t="s">
        <v>233</v>
      </c>
    </row>
    <row r="204" spans="2:65" s="1" customFormat="1" ht="11.25">
      <c r="B204" s="32"/>
      <c r="C204" s="33"/>
      <c r="D204" s="203" t="s">
        <v>131</v>
      </c>
      <c r="E204" s="33"/>
      <c r="F204" s="204" t="s">
        <v>231</v>
      </c>
      <c r="G204" s="33"/>
      <c r="H204" s="33"/>
      <c r="I204" s="108"/>
      <c r="J204" s="33"/>
      <c r="K204" s="33"/>
      <c r="L204" s="36"/>
      <c r="M204" s="205"/>
      <c r="N204" s="64"/>
      <c r="O204" s="64"/>
      <c r="P204" s="64"/>
      <c r="Q204" s="64"/>
      <c r="R204" s="64"/>
      <c r="S204" s="64"/>
      <c r="T204" s="65"/>
      <c r="AT204" s="15" t="s">
        <v>131</v>
      </c>
      <c r="AU204" s="15" t="s">
        <v>86</v>
      </c>
    </row>
    <row r="205" spans="2:65" s="12" customFormat="1" ht="11.25">
      <c r="B205" s="206"/>
      <c r="C205" s="207"/>
      <c r="D205" s="203" t="s">
        <v>132</v>
      </c>
      <c r="E205" s="208" t="s">
        <v>1</v>
      </c>
      <c r="F205" s="209" t="s">
        <v>234</v>
      </c>
      <c r="G205" s="207"/>
      <c r="H205" s="210">
        <v>8.1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132</v>
      </c>
      <c r="AU205" s="216" t="s">
        <v>86</v>
      </c>
      <c r="AV205" s="12" t="s">
        <v>86</v>
      </c>
      <c r="AW205" s="12" t="s">
        <v>33</v>
      </c>
      <c r="AX205" s="12" t="s">
        <v>76</v>
      </c>
      <c r="AY205" s="216" t="s">
        <v>122</v>
      </c>
    </row>
    <row r="206" spans="2:65" s="13" customFormat="1" ht="11.25">
      <c r="B206" s="217"/>
      <c r="C206" s="218"/>
      <c r="D206" s="203" t="s">
        <v>132</v>
      </c>
      <c r="E206" s="219" t="s">
        <v>1</v>
      </c>
      <c r="F206" s="220" t="s">
        <v>134</v>
      </c>
      <c r="G206" s="218"/>
      <c r="H206" s="221">
        <v>8.1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132</v>
      </c>
      <c r="AU206" s="227" t="s">
        <v>86</v>
      </c>
      <c r="AV206" s="13" t="s">
        <v>129</v>
      </c>
      <c r="AW206" s="13" t="s">
        <v>33</v>
      </c>
      <c r="AX206" s="13" t="s">
        <v>84</v>
      </c>
      <c r="AY206" s="227" t="s">
        <v>122</v>
      </c>
    </row>
    <row r="207" spans="2:65" s="11" customFormat="1" ht="22.9" customHeight="1">
      <c r="B207" s="174"/>
      <c r="C207" s="175"/>
      <c r="D207" s="176" t="s">
        <v>75</v>
      </c>
      <c r="E207" s="188" t="s">
        <v>86</v>
      </c>
      <c r="F207" s="188" t="s">
        <v>235</v>
      </c>
      <c r="G207" s="175"/>
      <c r="H207" s="175"/>
      <c r="I207" s="178"/>
      <c r="J207" s="189">
        <f>BK207</f>
        <v>0</v>
      </c>
      <c r="K207" s="175"/>
      <c r="L207" s="180"/>
      <c r="M207" s="181"/>
      <c r="N207" s="182"/>
      <c r="O207" s="182"/>
      <c r="P207" s="183">
        <f>SUM(P208:P219)</f>
        <v>0</v>
      </c>
      <c r="Q207" s="182"/>
      <c r="R207" s="183">
        <f>SUM(R208:R219)</f>
        <v>29.907239999999998</v>
      </c>
      <c r="S207" s="182"/>
      <c r="T207" s="184">
        <f>SUM(T208:T219)</f>
        <v>0</v>
      </c>
      <c r="AR207" s="185" t="s">
        <v>84</v>
      </c>
      <c r="AT207" s="186" t="s">
        <v>75</v>
      </c>
      <c r="AU207" s="186" t="s">
        <v>84</v>
      </c>
      <c r="AY207" s="185" t="s">
        <v>122</v>
      </c>
      <c r="BK207" s="187">
        <f>SUM(BK208:BK219)</f>
        <v>0</v>
      </c>
    </row>
    <row r="208" spans="2:65" s="1" customFormat="1" ht="24" customHeight="1">
      <c r="B208" s="32"/>
      <c r="C208" s="190" t="s">
        <v>236</v>
      </c>
      <c r="D208" s="190" t="s">
        <v>125</v>
      </c>
      <c r="E208" s="191" t="s">
        <v>237</v>
      </c>
      <c r="F208" s="192" t="s">
        <v>238</v>
      </c>
      <c r="G208" s="193" t="s">
        <v>169</v>
      </c>
      <c r="H208" s="194">
        <v>19.8</v>
      </c>
      <c r="I208" s="195"/>
      <c r="J208" s="196">
        <f>ROUND(I208*H208,2)</f>
        <v>0</v>
      </c>
      <c r="K208" s="192" t="s">
        <v>1</v>
      </c>
      <c r="L208" s="36"/>
      <c r="M208" s="197" t="s">
        <v>1</v>
      </c>
      <c r="N208" s="198" t="s">
        <v>41</v>
      </c>
      <c r="O208" s="64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AR208" s="201" t="s">
        <v>129</v>
      </c>
      <c r="AT208" s="201" t="s">
        <v>125</v>
      </c>
      <c r="AU208" s="201" t="s">
        <v>86</v>
      </c>
      <c r="AY208" s="15" t="s">
        <v>122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15" t="s">
        <v>84</v>
      </c>
      <c r="BK208" s="202">
        <f>ROUND(I208*H208,2)</f>
        <v>0</v>
      </c>
      <c r="BL208" s="15" t="s">
        <v>129</v>
      </c>
      <c r="BM208" s="201" t="s">
        <v>239</v>
      </c>
    </row>
    <row r="209" spans="2:65" s="1" customFormat="1" ht="11.25">
      <c r="B209" s="32"/>
      <c r="C209" s="33"/>
      <c r="D209" s="203" t="s">
        <v>131</v>
      </c>
      <c r="E209" s="33"/>
      <c r="F209" s="204" t="s">
        <v>238</v>
      </c>
      <c r="G209" s="33"/>
      <c r="H209" s="33"/>
      <c r="I209" s="108"/>
      <c r="J209" s="33"/>
      <c r="K209" s="33"/>
      <c r="L209" s="36"/>
      <c r="M209" s="205"/>
      <c r="N209" s="64"/>
      <c r="O209" s="64"/>
      <c r="P209" s="64"/>
      <c r="Q209" s="64"/>
      <c r="R209" s="64"/>
      <c r="S209" s="64"/>
      <c r="T209" s="65"/>
      <c r="AT209" s="15" t="s">
        <v>131</v>
      </c>
      <c r="AU209" s="15" t="s">
        <v>86</v>
      </c>
    </row>
    <row r="210" spans="2:65" s="12" customFormat="1" ht="11.25">
      <c r="B210" s="206"/>
      <c r="C210" s="207"/>
      <c r="D210" s="203" t="s">
        <v>132</v>
      </c>
      <c r="E210" s="208" t="s">
        <v>1</v>
      </c>
      <c r="F210" s="209" t="s">
        <v>240</v>
      </c>
      <c r="G210" s="207"/>
      <c r="H210" s="210">
        <v>19.8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132</v>
      </c>
      <c r="AU210" s="216" t="s">
        <v>86</v>
      </c>
      <c r="AV210" s="12" t="s">
        <v>86</v>
      </c>
      <c r="AW210" s="12" t="s">
        <v>33</v>
      </c>
      <c r="AX210" s="12" t="s">
        <v>76</v>
      </c>
      <c r="AY210" s="216" t="s">
        <v>122</v>
      </c>
    </row>
    <row r="211" spans="2:65" s="13" customFormat="1" ht="11.25">
      <c r="B211" s="217"/>
      <c r="C211" s="218"/>
      <c r="D211" s="203" t="s">
        <v>132</v>
      </c>
      <c r="E211" s="219" t="s">
        <v>1</v>
      </c>
      <c r="F211" s="220" t="s">
        <v>134</v>
      </c>
      <c r="G211" s="218"/>
      <c r="H211" s="221">
        <v>19.8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132</v>
      </c>
      <c r="AU211" s="227" t="s">
        <v>86</v>
      </c>
      <c r="AV211" s="13" t="s">
        <v>129</v>
      </c>
      <c r="AW211" s="13" t="s">
        <v>33</v>
      </c>
      <c r="AX211" s="13" t="s">
        <v>84</v>
      </c>
      <c r="AY211" s="227" t="s">
        <v>122</v>
      </c>
    </row>
    <row r="212" spans="2:65" s="1" customFormat="1" ht="24" customHeight="1">
      <c r="B212" s="32"/>
      <c r="C212" s="190" t="s">
        <v>241</v>
      </c>
      <c r="D212" s="190" t="s">
        <v>125</v>
      </c>
      <c r="E212" s="191" t="s">
        <v>242</v>
      </c>
      <c r="F212" s="192" t="s">
        <v>243</v>
      </c>
      <c r="G212" s="193" t="s">
        <v>157</v>
      </c>
      <c r="H212" s="194">
        <v>132</v>
      </c>
      <c r="I212" s="195"/>
      <c r="J212" s="196">
        <f>ROUND(I212*H212,2)</f>
        <v>0</v>
      </c>
      <c r="K212" s="192" t="s">
        <v>1</v>
      </c>
      <c r="L212" s="36"/>
      <c r="M212" s="197" t="s">
        <v>1</v>
      </c>
      <c r="N212" s="198" t="s">
        <v>41</v>
      </c>
      <c r="O212" s="64"/>
      <c r="P212" s="199">
        <f>O212*H212</f>
        <v>0</v>
      </c>
      <c r="Q212" s="199">
        <v>0.22656999999999999</v>
      </c>
      <c r="R212" s="199">
        <f>Q212*H212</f>
        <v>29.907239999999998</v>
      </c>
      <c r="S212" s="199">
        <v>0</v>
      </c>
      <c r="T212" s="200">
        <f>S212*H212</f>
        <v>0</v>
      </c>
      <c r="AR212" s="201" t="s">
        <v>129</v>
      </c>
      <c r="AT212" s="201" t="s">
        <v>125</v>
      </c>
      <c r="AU212" s="201" t="s">
        <v>86</v>
      </c>
      <c r="AY212" s="15" t="s">
        <v>122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5" t="s">
        <v>84</v>
      </c>
      <c r="BK212" s="202">
        <f>ROUND(I212*H212,2)</f>
        <v>0</v>
      </c>
      <c r="BL212" s="15" t="s">
        <v>129</v>
      </c>
      <c r="BM212" s="201" t="s">
        <v>244</v>
      </c>
    </row>
    <row r="213" spans="2:65" s="1" customFormat="1" ht="19.5">
      <c r="B213" s="32"/>
      <c r="C213" s="33"/>
      <c r="D213" s="203" t="s">
        <v>131</v>
      </c>
      <c r="E213" s="33"/>
      <c r="F213" s="204" t="s">
        <v>243</v>
      </c>
      <c r="G213" s="33"/>
      <c r="H213" s="33"/>
      <c r="I213" s="108"/>
      <c r="J213" s="33"/>
      <c r="K213" s="33"/>
      <c r="L213" s="36"/>
      <c r="M213" s="205"/>
      <c r="N213" s="64"/>
      <c r="O213" s="64"/>
      <c r="P213" s="64"/>
      <c r="Q213" s="64"/>
      <c r="R213" s="64"/>
      <c r="S213" s="64"/>
      <c r="T213" s="65"/>
      <c r="AT213" s="15" t="s">
        <v>131</v>
      </c>
      <c r="AU213" s="15" t="s">
        <v>86</v>
      </c>
    </row>
    <row r="214" spans="2:65" s="12" customFormat="1" ht="11.25">
      <c r="B214" s="206"/>
      <c r="C214" s="207"/>
      <c r="D214" s="203" t="s">
        <v>132</v>
      </c>
      <c r="E214" s="208" t="s">
        <v>1</v>
      </c>
      <c r="F214" s="209" t="s">
        <v>245</v>
      </c>
      <c r="G214" s="207"/>
      <c r="H214" s="210">
        <v>132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132</v>
      </c>
      <c r="AU214" s="216" t="s">
        <v>86</v>
      </c>
      <c r="AV214" s="12" t="s">
        <v>86</v>
      </c>
      <c r="AW214" s="12" t="s">
        <v>33</v>
      </c>
      <c r="AX214" s="12" t="s">
        <v>76</v>
      </c>
      <c r="AY214" s="216" t="s">
        <v>122</v>
      </c>
    </row>
    <row r="215" spans="2:65" s="13" customFormat="1" ht="11.25">
      <c r="B215" s="217"/>
      <c r="C215" s="218"/>
      <c r="D215" s="203" t="s">
        <v>132</v>
      </c>
      <c r="E215" s="219" t="s">
        <v>1</v>
      </c>
      <c r="F215" s="220" t="s">
        <v>134</v>
      </c>
      <c r="G215" s="218"/>
      <c r="H215" s="221">
        <v>132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132</v>
      </c>
      <c r="AU215" s="227" t="s">
        <v>86</v>
      </c>
      <c r="AV215" s="13" t="s">
        <v>129</v>
      </c>
      <c r="AW215" s="13" t="s">
        <v>33</v>
      </c>
      <c r="AX215" s="13" t="s">
        <v>84</v>
      </c>
      <c r="AY215" s="227" t="s">
        <v>122</v>
      </c>
    </row>
    <row r="216" spans="2:65" s="1" customFormat="1" ht="24" customHeight="1">
      <c r="B216" s="32"/>
      <c r="C216" s="190" t="s">
        <v>246</v>
      </c>
      <c r="D216" s="190" t="s">
        <v>125</v>
      </c>
      <c r="E216" s="191" t="s">
        <v>247</v>
      </c>
      <c r="F216" s="192" t="s">
        <v>248</v>
      </c>
      <c r="G216" s="193" t="s">
        <v>128</v>
      </c>
      <c r="H216" s="194">
        <v>2065</v>
      </c>
      <c r="I216" s="195"/>
      <c r="J216" s="196">
        <f>ROUND(I216*H216,2)</f>
        <v>0</v>
      </c>
      <c r="K216" s="192" t="s">
        <v>1</v>
      </c>
      <c r="L216" s="36"/>
      <c r="M216" s="197" t="s">
        <v>1</v>
      </c>
      <c r="N216" s="198" t="s">
        <v>41</v>
      </c>
      <c r="O216" s="64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AR216" s="201" t="s">
        <v>129</v>
      </c>
      <c r="AT216" s="201" t="s">
        <v>125</v>
      </c>
      <c r="AU216" s="201" t="s">
        <v>86</v>
      </c>
      <c r="AY216" s="15" t="s">
        <v>122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5" t="s">
        <v>84</v>
      </c>
      <c r="BK216" s="202">
        <f>ROUND(I216*H216,2)</f>
        <v>0</v>
      </c>
      <c r="BL216" s="15" t="s">
        <v>129</v>
      </c>
      <c r="BM216" s="201" t="s">
        <v>249</v>
      </c>
    </row>
    <row r="217" spans="2:65" s="1" customFormat="1" ht="19.5">
      <c r="B217" s="32"/>
      <c r="C217" s="33"/>
      <c r="D217" s="203" t="s">
        <v>131</v>
      </c>
      <c r="E217" s="33"/>
      <c r="F217" s="204" t="s">
        <v>248</v>
      </c>
      <c r="G217" s="33"/>
      <c r="H217" s="33"/>
      <c r="I217" s="108"/>
      <c r="J217" s="33"/>
      <c r="K217" s="33"/>
      <c r="L217" s="36"/>
      <c r="M217" s="205"/>
      <c r="N217" s="64"/>
      <c r="O217" s="64"/>
      <c r="P217" s="64"/>
      <c r="Q217" s="64"/>
      <c r="R217" s="64"/>
      <c r="S217" s="64"/>
      <c r="T217" s="65"/>
      <c r="AT217" s="15" t="s">
        <v>131</v>
      </c>
      <c r="AU217" s="15" t="s">
        <v>86</v>
      </c>
    </row>
    <row r="218" spans="2:65" s="12" customFormat="1" ht="11.25">
      <c r="B218" s="206"/>
      <c r="C218" s="207"/>
      <c r="D218" s="203" t="s">
        <v>132</v>
      </c>
      <c r="E218" s="208" t="s">
        <v>1</v>
      </c>
      <c r="F218" s="209" t="s">
        <v>250</v>
      </c>
      <c r="G218" s="207"/>
      <c r="H218" s="210">
        <v>2065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132</v>
      </c>
      <c r="AU218" s="216" t="s">
        <v>86</v>
      </c>
      <c r="AV218" s="12" t="s">
        <v>86</v>
      </c>
      <c r="AW218" s="12" t="s">
        <v>33</v>
      </c>
      <c r="AX218" s="12" t="s">
        <v>76</v>
      </c>
      <c r="AY218" s="216" t="s">
        <v>122</v>
      </c>
    </row>
    <row r="219" spans="2:65" s="13" customFormat="1" ht="11.25">
      <c r="B219" s="217"/>
      <c r="C219" s="218"/>
      <c r="D219" s="203" t="s">
        <v>132</v>
      </c>
      <c r="E219" s="219" t="s">
        <v>1</v>
      </c>
      <c r="F219" s="220" t="s">
        <v>134</v>
      </c>
      <c r="G219" s="218"/>
      <c r="H219" s="221">
        <v>2065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132</v>
      </c>
      <c r="AU219" s="227" t="s">
        <v>86</v>
      </c>
      <c r="AV219" s="13" t="s">
        <v>129</v>
      </c>
      <c r="AW219" s="13" t="s">
        <v>33</v>
      </c>
      <c r="AX219" s="13" t="s">
        <v>84</v>
      </c>
      <c r="AY219" s="227" t="s">
        <v>122</v>
      </c>
    </row>
    <row r="220" spans="2:65" s="11" customFormat="1" ht="22.9" customHeight="1">
      <c r="B220" s="174"/>
      <c r="C220" s="175"/>
      <c r="D220" s="176" t="s">
        <v>75</v>
      </c>
      <c r="E220" s="188" t="s">
        <v>129</v>
      </c>
      <c r="F220" s="188" t="s">
        <v>251</v>
      </c>
      <c r="G220" s="175"/>
      <c r="H220" s="175"/>
      <c r="I220" s="178"/>
      <c r="J220" s="189">
        <f>BK220</f>
        <v>0</v>
      </c>
      <c r="K220" s="175"/>
      <c r="L220" s="180"/>
      <c r="M220" s="181"/>
      <c r="N220" s="182"/>
      <c r="O220" s="182"/>
      <c r="P220" s="183">
        <f>SUM(P221:P224)</f>
        <v>0</v>
      </c>
      <c r="Q220" s="182"/>
      <c r="R220" s="183">
        <f>SUM(R221:R224)</f>
        <v>17.556000000000001</v>
      </c>
      <c r="S220" s="182"/>
      <c r="T220" s="184">
        <f>SUM(T221:T224)</f>
        <v>0</v>
      </c>
      <c r="AR220" s="185" t="s">
        <v>84</v>
      </c>
      <c r="AT220" s="186" t="s">
        <v>75</v>
      </c>
      <c r="AU220" s="186" t="s">
        <v>84</v>
      </c>
      <c r="AY220" s="185" t="s">
        <v>122</v>
      </c>
      <c r="BK220" s="187">
        <f>SUM(BK221:BK224)</f>
        <v>0</v>
      </c>
    </row>
    <row r="221" spans="2:65" s="1" customFormat="1" ht="24" customHeight="1">
      <c r="B221" s="32"/>
      <c r="C221" s="190" t="s">
        <v>252</v>
      </c>
      <c r="D221" s="190" t="s">
        <v>125</v>
      </c>
      <c r="E221" s="191" t="s">
        <v>253</v>
      </c>
      <c r="F221" s="192" t="s">
        <v>254</v>
      </c>
      <c r="G221" s="193" t="s">
        <v>169</v>
      </c>
      <c r="H221" s="194">
        <v>9.5</v>
      </c>
      <c r="I221" s="195"/>
      <c r="J221" s="196">
        <f>ROUND(I221*H221,2)</f>
        <v>0</v>
      </c>
      <c r="K221" s="192" t="s">
        <v>1</v>
      </c>
      <c r="L221" s="36"/>
      <c r="M221" s="197" t="s">
        <v>1</v>
      </c>
      <c r="N221" s="198" t="s">
        <v>41</v>
      </c>
      <c r="O221" s="64"/>
      <c r="P221" s="199">
        <f>O221*H221</f>
        <v>0</v>
      </c>
      <c r="Q221" s="199">
        <v>1.8480000000000001</v>
      </c>
      <c r="R221" s="199">
        <f>Q221*H221</f>
        <v>17.556000000000001</v>
      </c>
      <c r="S221" s="199">
        <v>0</v>
      </c>
      <c r="T221" s="200">
        <f>S221*H221</f>
        <v>0</v>
      </c>
      <c r="AR221" s="201" t="s">
        <v>129</v>
      </c>
      <c r="AT221" s="201" t="s">
        <v>125</v>
      </c>
      <c r="AU221" s="201" t="s">
        <v>86</v>
      </c>
      <c r="AY221" s="15" t="s">
        <v>122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5" t="s">
        <v>84</v>
      </c>
      <c r="BK221" s="202">
        <f>ROUND(I221*H221,2)</f>
        <v>0</v>
      </c>
      <c r="BL221" s="15" t="s">
        <v>129</v>
      </c>
      <c r="BM221" s="201" t="s">
        <v>255</v>
      </c>
    </row>
    <row r="222" spans="2:65" s="1" customFormat="1" ht="11.25">
      <c r="B222" s="32"/>
      <c r="C222" s="33"/>
      <c r="D222" s="203" t="s">
        <v>131</v>
      </c>
      <c r="E222" s="33"/>
      <c r="F222" s="204" t="s">
        <v>254</v>
      </c>
      <c r="G222" s="33"/>
      <c r="H222" s="33"/>
      <c r="I222" s="108"/>
      <c r="J222" s="33"/>
      <c r="K222" s="33"/>
      <c r="L222" s="36"/>
      <c r="M222" s="205"/>
      <c r="N222" s="64"/>
      <c r="O222" s="64"/>
      <c r="P222" s="64"/>
      <c r="Q222" s="64"/>
      <c r="R222" s="64"/>
      <c r="S222" s="64"/>
      <c r="T222" s="65"/>
      <c r="AT222" s="15" t="s">
        <v>131</v>
      </c>
      <c r="AU222" s="15" t="s">
        <v>86</v>
      </c>
    </row>
    <row r="223" spans="2:65" s="12" customFormat="1" ht="11.25">
      <c r="B223" s="206"/>
      <c r="C223" s="207"/>
      <c r="D223" s="203" t="s">
        <v>132</v>
      </c>
      <c r="E223" s="208" t="s">
        <v>1</v>
      </c>
      <c r="F223" s="209" t="s">
        <v>256</v>
      </c>
      <c r="G223" s="207"/>
      <c r="H223" s="210">
        <v>9.5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132</v>
      </c>
      <c r="AU223" s="216" t="s">
        <v>86</v>
      </c>
      <c r="AV223" s="12" t="s">
        <v>86</v>
      </c>
      <c r="AW223" s="12" t="s">
        <v>33</v>
      </c>
      <c r="AX223" s="12" t="s">
        <v>76</v>
      </c>
      <c r="AY223" s="216" t="s">
        <v>122</v>
      </c>
    </row>
    <row r="224" spans="2:65" s="13" customFormat="1" ht="11.25">
      <c r="B224" s="217"/>
      <c r="C224" s="218"/>
      <c r="D224" s="203" t="s">
        <v>132</v>
      </c>
      <c r="E224" s="219" t="s">
        <v>1</v>
      </c>
      <c r="F224" s="220" t="s">
        <v>134</v>
      </c>
      <c r="G224" s="218"/>
      <c r="H224" s="221">
        <v>9.5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132</v>
      </c>
      <c r="AU224" s="227" t="s">
        <v>86</v>
      </c>
      <c r="AV224" s="13" t="s">
        <v>129</v>
      </c>
      <c r="AW224" s="13" t="s">
        <v>33</v>
      </c>
      <c r="AX224" s="13" t="s">
        <v>84</v>
      </c>
      <c r="AY224" s="227" t="s">
        <v>122</v>
      </c>
    </row>
    <row r="225" spans="2:65" s="11" customFormat="1" ht="22.9" customHeight="1">
      <c r="B225" s="174"/>
      <c r="C225" s="175"/>
      <c r="D225" s="176" t="s">
        <v>75</v>
      </c>
      <c r="E225" s="188" t="s">
        <v>149</v>
      </c>
      <c r="F225" s="188" t="s">
        <v>257</v>
      </c>
      <c r="G225" s="175"/>
      <c r="H225" s="175"/>
      <c r="I225" s="178"/>
      <c r="J225" s="189">
        <f>BK225</f>
        <v>0</v>
      </c>
      <c r="K225" s="175"/>
      <c r="L225" s="180"/>
      <c r="M225" s="181"/>
      <c r="N225" s="182"/>
      <c r="O225" s="182"/>
      <c r="P225" s="183">
        <f>SUM(P226:P298)</f>
        <v>0</v>
      </c>
      <c r="Q225" s="182"/>
      <c r="R225" s="183">
        <f>SUM(R226:R298)</f>
        <v>350.72568000000001</v>
      </c>
      <c r="S225" s="182"/>
      <c r="T225" s="184">
        <f>SUM(T226:T298)</f>
        <v>0</v>
      </c>
      <c r="AR225" s="185" t="s">
        <v>84</v>
      </c>
      <c r="AT225" s="186" t="s">
        <v>75</v>
      </c>
      <c r="AU225" s="186" t="s">
        <v>84</v>
      </c>
      <c r="AY225" s="185" t="s">
        <v>122</v>
      </c>
      <c r="BK225" s="187">
        <f>SUM(BK226:BK298)</f>
        <v>0</v>
      </c>
    </row>
    <row r="226" spans="2:65" s="1" customFormat="1" ht="24" customHeight="1">
      <c r="B226" s="32"/>
      <c r="C226" s="190" t="s">
        <v>258</v>
      </c>
      <c r="D226" s="190" t="s">
        <v>125</v>
      </c>
      <c r="E226" s="191" t="s">
        <v>259</v>
      </c>
      <c r="F226" s="192" t="s">
        <v>260</v>
      </c>
      <c r="G226" s="193" t="s">
        <v>128</v>
      </c>
      <c r="H226" s="194">
        <v>489</v>
      </c>
      <c r="I226" s="195"/>
      <c r="J226" s="196">
        <f>ROUND(I226*H226,2)</f>
        <v>0</v>
      </c>
      <c r="K226" s="192" t="s">
        <v>1</v>
      </c>
      <c r="L226" s="36"/>
      <c r="M226" s="197" t="s">
        <v>1</v>
      </c>
      <c r="N226" s="198" t="s">
        <v>41</v>
      </c>
      <c r="O226" s="64"/>
      <c r="P226" s="199">
        <f>O226*H226</f>
        <v>0</v>
      </c>
      <c r="Q226" s="199">
        <v>0</v>
      </c>
      <c r="R226" s="199">
        <f>Q226*H226</f>
        <v>0</v>
      </c>
      <c r="S226" s="199">
        <v>0</v>
      </c>
      <c r="T226" s="200">
        <f>S226*H226</f>
        <v>0</v>
      </c>
      <c r="AR226" s="201" t="s">
        <v>129</v>
      </c>
      <c r="AT226" s="201" t="s">
        <v>125</v>
      </c>
      <c r="AU226" s="201" t="s">
        <v>86</v>
      </c>
      <c r="AY226" s="15" t="s">
        <v>122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15" t="s">
        <v>84</v>
      </c>
      <c r="BK226" s="202">
        <f>ROUND(I226*H226,2)</f>
        <v>0</v>
      </c>
      <c r="BL226" s="15" t="s">
        <v>129</v>
      </c>
      <c r="BM226" s="201" t="s">
        <v>261</v>
      </c>
    </row>
    <row r="227" spans="2:65" s="1" customFormat="1" ht="11.25">
      <c r="B227" s="32"/>
      <c r="C227" s="33"/>
      <c r="D227" s="203" t="s">
        <v>131</v>
      </c>
      <c r="E227" s="33"/>
      <c r="F227" s="204" t="s">
        <v>260</v>
      </c>
      <c r="G227" s="33"/>
      <c r="H227" s="33"/>
      <c r="I227" s="108"/>
      <c r="J227" s="33"/>
      <c r="K227" s="33"/>
      <c r="L227" s="36"/>
      <c r="M227" s="205"/>
      <c r="N227" s="64"/>
      <c r="O227" s="64"/>
      <c r="P227" s="64"/>
      <c r="Q227" s="64"/>
      <c r="R227" s="64"/>
      <c r="S227" s="64"/>
      <c r="T227" s="65"/>
      <c r="AT227" s="15" t="s">
        <v>131</v>
      </c>
      <c r="AU227" s="15" t="s">
        <v>86</v>
      </c>
    </row>
    <row r="228" spans="2:65" s="12" customFormat="1" ht="11.25">
      <c r="B228" s="206"/>
      <c r="C228" s="207"/>
      <c r="D228" s="203" t="s">
        <v>132</v>
      </c>
      <c r="E228" s="208" t="s">
        <v>1</v>
      </c>
      <c r="F228" s="209" t="s">
        <v>262</v>
      </c>
      <c r="G228" s="207"/>
      <c r="H228" s="210">
        <v>489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132</v>
      </c>
      <c r="AU228" s="216" t="s">
        <v>86</v>
      </c>
      <c r="AV228" s="12" t="s">
        <v>86</v>
      </c>
      <c r="AW228" s="12" t="s">
        <v>33</v>
      </c>
      <c r="AX228" s="12" t="s">
        <v>76</v>
      </c>
      <c r="AY228" s="216" t="s">
        <v>122</v>
      </c>
    </row>
    <row r="229" spans="2:65" s="13" customFormat="1" ht="11.25">
      <c r="B229" s="217"/>
      <c r="C229" s="218"/>
      <c r="D229" s="203" t="s">
        <v>132</v>
      </c>
      <c r="E229" s="219" t="s">
        <v>1</v>
      </c>
      <c r="F229" s="220" t="s">
        <v>134</v>
      </c>
      <c r="G229" s="218"/>
      <c r="H229" s="221">
        <v>489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132</v>
      </c>
      <c r="AU229" s="227" t="s">
        <v>86</v>
      </c>
      <c r="AV229" s="13" t="s">
        <v>129</v>
      </c>
      <c r="AW229" s="13" t="s">
        <v>33</v>
      </c>
      <c r="AX229" s="13" t="s">
        <v>84</v>
      </c>
      <c r="AY229" s="227" t="s">
        <v>122</v>
      </c>
    </row>
    <row r="230" spans="2:65" s="1" customFormat="1" ht="16.5" customHeight="1">
      <c r="B230" s="32"/>
      <c r="C230" s="190" t="s">
        <v>263</v>
      </c>
      <c r="D230" s="190" t="s">
        <v>125</v>
      </c>
      <c r="E230" s="191" t="s">
        <v>264</v>
      </c>
      <c r="F230" s="192" t="s">
        <v>265</v>
      </c>
      <c r="G230" s="193" t="s">
        <v>128</v>
      </c>
      <c r="H230" s="194">
        <v>2026</v>
      </c>
      <c r="I230" s="195"/>
      <c r="J230" s="196">
        <f>ROUND(I230*H230,2)</f>
        <v>0</v>
      </c>
      <c r="K230" s="192" t="s">
        <v>1</v>
      </c>
      <c r="L230" s="36"/>
      <c r="M230" s="197" t="s">
        <v>1</v>
      </c>
      <c r="N230" s="198" t="s">
        <v>41</v>
      </c>
      <c r="O230" s="64"/>
      <c r="P230" s="199">
        <f>O230*H230</f>
        <v>0</v>
      </c>
      <c r="Q230" s="199">
        <v>0</v>
      </c>
      <c r="R230" s="199">
        <f>Q230*H230</f>
        <v>0</v>
      </c>
      <c r="S230" s="199">
        <v>0</v>
      </c>
      <c r="T230" s="200">
        <f>S230*H230</f>
        <v>0</v>
      </c>
      <c r="AR230" s="201" t="s">
        <v>129</v>
      </c>
      <c r="AT230" s="201" t="s">
        <v>125</v>
      </c>
      <c r="AU230" s="201" t="s">
        <v>86</v>
      </c>
      <c r="AY230" s="15" t="s">
        <v>122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15" t="s">
        <v>84</v>
      </c>
      <c r="BK230" s="202">
        <f>ROUND(I230*H230,2)</f>
        <v>0</v>
      </c>
      <c r="BL230" s="15" t="s">
        <v>129</v>
      </c>
      <c r="BM230" s="201" t="s">
        <v>266</v>
      </c>
    </row>
    <row r="231" spans="2:65" s="1" customFormat="1" ht="11.25">
      <c r="B231" s="32"/>
      <c r="C231" s="33"/>
      <c r="D231" s="203" t="s">
        <v>131</v>
      </c>
      <c r="E231" s="33"/>
      <c r="F231" s="204" t="s">
        <v>265</v>
      </c>
      <c r="G231" s="33"/>
      <c r="H231" s="33"/>
      <c r="I231" s="108"/>
      <c r="J231" s="33"/>
      <c r="K231" s="33"/>
      <c r="L231" s="36"/>
      <c r="M231" s="205"/>
      <c r="N231" s="64"/>
      <c r="O231" s="64"/>
      <c r="P231" s="64"/>
      <c r="Q231" s="64"/>
      <c r="R231" s="64"/>
      <c r="S231" s="64"/>
      <c r="T231" s="65"/>
      <c r="AT231" s="15" t="s">
        <v>131</v>
      </c>
      <c r="AU231" s="15" t="s">
        <v>86</v>
      </c>
    </row>
    <row r="232" spans="2:65" s="12" customFormat="1" ht="11.25">
      <c r="B232" s="206"/>
      <c r="C232" s="207"/>
      <c r="D232" s="203" t="s">
        <v>132</v>
      </c>
      <c r="E232" s="208" t="s">
        <v>1</v>
      </c>
      <c r="F232" s="209" t="s">
        <v>267</v>
      </c>
      <c r="G232" s="207"/>
      <c r="H232" s="210">
        <v>483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132</v>
      </c>
      <c r="AU232" s="216" t="s">
        <v>86</v>
      </c>
      <c r="AV232" s="12" t="s">
        <v>86</v>
      </c>
      <c r="AW232" s="12" t="s">
        <v>33</v>
      </c>
      <c r="AX232" s="12" t="s">
        <v>76</v>
      </c>
      <c r="AY232" s="216" t="s">
        <v>122</v>
      </c>
    </row>
    <row r="233" spans="2:65" s="12" customFormat="1" ht="11.25">
      <c r="B233" s="206"/>
      <c r="C233" s="207"/>
      <c r="D233" s="203" t="s">
        <v>132</v>
      </c>
      <c r="E233" s="208" t="s">
        <v>1</v>
      </c>
      <c r="F233" s="209" t="s">
        <v>268</v>
      </c>
      <c r="G233" s="207"/>
      <c r="H233" s="210">
        <v>1515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132</v>
      </c>
      <c r="AU233" s="216" t="s">
        <v>86</v>
      </c>
      <c r="AV233" s="12" t="s">
        <v>86</v>
      </c>
      <c r="AW233" s="12" t="s">
        <v>33</v>
      </c>
      <c r="AX233" s="12" t="s">
        <v>76</v>
      </c>
      <c r="AY233" s="216" t="s">
        <v>122</v>
      </c>
    </row>
    <row r="234" spans="2:65" s="12" customFormat="1" ht="11.25">
      <c r="B234" s="206"/>
      <c r="C234" s="207"/>
      <c r="D234" s="203" t="s">
        <v>132</v>
      </c>
      <c r="E234" s="208" t="s">
        <v>1</v>
      </c>
      <c r="F234" s="209" t="s">
        <v>269</v>
      </c>
      <c r="G234" s="207"/>
      <c r="H234" s="210">
        <v>28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132</v>
      </c>
      <c r="AU234" s="216" t="s">
        <v>86</v>
      </c>
      <c r="AV234" s="12" t="s">
        <v>86</v>
      </c>
      <c r="AW234" s="12" t="s">
        <v>33</v>
      </c>
      <c r="AX234" s="12" t="s">
        <v>76</v>
      </c>
      <c r="AY234" s="216" t="s">
        <v>122</v>
      </c>
    </row>
    <row r="235" spans="2:65" s="13" customFormat="1" ht="11.25">
      <c r="B235" s="217"/>
      <c r="C235" s="218"/>
      <c r="D235" s="203" t="s">
        <v>132</v>
      </c>
      <c r="E235" s="219" t="s">
        <v>1</v>
      </c>
      <c r="F235" s="220" t="s">
        <v>134</v>
      </c>
      <c r="G235" s="218"/>
      <c r="H235" s="221">
        <v>2026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132</v>
      </c>
      <c r="AU235" s="227" t="s">
        <v>86</v>
      </c>
      <c r="AV235" s="13" t="s">
        <v>129</v>
      </c>
      <c r="AW235" s="13" t="s">
        <v>33</v>
      </c>
      <c r="AX235" s="13" t="s">
        <v>84</v>
      </c>
      <c r="AY235" s="227" t="s">
        <v>122</v>
      </c>
    </row>
    <row r="236" spans="2:65" s="1" customFormat="1" ht="24" customHeight="1">
      <c r="B236" s="32"/>
      <c r="C236" s="190" t="s">
        <v>270</v>
      </c>
      <c r="D236" s="190" t="s">
        <v>125</v>
      </c>
      <c r="E236" s="191" t="s">
        <v>271</v>
      </c>
      <c r="F236" s="192" t="s">
        <v>272</v>
      </c>
      <c r="G236" s="193" t="s">
        <v>128</v>
      </c>
      <c r="H236" s="194">
        <v>1515</v>
      </c>
      <c r="I236" s="195"/>
      <c r="J236" s="196">
        <f>ROUND(I236*H236,2)</f>
        <v>0</v>
      </c>
      <c r="K236" s="192" t="s">
        <v>1</v>
      </c>
      <c r="L236" s="36"/>
      <c r="M236" s="197" t="s">
        <v>1</v>
      </c>
      <c r="N236" s="198" t="s">
        <v>41</v>
      </c>
      <c r="O236" s="64"/>
      <c r="P236" s="199">
        <f>O236*H236</f>
        <v>0</v>
      </c>
      <c r="Q236" s="199">
        <v>0</v>
      </c>
      <c r="R236" s="199">
        <f>Q236*H236</f>
        <v>0</v>
      </c>
      <c r="S236" s="199">
        <v>0</v>
      </c>
      <c r="T236" s="200">
        <f>S236*H236</f>
        <v>0</v>
      </c>
      <c r="AR236" s="201" t="s">
        <v>129</v>
      </c>
      <c r="AT236" s="201" t="s">
        <v>125</v>
      </c>
      <c r="AU236" s="201" t="s">
        <v>86</v>
      </c>
      <c r="AY236" s="15" t="s">
        <v>122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15" t="s">
        <v>84</v>
      </c>
      <c r="BK236" s="202">
        <f>ROUND(I236*H236,2)</f>
        <v>0</v>
      </c>
      <c r="BL236" s="15" t="s">
        <v>129</v>
      </c>
      <c r="BM236" s="201" t="s">
        <v>273</v>
      </c>
    </row>
    <row r="237" spans="2:65" s="1" customFormat="1" ht="11.25">
      <c r="B237" s="32"/>
      <c r="C237" s="33"/>
      <c r="D237" s="203" t="s">
        <v>131</v>
      </c>
      <c r="E237" s="33"/>
      <c r="F237" s="204" t="s">
        <v>272</v>
      </c>
      <c r="G237" s="33"/>
      <c r="H237" s="33"/>
      <c r="I237" s="108"/>
      <c r="J237" s="33"/>
      <c r="K237" s="33"/>
      <c r="L237" s="36"/>
      <c r="M237" s="205"/>
      <c r="N237" s="64"/>
      <c r="O237" s="64"/>
      <c r="P237" s="64"/>
      <c r="Q237" s="64"/>
      <c r="R237" s="64"/>
      <c r="S237" s="64"/>
      <c r="T237" s="65"/>
      <c r="AT237" s="15" t="s">
        <v>131</v>
      </c>
      <c r="AU237" s="15" t="s">
        <v>86</v>
      </c>
    </row>
    <row r="238" spans="2:65" s="12" customFormat="1" ht="11.25">
      <c r="B238" s="206"/>
      <c r="C238" s="207"/>
      <c r="D238" s="203" t="s">
        <v>132</v>
      </c>
      <c r="E238" s="208" t="s">
        <v>1</v>
      </c>
      <c r="F238" s="209" t="s">
        <v>274</v>
      </c>
      <c r="G238" s="207"/>
      <c r="H238" s="210">
        <v>1515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132</v>
      </c>
      <c r="AU238" s="216" t="s">
        <v>86</v>
      </c>
      <c r="AV238" s="12" t="s">
        <v>86</v>
      </c>
      <c r="AW238" s="12" t="s">
        <v>33</v>
      </c>
      <c r="AX238" s="12" t="s">
        <v>76</v>
      </c>
      <c r="AY238" s="216" t="s">
        <v>122</v>
      </c>
    </row>
    <row r="239" spans="2:65" s="13" customFormat="1" ht="11.25">
      <c r="B239" s="217"/>
      <c r="C239" s="218"/>
      <c r="D239" s="203" t="s">
        <v>132</v>
      </c>
      <c r="E239" s="219" t="s">
        <v>1</v>
      </c>
      <c r="F239" s="220" t="s">
        <v>134</v>
      </c>
      <c r="G239" s="218"/>
      <c r="H239" s="221">
        <v>1515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132</v>
      </c>
      <c r="AU239" s="227" t="s">
        <v>86</v>
      </c>
      <c r="AV239" s="13" t="s">
        <v>129</v>
      </c>
      <c r="AW239" s="13" t="s">
        <v>33</v>
      </c>
      <c r="AX239" s="13" t="s">
        <v>84</v>
      </c>
      <c r="AY239" s="227" t="s">
        <v>122</v>
      </c>
    </row>
    <row r="240" spans="2:65" s="1" customFormat="1" ht="24" customHeight="1">
      <c r="B240" s="32"/>
      <c r="C240" s="190" t="s">
        <v>275</v>
      </c>
      <c r="D240" s="190" t="s">
        <v>125</v>
      </c>
      <c r="E240" s="191" t="s">
        <v>276</v>
      </c>
      <c r="F240" s="192" t="s">
        <v>277</v>
      </c>
      <c r="G240" s="193" t="s">
        <v>128</v>
      </c>
      <c r="H240" s="194">
        <v>180</v>
      </c>
      <c r="I240" s="195"/>
      <c r="J240" s="196">
        <f>ROUND(I240*H240,2)</f>
        <v>0</v>
      </c>
      <c r="K240" s="192" t="s">
        <v>1</v>
      </c>
      <c r="L240" s="36"/>
      <c r="M240" s="197" t="s">
        <v>1</v>
      </c>
      <c r="N240" s="198" t="s">
        <v>41</v>
      </c>
      <c r="O240" s="64"/>
      <c r="P240" s="199">
        <f>O240*H240</f>
        <v>0</v>
      </c>
      <c r="Q240" s="199">
        <v>0.21084</v>
      </c>
      <c r="R240" s="199">
        <f>Q240*H240</f>
        <v>37.9512</v>
      </c>
      <c r="S240" s="199">
        <v>0</v>
      </c>
      <c r="T240" s="200">
        <f>S240*H240</f>
        <v>0</v>
      </c>
      <c r="AR240" s="201" t="s">
        <v>129</v>
      </c>
      <c r="AT240" s="201" t="s">
        <v>125</v>
      </c>
      <c r="AU240" s="201" t="s">
        <v>86</v>
      </c>
      <c r="AY240" s="15" t="s">
        <v>122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5" t="s">
        <v>84</v>
      </c>
      <c r="BK240" s="202">
        <f>ROUND(I240*H240,2)</f>
        <v>0</v>
      </c>
      <c r="BL240" s="15" t="s">
        <v>129</v>
      </c>
      <c r="BM240" s="201" t="s">
        <v>278</v>
      </c>
    </row>
    <row r="241" spans="2:65" s="1" customFormat="1" ht="19.5">
      <c r="B241" s="32"/>
      <c r="C241" s="33"/>
      <c r="D241" s="203" t="s">
        <v>131</v>
      </c>
      <c r="E241" s="33"/>
      <c r="F241" s="204" t="s">
        <v>277</v>
      </c>
      <c r="G241" s="33"/>
      <c r="H241" s="33"/>
      <c r="I241" s="108"/>
      <c r="J241" s="33"/>
      <c r="K241" s="33"/>
      <c r="L241" s="36"/>
      <c r="M241" s="205"/>
      <c r="N241" s="64"/>
      <c r="O241" s="64"/>
      <c r="P241" s="64"/>
      <c r="Q241" s="64"/>
      <c r="R241" s="64"/>
      <c r="S241" s="64"/>
      <c r="T241" s="65"/>
      <c r="AT241" s="15" t="s">
        <v>131</v>
      </c>
      <c r="AU241" s="15" t="s">
        <v>86</v>
      </c>
    </row>
    <row r="242" spans="2:65" s="12" customFormat="1" ht="11.25">
      <c r="B242" s="206"/>
      <c r="C242" s="207"/>
      <c r="D242" s="203" t="s">
        <v>132</v>
      </c>
      <c r="E242" s="208" t="s">
        <v>1</v>
      </c>
      <c r="F242" s="209" t="s">
        <v>279</v>
      </c>
      <c r="G242" s="207"/>
      <c r="H242" s="210">
        <v>180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132</v>
      </c>
      <c r="AU242" s="216" t="s">
        <v>86</v>
      </c>
      <c r="AV242" s="12" t="s">
        <v>86</v>
      </c>
      <c r="AW242" s="12" t="s">
        <v>33</v>
      </c>
      <c r="AX242" s="12" t="s">
        <v>76</v>
      </c>
      <c r="AY242" s="216" t="s">
        <v>122</v>
      </c>
    </row>
    <row r="243" spans="2:65" s="13" customFormat="1" ht="11.25">
      <c r="B243" s="217"/>
      <c r="C243" s="218"/>
      <c r="D243" s="203" t="s">
        <v>132</v>
      </c>
      <c r="E243" s="219" t="s">
        <v>1</v>
      </c>
      <c r="F243" s="220" t="s">
        <v>134</v>
      </c>
      <c r="G243" s="218"/>
      <c r="H243" s="221">
        <v>180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132</v>
      </c>
      <c r="AU243" s="227" t="s">
        <v>86</v>
      </c>
      <c r="AV243" s="13" t="s">
        <v>129</v>
      </c>
      <c r="AW243" s="13" t="s">
        <v>33</v>
      </c>
      <c r="AX243" s="13" t="s">
        <v>84</v>
      </c>
      <c r="AY243" s="227" t="s">
        <v>122</v>
      </c>
    </row>
    <row r="244" spans="2:65" s="1" customFormat="1" ht="24" customHeight="1">
      <c r="B244" s="32"/>
      <c r="C244" s="190" t="s">
        <v>280</v>
      </c>
      <c r="D244" s="190" t="s">
        <v>125</v>
      </c>
      <c r="E244" s="191" t="s">
        <v>281</v>
      </c>
      <c r="F244" s="192" t="s">
        <v>282</v>
      </c>
      <c r="G244" s="193" t="s">
        <v>128</v>
      </c>
      <c r="H244" s="194">
        <v>69</v>
      </c>
      <c r="I244" s="195"/>
      <c r="J244" s="196">
        <f>ROUND(I244*H244,2)</f>
        <v>0</v>
      </c>
      <c r="K244" s="192" t="s">
        <v>1</v>
      </c>
      <c r="L244" s="36"/>
      <c r="M244" s="197" t="s">
        <v>1</v>
      </c>
      <c r="N244" s="198" t="s">
        <v>41</v>
      </c>
      <c r="O244" s="64"/>
      <c r="P244" s="199">
        <f>O244*H244</f>
        <v>0</v>
      </c>
      <c r="Q244" s="199">
        <v>0.37080000000000002</v>
      </c>
      <c r="R244" s="199">
        <f>Q244*H244</f>
        <v>25.5852</v>
      </c>
      <c r="S244" s="199">
        <v>0</v>
      </c>
      <c r="T244" s="200">
        <f>S244*H244</f>
        <v>0</v>
      </c>
      <c r="AR244" s="201" t="s">
        <v>129</v>
      </c>
      <c r="AT244" s="201" t="s">
        <v>125</v>
      </c>
      <c r="AU244" s="201" t="s">
        <v>86</v>
      </c>
      <c r="AY244" s="15" t="s">
        <v>122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5" t="s">
        <v>84</v>
      </c>
      <c r="BK244" s="202">
        <f>ROUND(I244*H244,2)</f>
        <v>0</v>
      </c>
      <c r="BL244" s="15" t="s">
        <v>129</v>
      </c>
      <c r="BM244" s="201" t="s">
        <v>283</v>
      </c>
    </row>
    <row r="245" spans="2:65" s="1" customFormat="1" ht="19.5">
      <c r="B245" s="32"/>
      <c r="C245" s="33"/>
      <c r="D245" s="203" t="s">
        <v>131</v>
      </c>
      <c r="E245" s="33"/>
      <c r="F245" s="204" t="s">
        <v>282</v>
      </c>
      <c r="G245" s="33"/>
      <c r="H245" s="33"/>
      <c r="I245" s="108"/>
      <c r="J245" s="33"/>
      <c r="K245" s="33"/>
      <c r="L245" s="36"/>
      <c r="M245" s="205"/>
      <c r="N245" s="64"/>
      <c r="O245" s="64"/>
      <c r="P245" s="64"/>
      <c r="Q245" s="64"/>
      <c r="R245" s="64"/>
      <c r="S245" s="64"/>
      <c r="T245" s="65"/>
      <c r="AT245" s="15" t="s">
        <v>131</v>
      </c>
      <c r="AU245" s="15" t="s">
        <v>86</v>
      </c>
    </row>
    <row r="246" spans="2:65" s="12" customFormat="1" ht="11.25">
      <c r="B246" s="206"/>
      <c r="C246" s="207"/>
      <c r="D246" s="203" t="s">
        <v>132</v>
      </c>
      <c r="E246" s="208" t="s">
        <v>1</v>
      </c>
      <c r="F246" s="209" t="s">
        <v>284</v>
      </c>
      <c r="G246" s="207"/>
      <c r="H246" s="210">
        <v>66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132</v>
      </c>
      <c r="AU246" s="216" t="s">
        <v>86</v>
      </c>
      <c r="AV246" s="12" t="s">
        <v>86</v>
      </c>
      <c r="AW246" s="12" t="s">
        <v>33</v>
      </c>
      <c r="AX246" s="12" t="s">
        <v>76</v>
      </c>
      <c r="AY246" s="216" t="s">
        <v>122</v>
      </c>
    </row>
    <row r="247" spans="2:65" s="12" customFormat="1" ht="11.25">
      <c r="B247" s="206"/>
      <c r="C247" s="207"/>
      <c r="D247" s="203" t="s">
        <v>132</v>
      </c>
      <c r="E247" s="208" t="s">
        <v>1</v>
      </c>
      <c r="F247" s="209" t="s">
        <v>285</v>
      </c>
      <c r="G247" s="207"/>
      <c r="H247" s="210">
        <v>3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132</v>
      </c>
      <c r="AU247" s="216" t="s">
        <v>86</v>
      </c>
      <c r="AV247" s="12" t="s">
        <v>86</v>
      </c>
      <c r="AW247" s="12" t="s">
        <v>33</v>
      </c>
      <c r="AX247" s="12" t="s">
        <v>76</v>
      </c>
      <c r="AY247" s="216" t="s">
        <v>122</v>
      </c>
    </row>
    <row r="248" spans="2:65" s="13" customFormat="1" ht="11.25">
      <c r="B248" s="217"/>
      <c r="C248" s="218"/>
      <c r="D248" s="203" t="s">
        <v>132</v>
      </c>
      <c r="E248" s="219" t="s">
        <v>1</v>
      </c>
      <c r="F248" s="220" t="s">
        <v>134</v>
      </c>
      <c r="G248" s="218"/>
      <c r="H248" s="221">
        <v>69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132</v>
      </c>
      <c r="AU248" s="227" t="s">
        <v>86</v>
      </c>
      <c r="AV248" s="13" t="s">
        <v>129</v>
      </c>
      <c r="AW248" s="13" t="s">
        <v>33</v>
      </c>
      <c r="AX248" s="13" t="s">
        <v>84</v>
      </c>
      <c r="AY248" s="227" t="s">
        <v>122</v>
      </c>
    </row>
    <row r="249" spans="2:65" s="1" customFormat="1" ht="24" customHeight="1">
      <c r="B249" s="32"/>
      <c r="C249" s="190" t="s">
        <v>286</v>
      </c>
      <c r="D249" s="190" t="s">
        <v>125</v>
      </c>
      <c r="E249" s="191" t="s">
        <v>287</v>
      </c>
      <c r="F249" s="192" t="s">
        <v>288</v>
      </c>
      <c r="G249" s="193" t="s">
        <v>128</v>
      </c>
      <c r="H249" s="194">
        <v>720</v>
      </c>
      <c r="I249" s="195"/>
      <c r="J249" s="196">
        <f>ROUND(I249*H249,2)</f>
        <v>0</v>
      </c>
      <c r="K249" s="192" t="s">
        <v>1</v>
      </c>
      <c r="L249" s="36"/>
      <c r="M249" s="197" t="s">
        <v>1</v>
      </c>
      <c r="N249" s="198" t="s">
        <v>41</v>
      </c>
      <c r="O249" s="64"/>
      <c r="P249" s="199">
        <f>O249*H249</f>
        <v>0</v>
      </c>
      <c r="Q249" s="199">
        <v>0</v>
      </c>
      <c r="R249" s="199">
        <f>Q249*H249</f>
        <v>0</v>
      </c>
      <c r="S249" s="199">
        <v>0</v>
      </c>
      <c r="T249" s="200">
        <f>S249*H249</f>
        <v>0</v>
      </c>
      <c r="AR249" s="201" t="s">
        <v>129</v>
      </c>
      <c r="AT249" s="201" t="s">
        <v>125</v>
      </c>
      <c r="AU249" s="201" t="s">
        <v>86</v>
      </c>
      <c r="AY249" s="15" t="s">
        <v>122</v>
      </c>
      <c r="BE249" s="202">
        <f>IF(N249="základní",J249,0)</f>
        <v>0</v>
      </c>
      <c r="BF249" s="202">
        <f>IF(N249="snížená",J249,0)</f>
        <v>0</v>
      </c>
      <c r="BG249" s="202">
        <f>IF(N249="zákl. přenesená",J249,0)</f>
        <v>0</v>
      </c>
      <c r="BH249" s="202">
        <f>IF(N249="sníž. přenesená",J249,0)</f>
        <v>0</v>
      </c>
      <c r="BI249" s="202">
        <f>IF(N249="nulová",J249,0)</f>
        <v>0</v>
      </c>
      <c r="BJ249" s="15" t="s">
        <v>84</v>
      </c>
      <c r="BK249" s="202">
        <f>ROUND(I249*H249,2)</f>
        <v>0</v>
      </c>
      <c r="BL249" s="15" t="s">
        <v>129</v>
      </c>
      <c r="BM249" s="201" t="s">
        <v>289</v>
      </c>
    </row>
    <row r="250" spans="2:65" s="1" customFormat="1" ht="11.25">
      <c r="B250" s="32"/>
      <c r="C250" s="33"/>
      <c r="D250" s="203" t="s">
        <v>131</v>
      </c>
      <c r="E250" s="33"/>
      <c r="F250" s="204" t="s">
        <v>288</v>
      </c>
      <c r="G250" s="33"/>
      <c r="H250" s="33"/>
      <c r="I250" s="108"/>
      <c r="J250" s="33"/>
      <c r="K250" s="33"/>
      <c r="L250" s="36"/>
      <c r="M250" s="205"/>
      <c r="N250" s="64"/>
      <c r="O250" s="64"/>
      <c r="P250" s="64"/>
      <c r="Q250" s="64"/>
      <c r="R250" s="64"/>
      <c r="S250" s="64"/>
      <c r="T250" s="65"/>
      <c r="AT250" s="15" t="s">
        <v>131</v>
      </c>
      <c r="AU250" s="15" t="s">
        <v>86</v>
      </c>
    </row>
    <row r="251" spans="2:65" s="12" customFormat="1" ht="11.25">
      <c r="B251" s="206"/>
      <c r="C251" s="207"/>
      <c r="D251" s="203" t="s">
        <v>132</v>
      </c>
      <c r="E251" s="208" t="s">
        <v>1</v>
      </c>
      <c r="F251" s="209" t="s">
        <v>290</v>
      </c>
      <c r="G251" s="207"/>
      <c r="H251" s="210">
        <v>720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132</v>
      </c>
      <c r="AU251" s="216" t="s">
        <v>86</v>
      </c>
      <c r="AV251" s="12" t="s">
        <v>86</v>
      </c>
      <c r="AW251" s="12" t="s">
        <v>33</v>
      </c>
      <c r="AX251" s="12" t="s">
        <v>76</v>
      </c>
      <c r="AY251" s="216" t="s">
        <v>122</v>
      </c>
    </row>
    <row r="252" spans="2:65" s="13" customFormat="1" ht="11.25">
      <c r="B252" s="217"/>
      <c r="C252" s="218"/>
      <c r="D252" s="203" t="s">
        <v>132</v>
      </c>
      <c r="E252" s="219" t="s">
        <v>1</v>
      </c>
      <c r="F252" s="220" t="s">
        <v>134</v>
      </c>
      <c r="G252" s="218"/>
      <c r="H252" s="221">
        <v>720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132</v>
      </c>
      <c r="AU252" s="227" t="s">
        <v>86</v>
      </c>
      <c r="AV252" s="13" t="s">
        <v>129</v>
      </c>
      <c r="AW252" s="13" t="s">
        <v>33</v>
      </c>
      <c r="AX252" s="13" t="s">
        <v>84</v>
      </c>
      <c r="AY252" s="227" t="s">
        <v>122</v>
      </c>
    </row>
    <row r="253" spans="2:65" s="1" customFormat="1" ht="24" customHeight="1">
      <c r="B253" s="32"/>
      <c r="C253" s="190" t="s">
        <v>291</v>
      </c>
      <c r="D253" s="190" t="s">
        <v>125</v>
      </c>
      <c r="E253" s="191" t="s">
        <v>292</v>
      </c>
      <c r="F253" s="192" t="s">
        <v>293</v>
      </c>
      <c r="G253" s="193" t="s">
        <v>128</v>
      </c>
      <c r="H253" s="194">
        <v>720</v>
      </c>
      <c r="I253" s="195"/>
      <c r="J253" s="196">
        <f>ROUND(I253*H253,2)</f>
        <v>0</v>
      </c>
      <c r="K253" s="192" t="s">
        <v>1</v>
      </c>
      <c r="L253" s="36"/>
      <c r="M253" s="197" t="s">
        <v>1</v>
      </c>
      <c r="N253" s="198" t="s">
        <v>41</v>
      </c>
      <c r="O253" s="64"/>
      <c r="P253" s="199">
        <f>O253*H253</f>
        <v>0</v>
      </c>
      <c r="Q253" s="199">
        <v>0</v>
      </c>
      <c r="R253" s="199">
        <f>Q253*H253</f>
        <v>0</v>
      </c>
      <c r="S253" s="199">
        <v>0</v>
      </c>
      <c r="T253" s="200">
        <f>S253*H253</f>
        <v>0</v>
      </c>
      <c r="AR253" s="201" t="s">
        <v>129</v>
      </c>
      <c r="AT253" s="201" t="s">
        <v>125</v>
      </c>
      <c r="AU253" s="201" t="s">
        <v>86</v>
      </c>
      <c r="AY253" s="15" t="s">
        <v>122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15" t="s">
        <v>84</v>
      </c>
      <c r="BK253" s="202">
        <f>ROUND(I253*H253,2)</f>
        <v>0</v>
      </c>
      <c r="BL253" s="15" t="s">
        <v>129</v>
      </c>
      <c r="BM253" s="201" t="s">
        <v>294</v>
      </c>
    </row>
    <row r="254" spans="2:65" s="1" customFormat="1" ht="11.25">
      <c r="B254" s="32"/>
      <c r="C254" s="33"/>
      <c r="D254" s="203" t="s">
        <v>131</v>
      </c>
      <c r="E254" s="33"/>
      <c r="F254" s="204" t="s">
        <v>293</v>
      </c>
      <c r="G254" s="33"/>
      <c r="H254" s="33"/>
      <c r="I254" s="108"/>
      <c r="J254" s="33"/>
      <c r="K254" s="33"/>
      <c r="L254" s="36"/>
      <c r="M254" s="205"/>
      <c r="N254" s="64"/>
      <c r="O254" s="64"/>
      <c r="P254" s="64"/>
      <c r="Q254" s="64"/>
      <c r="R254" s="64"/>
      <c r="S254" s="64"/>
      <c r="T254" s="65"/>
      <c r="AT254" s="15" t="s">
        <v>131</v>
      </c>
      <c r="AU254" s="15" t="s">
        <v>86</v>
      </c>
    </row>
    <row r="255" spans="2:65" s="12" customFormat="1" ht="11.25">
      <c r="B255" s="206"/>
      <c r="C255" s="207"/>
      <c r="D255" s="203" t="s">
        <v>132</v>
      </c>
      <c r="E255" s="208" t="s">
        <v>1</v>
      </c>
      <c r="F255" s="209" t="s">
        <v>290</v>
      </c>
      <c r="G255" s="207"/>
      <c r="H255" s="210">
        <v>720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132</v>
      </c>
      <c r="AU255" s="216" t="s">
        <v>86</v>
      </c>
      <c r="AV255" s="12" t="s">
        <v>86</v>
      </c>
      <c r="AW255" s="12" t="s">
        <v>33</v>
      </c>
      <c r="AX255" s="12" t="s">
        <v>76</v>
      </c>
      <c r="AY255" s="216" t="s">
        <v>122</v>
      </c>
    </row>
    <row r="256" spans="2:65" s="13" customFormat="1" ht="11.25">
      <c r="B256" s="217"/>
      <c r="C256" s="218"/>
      <c r="D256" s="203" t="s">
        <v>132</v>
      </c>
      <c r="E256" s="219" t="s">
        <v>1</v>
      </c>
      <c r="F256" s="220" t="s">
        <v>134</v>
      </c>
      <c r="G256" s="218"/>
      <c r="H256" s="221">
        <v>720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132</v>
      </c>
      <c r="AU256" s="227" t="s">
        <v>86</v>
      </c>
      <c r="AV256" s="13" t="s">
        <v>129</v>
      </c>
      <c r="AW256" s="13" t="s">
        <v>33</v>
      </c>
      <c r="AX256" s="13" t="s">
        <v>84</v>
      </c>
      <c r="AY256" s="227" t="s">
        <v>122</v>
      </c>
    </row>
    <row r="257" spans="2:65" s="1" customFormat="1" ht="24" customHeight="1">
      <c r="B257" s="32"/>
      <c r="C257" s="190" t="s">
        <v>295</v>
      </c>
      <c r="D257" s="190" t="s">
        <v>125</v>
      </c>
      <c r="E257" s="191" t="s">
        <v>296</v>
      </c>
      <c r="F257" s="192" t="s">
        <v>297</v>
      </c>
      <c r="G257" s="193" t="s">
        <v>128</v>
      </c>
      <c r="H257" s="194">
        <v>720</v>
      </c>
      <c r="I257" s="195"/>
      <c r="J257" s="196">
        <f>ROUND(I257*H257,2)</f>
        <v>0</v>
      </c>
      <c r="K257" s="192" t="s">
        <v>1</v>
      </c>
      <c r="L257" s="36"/>
      <c r="M257" s="197" t="s">
        <v>1</v>
      </c>
      <c r="N257" s="198" t="s">
        <v>41</v>
      </c>
      <c r="O257" s="64"/>
      <c r="P257" s="199">
        <f>O257*H257</f>
        <v>0</v>
      </c>
      <c r="Q257" s="199">
        <v>0</v>
      </c>
      <c r="R257" s="199">
        <f>Q257*H257</f>
        <v>0</v>
      </c>
      <c r="S257" s="199">
        <v>0</v>
      </c>
      <c r="T257" s="200">
        <f>S257*H257</f>
        <v>0</v>
      </c>
      <c r="AR257" s="201" t="s">
        <v>129</v>
      </c>
      <c r="AT257" s="201" t="s">
        <v>125</v>
      </c>
      <c r="AU257" s="201" t="s">
        <v>86</v>
      </c>
      <c r="AY257" s="15" t="s">
        <v>122</v>
      </c>
      <c r="BE257" s="202">
        <f>IF(N257="základní",J257,0)</f>
        <v>0</v>
      </c>
      <c r="BF257" s="202">
        <f>IF(N257="snížená",J257,0)</f>
        <v>0</v>
      </c>
      <c r="BG257" s="202">
        <f>IF(N257="zákl. přenesená",J257,0)</f>
        <v>0</v>
      </c>
      <c r="BH257" s="202">
        <f>IF(N257="sníž. přenesená",J257,0)</f>
        <v>0</v>
      </c>
      <c r="BI257" s="202">
        <f>IF(N257="nulová",J257,0)</f>
        <v>0</v>
      </c>
      <c r="BJ257" s="15" t="s">
        <v>84</v>
      </c>
      <c r="BK257" s="202">
        <f>ROUND(I257*H257,2)</f>
        <v>0</v>
      </c>
      <c r="BL257" s="15" t="s">
        <v>129</v>
      </c>
      <c r="BM257" s="201" t="s">
        <v>298</v>
      </c>
    </row>
    <row r="258" spans="2:65" s="1" customFormat="1" ht="19.5">
      <c r="B258" s="32"/>
      <c r="C258" s="33"/>
      <c r="D258" s="203" t="s">
        <v>131</v>
      </c>
      <c r="E258" s="33"/>
      <c r="F258" s="204" t="s">
        <v>297</v>
      </c>
      <c r="G258" s="33"/>
      <c r="H258" s="33"/>
      <c r="I258" s="108"/>
      <c r="J258" s="33"/>
      <c r="K258" s="33"/>
      <c r="L258" s="36"/>
      <c r="M258" s="205"/>
      <c r="N258" s="64"/>
      <c r="O258" s="64"/>
      <c r="P258" s="64"/>
      <c r="Q258" s="64"/>
      <c r="R258" s="64"/>
      <c r="S258" s="64"/>
      <c r="T258" s="65"/>
      <c r="AT258" s="15" t="s">
        <v>131</v>
      </c>
      <c r="AU258" s="15" t="s">
        <v>86</v>
      </c>
    </row>
    <row r="259" spans="2:65" s="12" customFormat="1" ht="11.25">
      <c r="B259" s="206"/>
      <c r="C259" s="207"/>
      <c r="D259" s="203" t="s">
        <v>132</v>
      </c>
      <c r="E259" s="208" t="s">
        <v>1</v>
      </c>
      <c r="F259" s="209" t="s">
        <v>290</v>
      </c>
      <c r="G259" s="207"/>
      <c r="H259" s="210">
        <v>720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132</v>
      </c>
      <c r="AU259" s="216" t="s">
        <v>86</v>
      </c>
      <c r="AV259" s="12" t="s">
        <v>86</v>
      </c>
      <c r="AW259" s="12" t="s">
        <v>33</v>
      </c>
      <c r="AX259" s="12" t="s">
        <v>76</v>
      </c>
      <c r="AY259" s="216" t="s">
        <v>122</v>
      </c>
    </row>
    <row r="260" spans="2:65" s="13" customFormat="1" ht="11.25">
      <c r="B260" s="217"/>
      <c r="C260" s="218"/>
      <c r="D260" s="203" t="s">
        <v>132</v>
      </c>
      <c r="E260" s="219" t="s">
        <v>1</v>
      </c>
      <c r="F260" s="220" t="s">
        <v>134</v>
      </c>
      <c r="G260" s="218"/>
      <c r="H260" s="221">
        <v>720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132</v>
      </c>
      <c r="AU260" s="227" t="s">
        <v>86</v>
      </c>
      <c r="AV260" s="13" t="s">
        <v>129</v>
      </c>
      <c r="AW260" s="13" t="s">
        <v>33</v>
      </c>
      <c r="AX260" s="13" t="s">
        <v>84</v>
      </c>
      <c r="AY260" s="227" t="s">
        <v>122</v>
      </c>
    </row>
    <row r="261" spans="2:65" s="1" customFormat="1" ht="24" customHeight="1">
      <c r="B261" s="32"/>
      <c r="C261" s="190" t="s">
        <v>299</v>
      </c>
      <c r="D261" s="190" t="s">
        <v>125</v>
      </c>
      <c r="E261" s="191" t="s">
        <v>300</v>
      </c>
      <c r="F261" s="192" t="s">
        <v>301</v>
      </c>
      <c r="G261" s="193" t="s">
        <v>128</v>
      </c>
      <c r="H261" s="194">
        <v>720</v>
      </c>
      <c r="I261" s="195"/>
      <c r="J261" s="196">
        <f>ROUND(I261*H261,2)</f>
        <v>0</v>
      </c>
      <c r="K261" s="192" t="s">
        <v>1</v>
      </c>
      <c r="L261" s="36"/>
      <c r="M261" s="197" t="s">
        <v>1</v>
      </c>
      <c r="N261" s="198" t="s">
        <v>41</v>
      </c>
      <c r="O261" s="64"/>
      <c r="P261" s="199">
        <f>O261*H261</f>
        <v>0</v>
      </c>
      <c r="Q261" s="199">
        <v>0</v>
      </c>
      <c r="R261" s="199">
        <f>Q261*H261</f>
        <v>0</v>
      </c>
      <c r="S261" s="199">
        <v>0</v>
      </c>
      <c r="T261" s="200">
        <f>S261*H261</f>
        <v>0</v>
      </c>
      <c r="AR261" s="201" t="s">
        <v>129</v>
      </c>
      <c r="AT261" s="201" t="s">
        <v>125</v>
      </c>
      <c r="AU261" s="201" t="s">
        <v>86</v>
      </c>
      <c r="AY261" s="15" t="s">
        <v>122</v>
      </c>
      <c r="BE261" s="202">
        <f>IF(N261="základní",J261,0)</f>
        <v>0</v>
      </c>
      <c r="BF261" s="202">
        <f>IF(N261="snížená",J261,0)</f>
        <v>0</v>
      </c>
      <c r="BG261" s="202">
        <f>IF(N261="zákl. přenesená",J261,0)</f>
        <v>0</v>
      </c>
      <c r="BH261" s="202">
        <f>IF(N261="sníž. přenesená",J261,0)</f>
        <v>0</v>
      </c>
      <c r="BI261" s="202">
        <f>IF(N261="nulová",J261,0)</f>
        <v>0</v>
      </c>
      <c r="BJ261" s="15" t="s">
        <v>84</v>
      </c>
      <c r="BK261" s="202">
        <f>ROUND(I261*H261,2)</f>
        <v>0</v>
      </c>
      <c r="BL261" s="15" t="s">
        <v>129</v>
      </c>
      <c r="BM261" s="201" t="s">
        <v>302</v>
      </c>
    </row>
    <row r="262" spans="2:65" s="1" customFormat="1" ht="19.5">
      <c r="B262" s="32"/>
      <c r="C262" s="33"/>
      <c r="D262" s="203" t="s">
        <v>131</v>
      </c>
      <c r="E262" s="33"/>
      <c r="F262" s="204" t="s">
        <v>301</v>
      </c>
      <c r="G262" s="33"/>
      <c r="H262" s="33"/>
      <c r="I262" s="108"/>
      <c r="J262" s="33"/>
      <c r="K262" s="33"/>
      <c r="L262" s="36"/>
      <c r="M262" s="205"/>
      <c r="N262" s="64"/>
      <c r="O262" s="64"/>
      <c r="P262" s="64"/>
      <c r="Q262" s="64"/>
      <c r="R262" s="64"/>
      <c r="S262" s="64"/>
      <c r="T262" s="65"/>
      <c r="AT262" s="15" t="s">
        <v>131</v>
      </c>
      <c r="AU262" s="15" t="s">
        <v>86</v>
      </c>
    </row>
    <row r="263" spans="2:65" s="12" customFormat="1" ht="11.25">
      <c r="B263" s="206"/>
      <c r="C263" s="207"/>
      <c r="D263" s="203" t="s">
        <v>132</v>
      </c>
      <c r="E263" s="208" t="s">
        <v>1</v>
      </c>
      <c r="F263" s="209" t="s">
        <v>290</v>
      </c>
      <c r="G263" s="207"/>
      <c r="H263" s="210">
        <v>720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132</v>
      </c>
      <c r="AU263" s="216" t="s">
        <v>86</v>
      </c>
      <c r="AV263" s="12" t="s">
        <v>86</v>
      </c>
      <c r="AW263" s="12" t="s">
        <v>33</v>
      </c>
      <c r="AX263" s="12" t="s">
        <v>76</v>
      </c>
      <c r="AY263" s="216" t="s">
        <v>122</v>
      </c>
    </row>
    <row r="264" spans="2:65" s="13" customFormat="1" ht="11.25">
      <c r="B264" s="217"/>
      <c r="C264" s="218"/>
      <c r="D264" s="203" t="s">
        <v>132</v>
      </c>
      <c r="E264" s="219" t="s">
        <v>1</v>
      </c>
      <c r="F264" s="220" t="s">
        <v>134</v>
      </c>
      <c r="G264" s="218"/>
      <c r="H264" s="221">
        <v>720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132</v>
      </c>
      <c r="AU264" s="227" t="s">
        <v>86</v>
      </c>
      <c r="AV264" s="13" t="s">
        <v>129</v>
      </c>
      <c r="AW264" s="13" t="s">
        <v>33</v>
      </c>
      <c r="AX264" s="13" t="s">
        <v>84</v>
      </c>
      <c r="AY264" s="227" t="s">
        <v>122</v>
      </c>
    </row>
    <row r="265" spans="2:65" s="1" customFormat="1" ht="24" customHeight="1">
      <c r="B265" s="32"/>
      <c r="C265" s="190" t="s">
        <v>303</v>
      </c>
      <c r="D265" s="190" t="s">
        <v>125</v>
      </c>
      <c r="E265" s="191" t="s">
        <v>304</v>
      </c>
      <c r="F265" s="192" t="s">
        <v>305</v>
      </c>
      <c r="G265" s="193" t="s">
        <v>128</v>
      </c>
      <c r="H265" s="194">
        <v>720</v>
      </c>
      <c r="I265" s="195"/>
      <c r="J265" s="196">
        <f>ROUND(I265*H265,2)</f>
        <v>0</v>
      </c>
      <c r="K265" s="192" t="s">
        <v>1</v>
      </c>
      <c r="L265" s="36"/>
      <c r="M265" s="197" t="s">
        <v>1</v>
      </c>
      <c r="N265" s="198" t="s">
        <v>41</v>
      </c>
      <c r="O265" s="64"/>
      <c r="P265" s="199">
        <f>O265*H265</f>
        <v>0</v>
      </c>
      <c r="Q265" s="199">
        <v>0</v>
      </c>
      <c r="R265" s="199">
        <f>Q265*H265</f>
        <v>0</v>
      </c>
      <c r="S265" s="199">
        <v>0</v>
      </c>
      <c r="T265" s="200">
        <f>S265*H265</f>
        <v>0</v>
      </c>
      <c r="AR265" s="201" t="s">
        <v>129</v>
      </c>
      <c r="AT265" s="201" t="s">
        <v>125</v>
      </c>
      <c r="AU265" s="201" t="s">
        <v>86</v>
      </c>
      <c r="AY265" s="15" t="s">
        <v>122</v>
      </c>
      <c r="BE265" s="202">
        <f>IF(N265="základní",J265,0)</f>
        <v>0</v>
      </c>
      <c r="BF265" s="202">
        <f>IF(N265="snížená",J265,0)</f>
        <v>0</v>
      </c>
      <c r="BG265" s="202">
        <f>IF(N265="zákl. přenesená",J265,0)</f>
        <v>0</v>
      </c>
      <c r="BH265" s="202">
        <f>IF(N265="sníž. přenesená",J265,0)</f>
        <v>0</v>
      </c>
      <c r="BI265" s="202">
        <f>IF(N265="nulová",J265,0)</f>
        <v>0</v>
      </c>
      <c r="BJ265" s="15" t="s">
        <v>84</v>
      </c>
      <c r="BK265" s="202">
        <f>ROUND(I265*H265,2)</f>
        <v>0</v>
      </c>
      <c r="BL265" s="15" t="s">
        <v>129</v>
      </c>
      <c r="BM265" s="201" t="s">
        <v>306</v>
      </c>
    </row>
    <row r="266" spans="2:65" s="1" customFormat="1" ht="19.5">
      <c r="B266" s="32"/>
      <c r="C266" s="33"/>
      <c r="D266" s="203" t="s">
        <v>131</v>
      </c>
      <c r="E266" s="33"/>
      <c r="F266" s="204" t="s">
        <v>305</v>
      </c>
      <c r="G266" s="33"/>
      <c r="H266" s="33"/>
      <c r="I266" s="108"/>
      <c r="J266" s="33"/>
      <c r="K266" s="33"/>
      <c r="L266" s="36"/>
      <c r="M266" s="205"/>
      <c r="N266" s="64"/>
      <c r="O266" s="64"/>
      <c r="P266" s="64"/>
      <c r="Q266" s="64"/>
      <c r="R266" s="64"/>
      <c r="S266" s="64"/>
      <c r="T266" s="65"/>
      <c r="AT266" s="15" t="s">
        <v>131</v>
      </c>
      <c r="AU266" s="15" t="s">
        <v>86</v>
      </c>
    </row>
    <row r="267" spans="2:65" s="12" customFormat="1" ht="11.25">
      <c r="B267" s="206"/>
      <c r="C267" s="207"/>
      <c r="D267" s="203" t="s">
        <v>132</v>
      </c>
      <c r="E267" s="208" t="s">
        <v>1</v>
      </c>
      <c r="F267" s="209" t="s">
        <v>290</v>
      </c>
      <c r="G267" s="207"/>
      <c r="H267" s="210">
        <v>720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132</v>
      </c>
      <c r="AU267" s="216" t="s">
        <v>86</v>
      </c>
      <c r="AV267" s="12" t="s">
        <v>86</v>
      </c>
      <c r="AW267" s="12" t="s">
        <v>33</v>
      </c>
      <c r="AX267" s="12" t="s">
        <v>76</v>
      </c>
      <c r="AY267" s="216" t="s">
        <v>122</v>
      </c>
    </row>
    <row r="268" spans="2:65" s="13" customFormat="1" ht="11.25">
      <c r="B268" s="217"/>
      <c r="C268" s="218"/>
      <c r="D268" s="203" t="s">
        <v>132</v>
      </c>
      <c r="E268" s="219" t="s">
        <v>1</v>
      </c>
      <c r="F268" s="220" t="s">
        <v>134</v>
      </c>
      <c r="G268" s="218"/>
      <c r="H268" s="221">
        <v>720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132</v>
      </c>
      <c r="AU268" s="227" t="s">
        <v>86</v>
      </c>
      <c r="AV268" s="13" t="s">
        <v>129</v>
      </c>
      <c r="AW268" s="13" t="s">
        <v>33</v>
      </c>
      <c r="AX268" s="13" t="s">
        <v>84</v>
      </c>
      <c r="AY268" s="227" t="s">
        <v>122</v>
      </c>
    </row>
    <row r="269" spans="2:65" s="1" customFormat="1" ht="24" customHeight="1">
      <c r="B269" s="32"/>
      <c r="C269" s="190" t="s">
        <v>307</v>
      </c>
      <c r="D269" s="190" t="s">
        <v>125</v>
      </c>
      <c r="E269" s="191" t="s">
        <v>308</v>
      </c>
      <c r="F269" s="192" t="s">
        <v>309</v>
      </c>
      <c r="G269" s="193" t="s">
        <v>128</v>
      </c>
      <c r="H269" s="194">
        <v>28</v>
      </c>
      <c r="I269" s="195"/>
      <c r="J269" s="196">
        <f>ROUND(I269*H269,2)</f>
        <v>0</v>
      </c>
      <c r="K269" s="192" t="s">
        <v>1</v>
      </c>
      <c r="L269" s="36"/>
      <c r="M269" s="197" t="s">
        <v>1</v>
      </c>
      <c r="N269" s="198" t="s">
        <v>41</v>
      </c>
      <c r="O269" s="64"/>
      <c r="P269" s="199">
        <f>O269*H269</f>
        <v>0</v>
      </c>
      <c r="Q269" s="199">
        <v>0.19536000000000001</v>
      </c>
      <c r="R269" s="199">
        <f>Q269*H269</f>
        <v>5.4700800000000003</v>
      </c>
      <c r="S269" s="199">
        <v>0</v>
      </c>
      <c r="T269" s="200">
        <f>S269*H269</f>
        <v>0</v>
      </c>
      <c r="AR269" s="201" t="s">
        <v>129</v>
      </c>
      <c r="AT269" s="201" t="s">
        <v>125</v>
      </c>
      <c r="AU269" s="201" t="s">
        <v>86</v>
      </c>
      <c r="AY269" s="15" t="s">
        <v>122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15" t="s">
        <v>84</v>
      </c>
      <c r="BK269" s="202">
        <f>ROUND(I269*H269,2)</f>
        <v>0</v>
      </c>
      <c r="BL269" s="15" t="s">
        <v>129</v>
      </c>
      <c r="BM269" s="201" t="s">
        <v>310</v>
      </c>
    </row>
    <row r="270" spans="2:65" s="1" customFormat="1" ht="11.25">
      <c r="B270" s="32"/>
      <c r="C270" s="33"/>
      <c r="D270" s="203" t="s">
        <v>131</v>
      </c>
      <c r="E270" s="33"/>
      <c r="F270" s="204" t="s">
        <v>309</v>
      </c>
      <c r="G270" s="33"/>
      <c r="H270" s="33"/>
      <c r="I270" s="108"/>
      <c r="J270" s="33"/>
      <c r="K270" s="33"/>
      <c r="L270" s="36"/>
      <c r="M270" s="205"/>
      <c r="N270" s="64"/>
      <c r="O270" s="64"/>
      <c r="P270" s="64"/>
      <c r="Q270" s="64"/>
      <c r="R270" s="64"/>
      <c r="S270" s="64"/>
      <c r="T270" s="65"/>
      <c r="AT270" s="15" t="s">
        <v>131</v>
      </c>
      <c r="AU270" s="15" t="s">
        <v>86</v>
      </c>
    </row>
    <row r="271" spans="2:65" s="12" customFormat="1" ht="11.25">
      <c r="B271" s="206"/>
      <c r="C271" s="207"/>
      <c r="D271" s="203" t="s">
        <v>132</v>
      </c>
      <c r="E271" s="208" t="s">
        <v>1</v>
      </c>
      <c r="F271" s="209" t="s">
        <v>311</v>
      </c>
      <c r="G271" s="207"/>
      <c r="H271" s="210">
        <v>28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132</v>
      </c>
      <c r="AU271" s="216" t="s">
        <v>86</v>
      </c>
      <c r="AV271" s="12" t="s">
        <v>86</v>
      </c>
      <c r="AW271" s="12" t="s">
        <v>33</v>
      </c>
      <c r="AX271" s="12" t="s">
        <v>76</v>
      </c>
      <c r="AY271" s="216" t="s">
        <v>122</v>
      </c>
    </row>
    <row r="272" spans="2:65" s="13" customFormat="1" ht="11.25">
      <c r="B272" s="217"/>
      <c r="C272" s="218"/>
      <c r="D272" s="203" t="s">
        <v>132</v>
      </c>
      <c r="E272" s="219" t="s">
        <v>1</v>
      </c>
      <c r="F272" s="220" t="s">
        <v>134</v>
      </c>
      <c r="G272" s="218"/>
      <c r="H272" s="221">
        <v>28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132</v>
      </c>
      <c r="AU272" s="227" t="s">
        <v>86</v>
      </c>
      <c r="AV272" s="13" t="s">
        <v>129</v>
      </c>
      <c r="AW272" s="13" t="s">
        <v>33</v>
      </c>
      <c r="AX272" s="13" t="s">
        <v>84</v>
      </c>
      <c r="AY272" s="227" t="s">
        <v>122</v>
      </c>
    </row>
    <row r="273" spans="2:65" s="1" customFormat="1" ht="16.5" customHeight="1">
      <c r="B273" s="32"/>
      <c r="C273" s="228" t="s">
        <v>312</v>
      </c>
      <c r="D273" s="228" t="s">
        <v>223</v>
      </c>
      <c r="E273" s="229" t="s">
        <v>313</v>
      </c>
      <c r="F273" s="230" t="s">
        <v>314</v>
      </c>
      <c r="G273" s="231" t="s">
        <v>128</v>
      </c>
      <c r="H273" s="232">
        <v>29.4</v>
      </c>
      <c r="I273" s="233"/>
      <c r="J273" s="234">
        <f>ROUND(I273*H273,2)</f>
        <v>0</v>
      </c>
      <c r="K273" s="230" t="s">
        <v>1</v>
      </c>
      <c r="L273" s="235"/>
      <c r="M273" s="236" t="s">
        <v>1</v>
      </c>
      <c r="N273" s="237" t="s">
        <v>41</v>
      </c>
      <c r="O273" s="64"/>
      <c r="P273" s="199">
        <f>O273*H273</f>
        <v>0</v>
      </c>
      <c r="Q273" s="199">
        <v>0.222</v>
      </c>
      <c r="R273" s="199">
        <f>Q273*H273</f>
        <v>6.5267999999999997</v>
      </c>
      <c r="S273" s="199">
        <v>0</v>
      </c>
      <c r="T273" s="200">
        <f>S273*H273</f>
        <v>0</v>
      </c>
      <c r="AR273" s="201" t="s">
        <v>226</v>
      </c>
      <c r="AT273" s="201" t="s">
        <v>223</v>
      </c>
      <c r="AU273" s="201" t="s">
        <v>86</v>
      </c>
      <c r="AY273" s="15" t="s">
        <v>122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15" t="s">
        <v>84</v>
      </c>
      <c r="BK273" s="202">
        <f>ROUND(I273*H273,2)</f>
        <v>0</v>
      </c>
      <c r="BL273" s="15" t="s">
        <v>129</v>
      </c>
      <c r="BM273" s="201" t="s">
        <v>315</v>
      </c>
    </row>
    <row r="274" spans="2:65" s="1" customFormat="1" ht="11.25">
      <c r="B274" s="32"/>
      <c r="C274" s="33"/>
      <c r="D274" s="203" t="s">
        <v>131</v>
      </c>
      <c r="E274" s="33"/>
      <c r="F274" s="204" t="s">
        <v>314</v>
      </c>
      <c r="G274" s="33"/>
      <c r="H274" s="33"/>
      <c r="I274" s="108"/>
      <c r="J274" s="33"/>
      <c r="K274" s="33"/>
      <c r="L274" s="36"/>
      <c r="M274" s="205"/>
      <c r="N274" s="64"/>
      <c r="O274" s="64"/>
      <c r="P274" s="64"/>
      <c r="Q274" s="64"/>
      <c r="R274" s="64"/>
      <c r="S274" s="64"/>
      <c r="T274" s="65"/>
      <c r="AT274" s="15" t="s">
        <v>131</v>
      </c>
      <c r="AU274" s="15" t="s">
        <v>86</v>
      </c>
    </row>
    <row r="275" spans="2:65" s="12" customFormat="1" ht="11.25">
      <c r="B275" s="206"/>
      <c r="C275" s="207"/>
      <c r="D275" s="203" t="s">
        <v>132</v>
      </c>
      <c r="E275" s="208" t="s">
        <v>1</v>
      </c>
      <c r="F275" s="209" t="s">
        <v>316</v>
      </c>
      <c r="G275" s="207"/>
      <c r="H275" s="210">
        <v>29.4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132</v>
      </c>
      <c r="AU275" s="216" t="s">
        <v>86</v>
      </c>
      <c r="AV275" s="12" t="s">
        <v>86</v>
      </c>
      <c r="AW275" s="12" t="s">
        <v>33</v>
      </c>
      <c r="AX275" s="12" t="s">
        <v>76</v>
      </c>
      <c r="AY275" s="216" t="s">
        <v>122</v>
      </c>
    </row>
    <row r="276" spans="2:65" s="13" customFormat="1" ht="11.25">
      <c r="B276" s="217"/>
      <c r="C276" s="218"/>
      <c r="D276" s="203" t="s">
        <v>132</v>
      </c>
      <c r="E276" s="219" t="s">
        <v>1</v>
      </c>
      <c r="F276" s="220" t="s">
        <v>134</v>
      </c>
      <c r="G276" s="218"/>
      <c r="H276" s="221">
        <v>29.4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132</v>
      </c>
      <c r="AU276" s="227" t="s">
        <v>86</v>
      </c>
      <c r="AV276" s="13" t="s">
        <v>129</v>
      </c>
      <c r="AW276" s="13" t="s">
        <v>33</v>
      </c>
      <c r="AX276" s="13" t="s">
        <v>84</v>
      </c>
      <c r="AY276" s="227" t="s">
        <v>122</v>
      </c>
    </row>
    <row r="277" spans="2:65" s="1" customFormat="1" ht="24" customHeight="1">
      <c r="B277" s="32"/>
      <c r="C277" s="190" t="s">
        <v>317</v>
      </c>
      <c r="D277" s="190" t="s">
        <v>125</v>
      </c>
      <c r="E277" s="191" t="s">
        <v>318</v>
      </c>
      <c r="F277" s="192" t="s">
        <v>319</v>
      </c>
      <c r="G277" s="193" t="s">
        <v>128</v>
      </c>
      <c r="H277" s="194">
        <v>483</v>
      </c>
      <c r="I277" s="195"/>
      <c r="J277" s="196">
        <f>ROUND(I277*H277,2)</f>
        <v>0</v>
      </c>
      <c r="K277" s="192" t="s">
        <v>1</v>
      </c>
      <c r="L277" s="36"/>
      <c r="M277" s="197" t="s">
        <v>1</v>
      </c>
      <c r="N277" s="198" t="s">
        <v>41</v>
      </c>
      <c r="O277" s="64"/>
      <c r="P277" s="199">
        <f>O277*H277</f>
        <v>0</v>
      </c>
      <c r="Q277" s="199">
        <v>8.4250000000000005E-2</v>
      </c>
      <c r="R277" s="199">
        <f>Q277*H277</f>
        <v>40.692750000000004</v>
      </c>
      <c r="S277" s="199">
        <v>0</v>
      </c>
      <c r="T277" s="200">
        <f>S277*H277</f>
        <v>0</v>
      </c>
      <c r="AR277" s="201" t="s">
        <v>129</v>
      </c>
      <c r="AT277" s="201" t="s">
        <v>125</v>
      </c>
      <c r="AU277" s="201" t="s">
        <v>86</v>
      </c>
      <c r="AY277" s="15" t="s">
        <v>122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15" t="s">
        <v>84</v>
      </c>
      <c r="BK277" s="202">
        <f>ROUND(I277*H277,2)</f>
        <v>0</v>
      </c>
      <c r="BL277" s="15" t="s">
        <v>129</v>
      </c>
      <c r="BM277" s="201" t="s">
        <v>320</v>
      </c>
    </row>
    <row r="278" spans="2:65" s="1" customFormat="1" ht="19.5">
      <c r="B278" s="32"/>
      <c r="C278" s="33"/>
      <c r="D278" s="203" t="s">
        <v>131</v>
      </c>
      <c r="E278" s="33"/>
      <c r="F278" s="204" t="s">
        <v>319</v>
      </c>
      <c r="G278" s="33"/>
      <c r="H278" s="33"/>
      <c r="I278" s="108"/>
      <c r="J278" s="33"/>
      <c r="K278" s="33"/>
      <c r="L278" s="36"/>
      <c r="M278" s="205"/>
      <c r="N278" s="64"/>
      <c r="O278" s="64"/>
      <c r="P278" s="64"/>
      <c r="Q278" s="64"/>
      <c r="R278" s="64"/>
      <c r="S278" s="64"/>
      <c r="T278" s="65"/>
      <c r="AT278" s="15" t="s">
        <v>131</v>
      </c>
      <c r="AU278" s="15" t="s">
        <v>86</v>
      </c>
    </row>
    <row r="279" spans="2:65" s="12" customFormat="1" ht="11.25">
      <c r="B279" s="206"/>
      <c r="C279" s="207"/>
      <c r="D279" s="203" t="s">
        <v>132</v>
      </c>
      <c r="E279" s="208" t="s">
        <v>1</v>
      </c>
      <c r="F279" s="209" t="s">
        <v>321</v>
      </c>
      <c r="G279" s="207"/>
      <c r="H279" s="210">
        <v>483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132</v>
      </c>
      <c r="AU279" s="216" t="s">
        <v>86</v>
      </c>
      <c r="AV279" s="12" t="s">
        <v>86</v>
      </c>
      <c r="AW279" s="12" t="s">
        <v>33</v>
      </c>
      <c r="AX279" s="12" t="s">
        <v>76</v>
      </c>
      <c r="AY279" s="216" t="s">
        <v>122</v>
      </c>
    </row>
    <row r="280" spans="2:65" s="13" customFormat="1" ht="11.25">
      <c r="B280" s="217"/>
      <c r="C280" s="218"/>
      <c r="D280" s="203" t="s">
        <v>132</v>
      </c>
      <c r="E280" s="219" t="s">
        <v>1</v>
      </c>
      <c r="F280" s="220" t="s">
        <v>134</v>
      </c>
      <c r="G280" s="218"/>
      <c r="H280" s="221">
        <v>483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132</v>
      </c>
      <c r="AU280" s="227" t="s">
        <v>86</v>
      </c>
      <c r="AV280" s="13" t="s">
        <v>129</v>
      </c>
      <c r="AW280" s="13" t="s">
        <v>33</v>
      </c>
      <c r="AX280" s="13" t="s">
        <v>84</v>
      </c>
      <c r="AY280" s="227" t="s">
        <v>122</v>
      </c>
    </row>
    <row r="281" spans="2:65" s="1" customFormat="1" ht="16.5" customHeight="1">
      <c r="B281" s="32"/>
      <c r="C281" s="228" t="s">
        <v>322</v>
      </c>
      <c r="D281" s="228" t="s">
        <v>223</v>
      </c>
      <c r="E281" s="229" t="s">
        <v>323</v>
      </c>
      <c r="F281" s="230" t="s">
        <v>324</v>
      </c>
      <c r="G281" s="231" t="s">
        <v>128</v>
      </c>
      <c r="H281" s="232">
        <v>492.45</v>
      </c>
      <c r="I281" s="233"/>
      <c r="J281" s="234">
        <f>ROUND(I281*H281,2)</f>
        <v>0</v>
      </c>
      <c r="K281" s="230" t="s">
        <v>1</v>
      </c>
      <c r="L281" s="235"/>
      <c r="M281" s="236" t="s">
        <v>1</v>
      </c>
      <c r="N281" s="237" t="s">
        <v>41</v>
      </c>
      <c r="O281" s="64"/>
      <c r="P281" s="199">
        <f>O281*H281</f>
        <v>0</v>
      </c>
      <c r="Q281" s="199">
        <v>0.13100000000000001</v>
      </c>
      <c r="R281" s="199">
        <f>Q281*H281</f>
        <v>64.510950000000008</v>
      </c>
      <c r="S281" s="199">
        <v>0</v>
      </c>
      <c r="T281" s="200">
        <f>S281*H281</f>
        <v>0</v>
      </c>
      <c r="AR281" s="201" t="s">
        <v>226</v>
      </c>
      <c r="AT281" s="201" t="s">
        <v>223</v>
      </c>
      <c r="AU281" s="201" t="s">
        <v>86</v>
      </c>
      <c r="AY281" s="15" t="s">
        <v>122</v>
      </c>
      <c r="BE281" s="202">
        <f>IF(N281="základní",J281,0)</f>
        <v>0</v>
      </c>
      <c r="BF281" s="202">
        <f>IF(N281="snížená",J281,0)</f>
        <v>0</v>
      </c>
      <c r="BG281" s="202">
        <f>IF(N281="zákl. přenesená",J281,0)</f>
        <v>0</v>
      </c>
      <c r="BH281" s="202">
        <f>IF(N281="sníž. přenesená",J281,0)</f>
        <v>0</v>
      </c>
      <c r="BI281" s="202">
        <f>IF(N281="nulová",J281,0)</f>
        <v>0</v>
      </c>
      <c r="BJ281" s="15" t="s">
        <v>84</v>
      </c>
      <c r="BK281" s="202">
        <f>ROUND(I281*H281,2)</f>
        <v>0</v>
      </c>
      <c r="BL281" s="15" t="s">
        <v>129</v>
      </c>
      <c r="BM281" s="201" t="s">
        <v>325</v>
      </c>
    </row>
    <row r="282" spans="2:65" s="1" customFormat="1" ht="11.25">
      <c r="B282" s="32"/>
      <c r="C282" s="33"/>
      <c r="D282" s="203" t="s">
        <v>131</v>
      </c>
      <c r="E282" s="33"/>
      <c r="F282" s="204" t="s">
        <v>324</v>
      </c>
      <c r="G282" s="33"/>
      <c r="H282" s="33"/>
      <c r="I282" s="108"/>
      <c r="J282" s="33"/>
      <c r="K282" s="33"/>
      <c r="L282" s="36"/>
      <c r="M282" s="205"/>
      <c r="N282" s="64"/>
      <c r="O282" s="64"/>
      <c r="P282" s="64"/>
      <c r="Q282" s="64"/>
      <c r="R282" s="64"/>
      <c r="S282" s="64"/>
      <c r="T282" s="65"/>
      <c r="AT282" s="15" t="s">
        <v>131</v>
      </c>
      <c r="AU282" s="15" t="s">
        <v>86</v>
      </c>
    </row>
    <row r="283" spans="2:65" s="12" customFormat="1" ht="11.25">
      <c r="B283" s="206"/>
      <c r="C283" s="207"/>
      <c r="D283" s="203" t="s">
        <v>132</v>
      </c>
      <c r="E283" s="208" t="s">
        <v>1</v>
      </c>
      <c r="F283" s="209" t="s">
        <v>326</v>
      </c>
      <c r="G283" s="207"/>
      <c r="H283" s="210">
        <v>492.45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132</v>
      </c>
      <c r="AU283" s="216" t="s">
        <v>86</v>
      </c>
      <c r="AV283" s="12" t="s">
        <v>86</v>
      </c>
      <c r="AW283" s="12" t="s">
        <v>33</v>
      </c>
      <c r="AX283" s="12" t="s">
        <v>76</v>
      </c>
      <c r="AY283" s="216" t="s">
        <v>122</v>
      </c>
    </row>
    <row r="284" spans="2:65" s="13" customFormat="1" ht="11.25">
      <c r="B284" s="217"/>
      <c r="C284" s="218"/>
      <c r="D284" s="203" t="s">
        <v>132</v>
      </c>
      <c r="E284" s="219" t="s">
        <v>1</v>
      </c>
      <c r="F284" s="220" t="s">
        <v>134</v>
      </c>
      <c r="G284" s="218"/>
      <c r="H284" s="221">
        <v>492.45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132</v>
      </c>
      <c r="AU284" s="227" t="s">
        <v>86</v>
      </c>
      <c r="AV284" s="13" t="s">
        <v>129</v>
      </c>
      <c r="AW284" s="13" t="s">
        <v>33</v>
      </c>
      <c r="AX284" s="13" t="s">
        <v>84</v>
      </c>
      <c r="AY284" s="227" t="s">
        <v>122</v>
      </c>
    </row>
    <row r="285" spans="2:65" s="1" customFormat="1" ht="24" customHeight="1">
      <c r="B285" s="32"/>
      <c r="C285" s="228" t="s">
        <v>327</v>
      </c>
      <c r="D285" s="228" t="s">
        <v>223</v>
      </c>
      <c r="E285" s="229" t="s">
        <v>328</v>
      </c>
      <c r="F285" s="230" t="s">
        <v>329</v>
      </c>
      <c r="G285" s="231" t="s">
        <v>128</v>
      </c>
      <c r="H285" s="232">
        <v>14.7</v>
      </c>
      <c r="I285" s="233"/>
      <c r="J285" s="234">
        <f>ROUND(I285*H285,2)</f>
        <v>0</v>
      </c>
      <c r="K285" s="230" t="s">
        <v>1</v>
      </c>
      <c r="L285" s="235"/>
      <c r="M285" s="236" t="s">
        <v>1</v>
      </c>
      <c r="N285" s="237" t="s">
        <v>41</v>
      </c>
      <c r="O285" s="64"/>
      <c r="P285" s="199">
        <f>O285*H285</f>
        <v>0</v>
      </c>
      <c r="Q285" s="199">
        <v>0.13100000000000001</v>
      </c>
      <c r="R285" s="199">
        <f>Q285*H285</f>
        <v>1.9257</v>
      </c>
      <c r="S285" s="199">
        <v>0</v>
      </c>
      <c r="T285" s="200">
        <f>S285*H285</f>
        <v>0</v>
      </c>
      <c r="AR285" s="201" t="s">
        <v>226</v>
      </c>
      <c r="AT285" s="201" t="s">
        <v>223</v>
      </c>
      <c r="AU285" s="201" t="s">
        <v>86</v>
      </c>
      <c r="AY285" s="15" t="s">
        <v>122</v>
      </c>
      <c r="BE285" s="202">
        <f>IF(N285="základní",J285,0)</f>
        <v>0</v>
      </c>
      <c r="BF285" s="202">
        <f>IF(N285="snížená",J285,0)</f>
        <v>0</v>
      </c>
      <c r="BG285" s="202">
        <f>IF(N285="zákl. přenesená",J285,0)</f>
        <v>0</v>
      </c>
      <c r="BH285" s="202">
        <f>IF(N285="sníž. přenesená",J285,0)</f>
        <v>0</v>
      </c>
      <c r="BI285" s="202">
        <f>IF(N285="nulová",J285,0)</f>
        <v>0</v>
      </c>
      <c r="BJ285" s="15" t="s">
        <v>84</v>
      </c>
      <c r="BK285" s="202">
        <f>ROUND(I285*H285,2)</f>
        <v>0</v>
      </c>
      <c r="BL285" s="15" t="s">
        <v>129</v>
      </c>
      <c r="BM285" s="201" t="s">
        <v>330</v>
      </c>
    </row>
    <row r="286" spans="2:65" s="1" customFormat="1" ht="19.5">
      <c r="B286" s="32"/>
      <c r="C286" s="33"/>
      <c r="D286" s="203" t="s">
        <v>131</v>
      </c>
      <c r="E286" s="33"/>
      <c r="F286" s="204" t="s">
        <v>329</v>
      </c>
      <c r="G286" s="33"/>
      <c r="H286" s="33"/>
      <c r="I286" s="108"/>
      <c r="J286" s="33"/>
      <c r="K286" s="33"/>
      <c r="L286" s="36"/>
      <c r="M286" s="205"/>
      <c r="N286" s="64"/>
      <c r="O286" s="64"/>
      <c r="P286" s="64"/>
      <c r="Q286" s="64"/>
      <c r="R286" s="64"/>
      <c r="S286" s="64"/>
      <c r="T286" s="65"/>
      <c r="AT286" s="15" t="s">
        <v>131</v>
      </c>
      <c r="AU286" s="15" t="s">
        <v>86</v>
      </c>
    </row>
    <row r="287" spans="2:65" s="12" customFormat="1" ht="11.25">
      <c r="B287" s="206"/>
      <c r="C287" s="207"/>
      <c r="D287" s="203" t="s">
        <v>132</v>
      </c>
      <c r="E287" s="208" t="s">
        <v>1</v>
      </c>
      <c r="F287" s="209" t="s">
        <v>331</v>
      </c>
      <c r="G287" s="207"/>
      <c r="H287" s="210">
        <v>14.7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132</v>
      </c>
      <c r="AU287" s="216" t="s">
        <v>86</v>
      </c>
      <c r="AV287" s="12" t="s">
        <v>86</v>
      </c>
      <c r="AW287" s="12" t="s">
        <v>33</v>
      </c>
      <c r="AX287" s="12" t="s">
        <v>76</v>
      </c>
      <c r="AY287" s="216" t="s">
        <v>122</v>
      </c>
    </row>
    <row r="288" spans="2:65" s="13" customFormat="1" ht="11.25">
      <c r="B288" s="217"/>
      <c r="C288" s="218"/>
      <c r="D288" s="203" t="s">
        <v>132</v>
      </c>
      <c r="E288" s="219" t="s">
        <v>1</v>
      </c>
      <c r="F288" s="220" t="s">
        <v>134</v>
      </c>
      <c r="G288" s="218"/>
      <c r="H288" s="221">
        <v>14.7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132</v>
      </c>
      <c r="AU288" s="227" t="s">
        <v>86</v>
      </c>
      <c r="AV288" s="13" t="s">
        <v>129</v>
      </c>
      <c r="AW288" s="13" t="s">
        <v>33</v>
      </c>
      <c r="AX288" s="13" t="s">
        <v>84</v>
      </c>
      <c r="AY288" s="227" t="s">
        <v>122</v>
      </c>
    </row>
    <row r="289" spans="2:65" s="1" customFormat="1" ht="24" customHeight="1">
      <c r="B289" s="32"/>
      <c r="C289" s="190" t="s">
        <v>332</v>
      </c>
      <c r="D289" s="190" t="s">
        <v>125</v>
      </c>
      <c r="E289" s="191" t="s">
        <v>333</v>
      </c>
      <c r="F289" s="192" t="s">
        <v>334</v>
      </c>
      <c r="G289" s="193" t="s">
        <v>128</v>
      </c>
      <c r="H289" s="194">
        <v>795</v>
      </c>
      <c r="I289" s="195"/>
      <c r="J289" s="196">
        <f>ROUND(I289*H289,2)</f>
        <v>0</v>
      </c>
      <c r="K289" s="192" t="s">
        <v>1</v>
      </c>
      <c r="L289" s="36"/>
      <c r="M289" s="197" t="s">
        <v>1</v>
      </c>
      <c r="N289" s="198" t="s">
        <v>41</v>
      </c>
      <c r="O289" s="64"/>
      <c r="P289" s="199">
        <f>O289*H289</f>
        <v>0</v>
      </c>
      <c r="Q289" s="199">
        <v>9.8000000000000004E-2</v>
      </c>
      <c r="R289" s="199">
        <f>Q289*H289</f>
        <v>77.91</v>
      </c>
      <c r="S289" s="199">
        <v>0</v>
      </c>
      <c r="T289" s="200">
        <f>S289*H289</f>
        <v>0</v>
      </c>
      <c r="AR289" s="201" t="s">
        <v>129</v>
      </c>
      <c r="AT289" s="201" t="s">
        <v>125</v>
      </c>
      <c r="AU289" s="201" t="s">
        <v>86</v>
      </c>
      <c r="AY289" s="15" t="s">
        <v>122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15" t="s">
        <v>84</v>
      </c>
      <c r="BK289" s="202">
        <f>ROUND(I289*H289,2)</f>
        <v>0</v>
      </c>
      <c r="BL289" s="15" t="s">
        <v>129</v>
      </c>
      <c r="BM289" s="201" t="s">
        <v>335</v>
      </c>
    </row>
    <row r="290" spans="2:65" s="1" customFormat="1" ht="19.5">
      <c r="B290" s="32"/>
      <c r="C290" s="33"/>
      <c r="D290" s="203" t="s">
        <v>131</v>
      </c>
      <c r="E290" s="33"/>
      <c r="F290" s="204" t="s">
        <v>334</v>
      </c>
      <c r="G290" s="33"/>
      <c r="H290" s="33"/>
      <c r="I290" s="108"/>
      <c r="J290" s="33"/>
      <c r="K290" s="33"/>
      <c r="L290" s="36"/>
      <c r="M290" s="205"/>
      <c r="N290" s="64"/>
      <c r="O290" s="64"/>
      <c r="P290" s="64"/>
      <c r="Q290" s="64"/>
      <c r="R290" s="64"/>
      <c r="S290" s="64"/>
      <c r="T290" s="65"/>
      <c r="AT290" s="15" t="s">
        <v>131</v>
      </c>
      <c r="AU290" s="15" t="s">
        <v>86</v>
      </c>
    </row>
    <row r="291" spans="2:65" s="12" customFormat="1" ht="11.25">
      <c r="B291" s="206"/>
      <c r="C291" s="207"/>
      <c r="D291" s="203" t="s">
        <v>132</v>
      </c>
      <c r="E291" s="208" t="s">
        <v>1</v>
      </c>
      <c r="F291" s="209" t="s">
        <v>336</v>
      </c>
      <c r="G291" s="207"/>
      <c r="H291" s="210">
        <v>648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132</v>
      </c>
      <c r="AU291" s="216" t="s">
        <v>86</v>
      </c>
      <c r="AV291" s="12" t="s">
        <v>86</v>
      </c>
      <c r="AW291" s="12" t="s">
        <v>33</v>
      </c>
      <c r="AX291" s="12" t="s">
        <v>76</v>
      </c>
      <c r="AY291" s="216" t="s">
        <v>122</v>
      </c>
    </row>
    <row r="292" spans="2:65" s="12" customFormat="1" ht="11.25">
      <c r="B292" s="206"/>
      <c r="C292" s="207"/>
      <c r="D292" s="203" t="s">
        <v>132</v>
      </c>
      <c r="E292" s="208" t="s">
        <v>1</v>
      </c>
      <c r="F292" s="209" t="s">
        <v>337</v>
      </c>
      <c r="G292" s="207"/>
      <c r="H292" s="210">
        <v>147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132</v>
      </c>
      <c r="AU292" s="216" t="s">
        <v>86</v>
      </c>
      <c r="AV292" s="12" t="s">
        <v>86</v>
      </c>
      <c r="AW292" s="12" t="s">
        <v>33</v>
      </c>
      <c r="AX292" s="12" t="s">
        <v>76</v>
      </c>
      <c r="AY292" s="216" t="s">
        <v>122</v>
      </c>
    </row>
    <row r="293" spans="2:65" s="13" customFormat="1" ht="11.25">
      <c r="B293" s="217"/>
      <c r="C293" s="218"/>
      <c r="D293" s="203" t="s">
        <v>132</v>
      </c>
      <c r="E293" s="219" t="s">
        <v>1</v>
      </c>
      <c r="F293" s="220" t="s">
        <v>134</v>
      </c>
      <c r="G293" s="218"/>
      <c r="H293" s="221">
        <v>795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132</v>
      </c>
      <c r="AU293" s="227" t="s">
        <v>86</v>
      </c>
      <c r="AV293" s="13" t="s">
        <v>129</v>
      </c>
      <c r="AW293" s="13" t="s">
        <v>33</v>
      </c>
      <c r="AX293" s="13" t="s">
        <v>84</v>
      </c>
      <c r="AY293" s="227" t="s">
        <v>122</v>
      </c>
    </row>
    <row r="294" spans="2:65" s="1" customFormat="1" ht="16.5" customHeight="1">
      <c r="B294" s="32"/>
      <c r="C294" s="228" t="s">
        <v>338</v>
      </c>
      <c r="D294" s="228" t="s">
        <v>223</v>
      </c>
      <c r="E294" s="229" t="s">
        <v>339</v>
      </c>
      <c r="F294" s="230" t="s">
        <v>340</v>
      </c>
      <c r="G294" s="231" t="s">
        <v>128</v>
      </c>
      <c r="H294" s="232">
        <v>834.75</v>
      </c>
      <c r="I294" s="233"/>
      <c r="J294" s="234">
        <f>ROUND(I294*H294,2)</f>
        <v>0</v>
      </c>
      <c r="K294" s="230" t="s">
        <v>1</v>
      </c>
      <c r="L294" s="235"/>
      <c r="M294" s="236" t="s">
        <v>1</v>
      </c>
      <c r="N294" s="237" t="s">
        <v>41</v>
      </c>
      <c r="O294" s="64"/>
      <c r="P294" s="199">
        <f>O294*H294</f>
        <v>0</v>
      </c>
      <c r="Q294" s="199">
        <v>0.108</v>
      </c>
      <c r="R294" s="199">
        <f>Q294*H294</f>
        <v>90.153000000000006</v>
      </c>
      <c r="S294" s="199">
        <v>0</v>
      </c>
      <c r="T294" s="200">
        <f>S294*H294</f>
        <v>0</v>
      </c>
      <c r="AR294" s="201" t="s">
        <v>226</v>
      </c>
      <c r="AT294" s="201" t="s">
        <v>223</v>
      </c>
      <c r="AU294" s="201" t="s">
        <v>86</v>
      </c>
      <c r="AY294" s="15" t="s">
        <v>122</v>
      </c>
      <c r="BE294" s="202">
        <f>IF(N294="základní",J294,0)</f>
        <v>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15" t="s">
        <v>84</v>
      </c>
      <c r="BK294" s="202">
        <f>ROUND(I294*H294,2)</f>
        <v>0</v>
      </c>
      <c r="BL294" s="15" t="s">
        <v>129</v>
      </c>
      <c r="BM294" s="201" t="s">
        <v>341</v>
      </c>
    </row>
    <row r="295" spans="2:65" s="1" customFormat="1" ht="11.25">
      <c r="B295" s="32"/>
      <c r="C295" s="33"/>
      <c r="D295" s="203" t="s">
        <v>131</v>
      </c>
      <c r="E295" s="33"/>
      <c r="F295" s="204" t="s">
        <v>340</v>
      </c>
      <c r="G295" s="33"/>
      <c r="H295" s="33"/>
      <c r="I295" s="108"/>
      <c r="J295" s="33"/>
      <c r="K295" s="33"/>
      <c r="L295" s="36"/>
      <c r="M295" s="205"/>
      <c r="N295" s="64"/>
      <c r="O295" s="64"/>
      <c r="P295" s="64"/>
      <c r="Q295" s="64"/>
      <c r="R295" s="64"/>
      <c r="S295" s="64"/>
      <c r="T295" s="65"/>
      <c r="AT295" s="15" t="s">
        <v>131</v>
      </c>
      <c r="AU295" s="15" t="s">
        <v>86</v>
      </c>
    </row>
    <row r="296" spans="2:65" s="12" customFormat="1" ht="11.25">
      <c r="B296" s="206"/>
      <c r="C296" s="207"/>
      <c r="D296" s="203" t="s">
        <v>132</v>
      </c>
      <c r="E296" s="208" t="s">
        <v>1</v>
      </c>
      <c r="F296" s="209" t="s">
        <v>342</v>
      </c>
      <c r="G296" s="207"/>
      <c r="H296" s="210">
        <v>680.4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132</v>
      </c>
      <c r="AU296" s="216" t="s">
        <v>86</v>
      </c>
      <c r="AV296" s="12" t="s">
        <v>86</v>
      </c>
      <c r="AW296" s="12" t="s">
        <v>33</v>
      </c>
      <c r="AX296" s="12" t="s">
        <v>76</v>
      </c>
      <c r="AY296" s="216" t="s">
        <v>122</v>
      </c>
    </row>
    <row r="297" spans="2:65" s="12" customFormat="1" ht="11.25">
      <c r="B297" s="206"/>
      <c r="C297" s="207"/>
      <c r="D297" s="203" t="s">
        <v>132</v>
      </c>
      <c r="E297" s="208" t="s">
        <v>1</v>
      </c>
      <c r="F297" s="209" t="s">
        <v>343</v>
      </c>
      <c r="G297" s="207"/>
      <c r="H297" s="210">
        <v>154.35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132</v>
      </c>
      <c r="AU297" s="216" t="s">
        <v>86</v>
      </c>
      <c r="AV297" s="12" t="s">
        <v>86</v>
      </c>
      <c r="AW297" s="12" t="s">
        <v>33</v>
      </c>
      <c r="AX297" s="12" t="s">
        <v>76</v>
      </c>
      <c r="AY297" s="216" t="s">
        <v>122</v>
      </c>
    </row>
    <row r="298" spans="2:65" s="13" customFormat="1" ht="11.25">
      <c r="B298" s="217"/>
      <c r="C298" s="218"/>
      <c r="D298" s="203" t="s">
        <v>132</v>
      </c>
      <c r="E298" s="219" t="s">
        <v>1</v>
      </c>
      <c r="F298" s="220" t="s">
        <v>134</v>
      </c>
      <c r="G298" s="218"/>
      <c r="H298" s="221">
        <v>834.75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132</v>
      </c>
      <c r="AU298" s="227" t="s">
        <v>86</v>
      </c>
      <c r="AV298" s="13" t="s">
        <v>129</v>
      </c>
      <c r="AW298" s="13" t="s">
        <v>33</v>
      </c>
      <c r="AX298" s="13" t="s">
        <v>84</v>
      </c>
      <c r="AY298" s="227" t="s">
        <v>122</v>
      </c>
    </row>
    <row r="299" spans="2:65" s="11" customFormat="1" ht="22.9" customHeight="1">
      <c r="B299" s="174"/>
      <c r="C299" s="175"/>
      <c r="D299" s="176" t="s">
        <v>75</v>
      </c>
      <c r="E299" s="188" t="s">
        <v>226</v>
      </c>
      <c r="F299" s="188" t="s">
        <v>344</v>
      </c>
      <c r="G299" s="175"/>
      <c r="H299" s="175"/>
      <c r="I299" s="178"/>
      <c r="J299" s="189">
        <f>BK299</f>
        <v>0</v>
      </c>
      <c r="K299" s="175"/>
      <c r="L299" s="180"/>
      <c r="M299" s="181"/>
      <c r="N299" s="182"/>
      <c r="O299" s="182"/>
      <c r="P299" s="183">
        <f>SUM(P300:P382)</f>
        <v>0</v>
      </c>
      <c r="Q299" s="182"/>
      <c r="R299" s="183">
        <f>SUM(R300:R382)</f>
        <v>10.525790000000001</v>
      </c>
      <c r="S299" s="182"/>
      <c r="T299" s="184">
        <f>SUM(T300:T382)</f>
        <v>0</v>
      </c>
      <c r="AR299" s="185" t="s">
        <v>84</v>
      </c>
      <c r="AT299" s="186" t="s">
        <v>75</v>
      </c>
      <c r="AU299" s="186" t="s">
        <v>84</v>
      </c>
      <c r="AY299" s="185" t="s">
        <v>122</v>
      </c>
      <c r="BK299" s="187">
        <f>SUM(BK300:BK382)</f>
        <v>0</v>
      </c>
    </row>
    <row r="300" spans="2:65" s="1" customFormat="1" ht="24" customHeight="1">
      <c r="B300" s="32"/>
      <c r="C300" s="190" t="s">
        <v>345</v>
      </c>
      <c r="D300" s="190" t="s">
        <v>125</v>
      </c>
      <c r="E300" s="191" t="s">
        <v>346</v>
      </c>
      <c r="F300" s="192" t="s">
        <v>347</v>
      </c>
      <c r="G300" s="193" t="s">
        <v>157</v>
      </c>
      <c r="H300" s="194">
        <v>5</v>
      </c>
      <c r="I300" s="195"/>
      <c r="J300" s="196">
        <f>ROUND(I300*H300,2)</f>
        <v>0</v>
      </c>
      <c r="K300" s="192" t="s">
        <v>1</v>
      </c>
      <c r="L300" s="36"/>
      <c r="M300" s="197" t="s">
        <v>1</v>
      </c>
      <c r="N300" s="198" t="s">
        <v>41</v>
      </c>
      <c r="O300" s="64"/>
      <c r="P300" s="199">
        <f>O300*H300</f>
        <v>0</v>
      </c>
      <c r="Q300" s="199">
        <v>3.3E-3</v>
      </c>
      <c r="R300" s="199">
        <f>Q300*H300</f>
        <v>1.6500000000000001E-2</v>
      </c>
      <c r="S300" s="199">
        <v>0</v>
      </c>
      <c r="T300" s="200">
        <f>S300*H300</f>
        <v>0</v>
      </c>
      <c r="AR300" s="201" t="s">
        <v>129</v>
      </c>
      <c r="AT300" s="201" t="s">
        <v>125</v>
      </c>
      <c r="AU300" s="201" t="s">
        <v>86</v>
      </c>
      <c r="AY300" s="15" t="s">
        <v>122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15" t="s">
        <v>84</v>
      </c>
      <c r="BK300" s="202">
        <f>ROUND(I300*H300,2)</f>
        <v>0</v>
      </c>
      <c r="BL300" s="15" t="s">
        <v>129</v>
      </c>
      <c r="BM300" s="201" t="s">
        <v>348</v>
      </c>
    </row>
    <row r="301" spans="2:65" s="1" customFormat="1" ht="19.5">
      <c r="B301" s="32"/>
      <c r="C301" s="33"/>
      <c r="D301" s="203" t="s">
        <v>131</v>
      </c>
      <c r="E301" s="33"/>
      <c r="F301" s="204" t="s">
        <v>347</v>
      </c>
      <c r="G301" s="33"/>
      <c r="H301" s="33"/>
      <c r="I301" s="108"/>
      <c r="J301" s="33"/>
      <c r="K301" s="33"/>
      <c r="L301" s="36"/>
      <c r="M301" s="205"/>
      <c r="N301" s="64"/>
      <c r="O301" s="64"/>
      <c r="P301" s="64"/>
      <c r="Q301" s="64"/>
      <c r="R301" s="64"/>
      <c r="S301" s="64"/>
      <c r="T301" s="65"/>
      <c r="AT301" s="15" t="s">
        <v>131</v>
      </c>
      <c r="AU301" s="15" t="s">
        <v>86</v>
      </c>
    </row>
    <row r="302" spans="2:65" s="12" customFormat="1" ht="11.25">
      <c r="B302" s="206"/>
      <c r="C302" s="207"/>
      <c r="D302" s="203" t="s">
        <v>132</v>
      </c>
      <c r="E302" s="208" t="s">
        <v>1</v>
      </c>
      <c r="F302" s="209" t="s">
        <v>349</v>
      </c>
      <c r="G302" s="207"/>
      <c r="H302" s="210">
        <v>5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132</v>
      </c>
      <c r="AU302" s="216" t="s">
        <v>86</v>
      </c>
      <c r="AV302" s="12" t="s">
        <v>86</v>
      </c>
      <c r="AW302" s="12" t="s">
        <v>33</v>
      </c>
      <c r="AX302" s="12" t="s">
        <v>76</v>
      </c>
      <c r="AY302" s="216" t="s">
        <v>122</v>
      </c>
    </row>
    <row r="303" spans="2:65" s="13" customFormat="1" ht="11.25">
      <c r="B303" s="217"/>
      <c r="C303" s="218"/>
      <c r="D303" s="203" t="s">
        <v>132</v>
      </c>
      <c r="E303" s="219" t="s">
        <v>1</v>
      </c>
      <c r="F303" s="220" t="s">
        <v>134</v>
      </c>
      <c r="G303" s="218"/>
      <c r="H303" s="221">
        <v>5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132</v>
      </c>
      <c r="AU303" s="227" t="s">
        <v>86</v>
      </c>
      <c r="AV303" s="13" t="s">
        <v>129</v>
      </c>
      <c r="AW303" s="13" t="s">
        <v>33</v>
      </c>
      <c r="AX303" s="13" t="s">
        <v>84</v>
      </c>
      <c r="AY303" s="227" t="s">
        <v>122</v>
      </c>
    </row>
    <row r="304" spans="2:65" s="1" customFormat="1" ht="24" customHeight="1">
      <c r="B304" s="32"/>
      <c r="C304" s="190" t="s">
        <v>350</v>
      </c>
      <c r="D304" s="190" t="s">
        <v>125</v>
      </c>
      <c r="E304" s="191" t="s">
        <v>351</v>
      </c>
      <c r="F304" s="192" t="s">
        <v>352</v>
      </c>
      <c r="G304" s="193" t="s">
        <v>353</v>
      </c>
      <c r="H304" s="194">
        <v>10</v>
      </c>
      <c r="I304" s="195"/>
      <c r="J304" s="196">
        <f>ROUND(I304*H304,2)</f>
        <v>0</v>
      </c>
      <c r="K304" s="192" t="s">
        <v>1</v>
      </c>
      <c r="L304" s="36"/>
      <c r="M304" s="197" t="s">
        <v>1</v>
      </c>
      <c r="N304" s="198" t="s">
        <v>41</v>
      </c>
      <c r="O304" s="64"/>
      <c r="P304" s="199">
        <f>O304*H304</f>
        <v>0</v>
      </c>
      <c r="Q304" s="199">
        <v>0</v>
      </c>
      <c r="R304" s="199">
        <f>Q304*H304</f>
        <v>0</v>
      </c>
      <c r="S304" s="199">
        <v>0</v>
      </c>
      <c r="T304" s="200">
        <f>S304*H304</f>
        <v>0</v>
      </c>
      <c r="AR304" s="201" t="s">
        <v>129</v>
      </c>
      <c r="AT304" s="201" t="s">
        <v>125</v>
      </c>
      <c r="AU304" s="201" t="s">
        <v>86</v>
      </c>
      <c r="AY304" s="15" t="s">
        <v>122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15" t="s">
        <v>84</v>
      </c>
      <c r="BK304" s="202">
        <f>ROUND(I304*H304,2)</f>
        <v>0</v>
      </c>
      <c r="BL304" s="15" t="s">
        <v>129</v>
      </c>
      <c r="BM304" s="201" t="s">
        <v>354</v>
      </c>
    </row>
    <row r="305" spans="2:65" s="1" customFormat="1" ht="19.5">
      <c r="B305" s="32"/>
      <c r="C305" s="33"/>
      <c r="D305" s="203" t="s">
        <v>131</v>
      </c>
      <c r="E305" s="33"/>
      <c r="F305" s="204" t="s">
        <v>352</v>
      </c>
      <c r="G305" s="33"/>
      <c r="H305" s="33"/>
      <c r="I305" s="108"/>
      <c r="J305" s="33"/>
      <c r="K305" s="33"/>
      <c r="L305" s="36"/>
      <c r="M305" s="205"/>
      <c r="N305" s="64"/>
      <c r="O305" s="64"/>
      <c r="P305" s="64"/>
      <c r="Q305" s="64"/>
      <c r="R305" s="64"/>
      <c r="S305" s="64"/>
      <c r="T305" s="65"/>
      <c r="AT305" s="15" t="s">
        <v>131</v>
      </c>
      <c r="AU305" s="15" t="s">
        <v>86</v>
      </c>
    </row>
    <row r="306" spans="2:65" s="12" customFormat="1" ht="11.25">
      <c r="B306" s="206"/>
      <c r="C306" s="207"/>
      <c r="D306" s="203" t="s">
        <v>132</v>
      </c>
      <c r="E306" s="208" t="s">
        <v>1</v>
      </c>
      <c r="F306" s="209" t="s">
        <v>355</v>
      </c>
      <c r="G306" s="207"/>
      <c r="H306" s="210">
        <v>10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132</v>
      </c>
      <c r="AU306" s="216" t="s">
        <v>86</v>
      </c>
      <c r="AV306" s="12" t="s">
        <v>86</v>
      </c>
      <c r="AW306" s="12" t="s">
        <v>33</v>
      </c>
      <c r="AX306" s="12" t="s">
        <v>76</v>
      </c>
      <c r="AY306" s="216" t="s">
        <v>122</v>
      </c>
    </row>
    <row r="307" spans="2:65" s="13" customFormat="1" ht="11.25">
      <c r="B307" s="217"/>
      <c r="C307" s="218"/>
      <c r="D307" s="203" t="s">
        <v>132</v>
      </c>
      <c r="E307" s="219" t="s">
        <v>1</v>
      </c>
      <c r="F307" s="220" t="s">
        <v>134</v>
      </c>
      <c r="G307" s="218"/>
      <c r="H307" s="221">
        <v>10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132</v>
      </c>
      <c r="AU307" s="227" t="s">
        <v>86</v>
      </c>
      <c r="AV307" s="13" t="s">
        <v>129</v>
      </c>
      <c r="AW307" s="13" t="s">
        <v>33</v>
      </c>
      <c r="AX307" s="13" t="s">
        <v>84</v>
      </c>
      <c r="AY307" s="227" t="s">
        <v>122</v>
      </c>
    </row>
    <row r="308" spans="2:65" s="1" customFormat="1" ht="16.5" customHeight="1">
      <c r="B308" s="32"/>
      <c r="C308" s="228" t="s">
        <v>356</v>
      </c>
      <c r="D308" s="228" t="s">
        <v>223</v>
      </c>
      <c r="E308" s="229" t="s">
        <v>357</v>
      </c>
      <c r="F308" s="230" t="s">
        <v>358</v>
      </c>
      <c r="G308" s="231" t="s">
        <v>353</v>
      </c>
      <c r="H308" s="232">
        <v>10</v>
      </c>
      <c r="I308" s="233"/>
      <c r="J308" s="234">
        <f>ROUND(I308*H308,2)</f>
        <v>0</v>
      </c>
      <c r="K308" s="230" t="s">
        <v>1</v>
      </c>
      <c r="L308" s="235"/>
      <c r="M308" s="236" t="s">
        <v>1</v>
      </c>
      <c r="N308" s="237" t="s">
        <v>41</v>
      </c>
      <c r="O308" s="64"/>
      <c r="P308" s="199">
        <f>O308*H308</f>
        <v>0</v>
      </c>
      <c r="Q308" s="199">
        <v>6.4999999999999997E-4</v>
      </c>
      <c r="R308" s="199">
        <f>Q308*H308</f>
        <v>6.4999999999999997E-3</v>
      </c>
      <c r="S308" s="199">
        <v>0</v>
      </c>
      <c r="T308" s="200">
        <f>S308*H308</f>
        <v>0</v>
      </c>
      <c r="AR308" s="201" t="s">
        <v>226</v>
      </c>
      <c r="AT308" s="201" t="s">
        <v>223</v>
      </c>
      <c r="AU308" s="201" t="s">
        <v>86</v>
      </c>
      <c r="AY308" s="15" t="s">
        <v>122</v>
      </c>
      <c r="BE308" s="202">
        <f>IF(N308="základní",J308,0)</f>
        <v>0</v>
      </c>
      <c r="BF308" s="202">
        <f>IF(N308="snížená",J308,0)</f>
        <v>0</v>
      </c>
      <c r="BG308" s="202">
        <f>IF(N308="zákl. přenesená",J308,0)</f>
        <v>0</v>
      </c>
      <c r="BH308" s="202">
        <f>IF(N308="sníž. přenesená",J308,0)</f>
        <v>0</v>
      </c>
      <c r="BI308" s="202">
        <f>IF(N308="nulová",J308,0)</f>
        <v>0</v>
      </c>
      <c r="BJ308" s="15" t="s">
        <v>84</v>
      </c>
      <c r="BK308" s="202">
        <f>ROUND(I308*H308,2)</f>
        <v>0</v>
      </c>
      <c r="BL308" s="15" t="s">
        <v>129</v>
      </c>
      <c r="BM308" s="201" t="s">
        <v>359</v>
      </c>
    </row>
    <row r="309" spans="2:65" s="1" customFormat="1" ht="11.25">
      <c r="B309" s="32"/>
      <c r="C309" s="33"/>
      <c r="D309" s="203" t="s">
        <v>131</v>
      </c>
      <c r="E309" s="33"/>
      <c r="F309" s="204" t="s">
        <v>358</v>
      </c>
      <c r="G309" s="33"/>
      <c r="H309" s="33"/>
      <c r="I309" s="108"/>
      <c r="J309" s="33"/>
      <c r="K309" s="33"/>
      <c r="L309" s="36"/>
      <c r="M309" s="205"/>
      <c r="N309" s="64"/>
      <c r="O309" s="64"/>
      <c r="P309" s="64"/>
      <c r="Q309" s="64"/>
      <c r="R309" s="64"/>
      <c r="S309" s="64"/>
      <c r="T309" s="65"/>
      <c r="AT309" s="15" t="s">
        <v>131</v>
      </c>
      <c r="AU309" s="15" t="s">
        <v>86</v>
      </c>
    </row>
    <row r="310" spans="2:65" s="12" customFormat="1" ht="11.25">
      <c r="B310" s="206"/>
      <c r="C310" s="207"/>
      <c r="D310" s="203" t="s">
        <v>132</v>
      </c>
      <c r="E310" s="208" t="s">
        <v>1</v>
      </c>
      <c r="F310" s="209" t="s">
        <v>360</v>
      </c>
      <c r="G310" s="207"/>
      <c r="H310" s="210">
        <v>10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132</v>
      </c>
      <c r="AU310" s="216" t="s">
        <v>86</v>
      </c>
      <c r="AV310" s="12" t="s">
        <v>86</v>
      </c>
      <c r="AW310" s="12" t="s">
        <v>33</v>
      </c>
      <c r="AX310" s="12" t="s">
        <v>76</v>
      </c>
      <c r="AY310" s="216" t="s">
        <v>122</v>
      </c>
    </row>
    <row r="311" spans="2:65" s="13" customFormat="1" ht="11.25">
      <c r="B311" s="217"/>
      <c r="C311" s="218"/>
      <c r="D311" s="203" t="s">
        <v>132</v>
      </c>
      <c r="E311" s="219" t="s">
        <v>1</v>
      </c>
      <c r="F311" s="220" t="s">
        <v>134</v>
      </c>
      <c r="G311" s="218"/>
      <c r="H311" s="221">
        <v>10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132</v>
      </c>
      <c r="AU311" s="227" t="s">
        <v>86</v>
      </c>
      <c r="AV311" s="13" t="s">
        <v>129</v>
      </c>
      <c r="AW311" s="13" t="s">
        <v>33</v>
      </c>
      <c r="AX311" s="13" t="s">
        <v>84</v>
      </c>
      <c r="AY311" s="227" t="s">
        <v>122</v>
      </c>
    </row>
    <row r="312" spans="2:65" s="1" customFormat="1" ht="24" customHeight="1">
      <c r="B312" s="32"/>
      <c r="C312" s="190" t="s">
        <v>361</v>
      </c>
      <c r="D312" s="190" t="s">
        <v>125</v>
      </c>
      <c r="E312" s="191" t="s">
        <v>362</v>
      </c>
      <c r="F312" s="192" t="s">
        <v>363</v>
      </c>
      <c r="G312" s="193" t="s">
        <v>353</v>
      </c>
      <c r="H312" s="194">
        <v>2</v>
      </c>
      <c r="I312" s="195"/>
      <c r="J312" s="196">
        <f>ROUND(I312*H312,2)</f>
        <v>0</v>
      </c>
      <c r="K312" s="192" t="s">
        <v>1</v>
      </c>
      <c r="L312" s="36"/>
      <c r="M312" s="197" t="s">
        <v>1</v>
      </c>
      <c r="N312" s="198" t="s">
        <v>41</v>
      </c>
      <c r="O312" s="64"/>
      <c r="P312" s="199">
        <f>O312*H312</f>
        <v>0</v>
      </c>
      <c r="Q312" s="199">
        <v>5.9999999999999995E-4</v>
      </c>
      <c r="R312" s="199">
        <f>Q312*H312</f>
        <v>1.1999999999999999E-3</v>
      </c>
      <c r="S312" s="199">
        <v>0</v>
      </c>
      <c r="T312" s="200">
        <f>S312*H312</f>
        <v>0</v>
      </c>
      <c r="AR312" s="201" t="s">
        <v>129</v>
      </c>
      <c r="AT312" s="201" t="s">
        <v>125</v>
      </c>
      <c r="AU312" s="201" t="s">
        <v>86</v>
      </c>
      <c r="AY312" s="15" t="s">
        <v>122</v>
      </c>
      <c r="BE312" s="202">
        <f>IF(N312="základní",J312,0)</f>
        <v>0</v>
      </c>
      <c r="BF312" s="202">
        <f>IF(N312="snížená",J312,0)</f>
        <v>0</v>
      </c>
      <c r="BG312" s="202">
        <f>IF(N312="zákl. přenesená",J312,0)</f>
        <v>0</v>
      </c>
      <c r="BH312" s="202">
        <f>IF(N312="sníž. přenesená",J312,0)</f>
        <v>0</v>
      </c>
      <c r="BI312" s="202">
        <f>IF(N312="nulová",J312,0)</f>
        <v>0</v>
      </c>
      <c r="BJ312" s="15" t="s">
        <v>84</v>
      </c>
      <c r="BK312" s="202">
        <f>ROUND(I312*H312,2)</f>
        <v>0</v>
      </c>
      <c r="BL312" s="15" t="s">
        <v>129</v>
      </c>
      <c r="BM312" s="201" t="s">
        <v>364</v>
      </c>
    </row>
    <row r="313" spans="2:65" s="1" customFormat="1" ht="19.5">
      <c r="B313" s="32"/>
      <c r="C313" s="33"/>
      <c r="D313" s="203" t="s">
        <v>131</v>
      </c>
      <c r="E313" s="33"/>
      <c r="F313" s="204" t="s">
        <v>363</v>
      </c>
      <c r="G313" s="33"/>
      <c r="H313" s="33"/>
      <c r="I313" s="108"/>
      <c r="J313" s="33"/>
      <c r="K313" s="33"/>
      <c r="L313" s="36"/>
      <c r="M313" s="205"/>
      <c r="N313" s="64"/>
      <c r="O313" s="64"/>
      <c r="P313" s="64"/>
      <c r="Q313" s="64"/>
      <c r="R313" s="64"/>
      <c r="S313" s="64"/>
      <c r="T313" s="65"/>
      <c r="AT313" s="15" t="s">
        <v>131</v>
      </c>
      <c r="AU313" s="15" t="s">
        <v>86</v>
      </c>
    </row>
    <row r="314" spans="2:65" s="12" customFormat="1" ht="11.25">
      <c r="B314" s="206"/>
      <c r="C314" s="207"/>
      <c r="D314" s="203" t="s">
        <v>132</v>
      </c>
      <c r="E314" s="208" t="s">
        <v>1</v>
      </c>
      <c r="F314" s="209" t="s">
        <v>365</v>
      </c>
      <c r="G314" s="207"/>
      <c r="H314" s="210">
        <v>2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132</v>
      </c>
      <c r="AU314" s="216" t="s">
        <v>86</v>
      </c>
      <c r="AV314" s="12" t="s">
        <v>86</v>
      </c>
      <c r="AW314" s="12" t="s">
        <v>33</v>
      </c>
      <c r="AX314" s="12" t="s">
        <v>76</v>
      </c>
      <c r="AY314" s="216" t="s">
        <v>122</v>
      </c>
    </row>
    <row r="315" spans="2:65" s="13" customFormat="1" ht="11.25">
      <c r="B315" s="217"/>
      <c r="C315" s="218"/>
      <c r="D315" s="203" t="s">
        <v>132</v>
      </c>
      <c r="E315" s="219" t="s">
        <v>1</v>
      </c>
      <c r="F315" s="220" t="s">
        <v>134</v>
      </c>
      <c r="G315" s="218"/>
      <c r="H315" s="221">
        <v>2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132</v>
      </c>
      <c r="AU315" s="227" t="s">
        <v>86</v>
      </c>
      <c r="AV315" s="13" t="s">
        <v>129</v>
      </c>
      <c r="AW315" s="13" t="s">
        <v>33</v>
      </c>
      <c r="AX315" s="13" t="s">
        <v>84</v>
      </c>
      <c r="AY315" s="227" t="s">
        <v>122</v>
      </c>
    </row>
    <row r="316" spans="2:65" s="1" customFormat="1" ht="24" customHeight="1">
      <c r="B316" s="32"/>
      <c r="C316" s="228" t="s">
        <v>366</v>
      </c>
      <c r="D316" s="228" t="s">
        <v>223</v>
      </c>
      <c r="E316" s="229" t="s">
        <v>367</v>
      </c>
      <c r="F316" s="230" t="s">
        <v>368</v>
      </c>
      <c r="G316" s="231" t="s">
        <v>353</v>
      </c>
      <c r="H316" s="232">
        <v>2</v>
      </c>
      <c r="I316" s="233"/>
      <c r="J316" s="234">
        <f>ROUND(I316*H316,2)</f>
        <v>0</v>
      </c>
      <c r="K316" s="230" t="s">
        <v>1</v>
      </c>
      <c r="L316" s="235"/>
      <c r="M316" s="236" t="s">
        <v>1</v>
      </c>
      <c r="N316" s="237" t="s">
        <v>41</v>
      </c>
      <c r="O316" s="64"/>
      <c r="P316" s="199">
        <f>O316*H316</f>
        <v>0</v>
      </c>
      <c r="Q316" s="199">
        <v>4.8999999999999998E-4</v>
      </c>
      <c r="R316" s="199">
        <f>Q316*H316</f>
        <v>9.7999999999999997E-4</v>
      </c>
      <c r="S316" s="199">
        <v>0</v>
      </c>
      <c r="T316" s="200">
        <f>S316*H316</f>
        <v>0</v>
      </c>
      <c r="AR316" s="201" t="s">
        <v>369</v>
      </c>
      <c r="AT316" s="201" t="s">
        <v>223</v>
      </c>
      <c r="AU316" s="201" t="s">
        <v>86</v>
      </c>
      <c r="AY316" s="15" t="s">
        <v>122</v>
      </c>
      <c r="BE316" s="202">
        <f>IF(N316="základní",J316,0)</f>
        <v>0</v>
      </c>
      <c r="BF316" s="202">
        <f>IF(N316="snížená",J316,0)</f>
        <v>0</v>
      </c>
      <c r="BG316" s="202">
        <f>IF(N316="zákl. přenesená",J316,0)</f>
        <v>0</v>
      </c>
      <c r="BH316" s="202">
        <f>IF(N316="sníž. přenesená",J316,0)</f>
        <v>0</v>
      </c>
      <c r="BI316" s="202">
        <f>IF(N316="nulová",J316,0)</f>
        <v>0</v>
      </c>
      <c r="BJ316" s="15" t="s">
        <v>84</v>
      </c>
      <c r="BK316" s="202">
        <f>ROUND(I316*H316,2)</f>
        <v>0</v>
      </c>
      <c r="BL316" s="15" t="s">
        <v>369</v>
      </c>
      <c r="BM316" s="201" t="s">
        <v>370</v>
      </c>
    </row>
    <row r="317" spans="2:65" s="1" customFormat="1" ht="11.25">
      <c r="B317" s="32"/>
      <c r="C317" s="33"/>
      <c r="D317" s="203" t="s">
        <v>131</v>
      </c>
      <c r="E317" s="33"/>
      <c r="F317" s="204" t="s">
        <v>368</v>
      </c>
      <c r="G317" s="33"/>
      <c r="H317" s="33"/>
      <c r="I317" s="108"/>
      <c r="J317" s="33"/>
      <c r="K317" s="33"/>
      <c r="L317" s="36"/>
      <c r="M317" s="205"/>
      <c r="N317" s="64"/>
      <c r="O317" s="64"/>
      <c r="P317" s="64"/>
      <c r="Q317" s="64"/>
      <c r="R317" s="64"/>
      <c r="S317" s="64"/>
      <c r="T317" s="65"/>
      <c r="AT317" s="15" t="s">
        <v>131</v>
      </c>
      <c r="AU317" s="15" t="s">
        <v>86</v>
      </c>
    </row>
    <row r="318" spans="2:65" s="12" customFormat="1" ht="11.25">
      <c r="B318" s="206"/>
      <c r="C318" s="207"/>
      <c r="D318" s="203" t="s">
        <v>132</v>
      </c>
      <c r="E318" s="208" t="s">
        <v>1</v>
      </c>
      <c r="F318" s="209" t="s">
        <v>86</v>
      </c>
      <c r="G318" s="207"/>
      <c r="H318" s="210">
        <v>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132</v>
      </c>
      <c r="AU318" s="216" t="s">
        <v>86</v>
      </c>
      <c r="AV318" s="12" t="s">
        <v>86</v>
      </c>
      <c r="AW318" s="12" t="s">
        <v>33</v>
      </c>
      <c r="AX318" s="12" t="s">
        <v>76</v>
      </c>
      <c r="AY318" s="216" t="s">
        <v>122</v>
      </c>
    </row>
    <row r="319" spans="2:65" s="13" customFormat="1" ht="11.25">
      <c r="B319" s="217"/>
      <c r="C319" s="218"/>
      <c r="D319" s="203" t="s">
        <v>132</v>
      </c>
      <c r="E319" s="219" t="s">
        <v>1</v>
      </c>
      <c r="F319" s="220" t="s">
        <v>134</v>
      </c>
      <c r="G319" s="218"/>
      <c r="H319" s="221">
        <v>2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132</v>
      </c>
      <c r="AU319" s="227" t="s">
        <v>86</v>
      </c>
      <c r="AV319" s="13" t="s">
        <v>129</v>
      </c>
      <c r="AW319" s="13" t="s">
        <v>33</v>
      </c>
      <c r="AX319" s="13" t="s">
        <v>84</v>
      </c>
      <c r="AY319" s="227" t="s">
        <v>122</v>
      </c>
    </row>
    <row r="320" spans="2:65" s="1" customFormat="1" ht="16.5" customHeight="1">
      <c r="B320" s="32"/>
      <c r="C320" s="190" t="s">
        <v>371</v>
      </c>
      <c r="D320" s="190" t="s">
        <v>125</v>
      </c>
      <c r="E320" s="191" t="s">
        <v>372</v>
      </c>
      <c r="F320" s="192" t="s">
        <v>373</v>
      </c>
      <c r="G320" s="193" t="s">
        <v>353</v>
      </c>
      <c r="H320" s="194">
        <v>3</v>
      </c>
      <c r="I320" s="195"/>
      <c r="J320" s="196">
        <f>ROUND(I320*H320,2)</f>
        <v>0</v>
      </c>
      <c r="K320" s="192" t="s">
        <v>1</v>
      </c>
      <c r="L320" s="36"/>
      <c r="M320" s="197" t="s">
        <v>1</v>
      </c>
      <c r="N320" s="198" t="s">
        <v>41</v>
      </c>
      <c r="O320" s="64"/>
      <c r="P320" s="199">
        <f>O320*H320</f>
        <v>0</v>
      </c>
      <c r="Q320" s="199">
        <v>2.0699999999999998E-3</v>
      </c>
      <c r="R320" s="199">
        <f>Q320*H320</f>
        <v>6.2099999999999994E-3</v>
      </c>
      <c r="S320" s="199">
        <v>0</v>
      </c>
      <c r="T320" s="200">
        <f>S320*H320</f>
        <v>0</v>
      </c>
      <c r="AR320" s="201" t="s">
        <v>129</v>
      </c>
      <c r="AT320" s="201" t="s">
        <v>125</v>
      </c>
      <c r="AU320" s="201" t="s">
        <v>86</v>
      </c>
      <c r="AY320" s="15" t="s">
        <v>122</v>
      </c>
      <c r="BE320" s="202">
        <f>IF(N320="základní",J320,0)</f>
        <v>0</v>
      </c>
      <c r="BF320" s="202">
        <f>IF(N320="snížená",J320,0)</f>
        <v>0</v>
      </c>
      <c r="BG320" s="202">
        <f>IF(N320="zákl. přenesená",J320,0)</f>
        <v>0</v>
      </c>
      <c r="BH320" s="202">
        <f>IF(N320="sníž. přenesená",J320,0)</f>
        <v>0</v>
      </c>
      <c r="BI320" s="202">
        <f>IF(N320="nulová",J320,0)</f>
        <v>0</v>
      </c>
      <c r="BJ320" s="15" t="s">
        <v>84</v>
      </c>
      <c r="BK320" s="202">
        <f>ROUND(I320*H320,2)</f>
        <v>0</v>
      </c>
      <c r="BL320" s="15" t="s">
        <v>129</v>
      </c>
      <c r="BM320" s="201" t="s">
        <v>374</v>
      </c>
    </row>
    <row r="321" spans="2:65" s="1" customFormat="1" ht="11.25">
      <c r="B321" s="32"/>
      <c r="C321" s="33"/>
      <c r="D321" s="203" t="s">
        <v>131</v>
      </c>
      <c r="E321" s="33"/>
      <c r="F321" s="204" t="s">
        <v>373</v>
      </c>
      <c r="G321" s="33"/>
      <c r="H321" s="33"/>
      <c r="I321" s="108"/>
      <c r="J321" s="33"/>
      <c r="K321" s="33"/>
      <c r="L321" s="36"/>
      <c r="M321" s="205"/>
      <c r="N321" s="64"/>
      <c r="O321" s="64"/>
      <c r="P321" s="64"/>
      <c r="Q321" s="64"/>
      <c r="R321" s="64"/>
      <c r="S321" s="64"/>
      <c r="T321" s="65"/>
      <c r="AT321" s="15" t="s">
        <v>131</v>
      </c>
      <c r="AU321" s="15" t="s">
        <v>86</v>
      </c>
    </row>
    <row r="322" spans="2:65" s="12" customFormat="1" ht="11.25">
      <c r="B322" s="206"/>
      <c r="C322" s="207"/>
      <c r="D322" s="203" t="s">
        <v>132</v>
      </c>
      <c r="E322" s="208" t="s">
        <v>1</v>
      </c>
      <c r="F322" s="209" t="s">
        <v>375</v>
      </c>
      <c r="G322" s="207"/>
      <c r="H322" s="210">
        <v>3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132</v>
      </c>
      <c r="AU322" s="216" t="s">
        <v>86</v>
      </c>
      <c r="AV322" s="12" t="s">
        <v>86</v>
      </c>
      <c r="AW322" s="12" t="s">
        <v>33</v>
      </c>
      <c r="AX322" s="12" t="s">
        <v>76</v>
      </c>
      <c r="AY322" s="216" t="s">
        <v>122</v>
      </c>
    </row>
    <row r="323" spans="2:65" s="13" customFormat="1" ht="11.25">
      <c r="B323" s="217"/>
      <c r="C323" s="218"/>
      <c r="D323" s="203" t="s">
        <v>132</v>
      </c>
      <c r="E323" s="219" t="s">
        <v>1</v>
      </c>
      <c r="F323" s="220" t="s">
        <v>134</v>
      </c>
      <c r="G323" s="218"/>
      <c r="H323" s="221">
        <v>3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132</v>
      </c>
      <c r="AU323" s="227" t="s">
        <v>86</v>
      </c>
      <c r="AV323" s="13" t="s">
        <v>129</v>
      </c>
      <c r="AW323" s="13" t="s">
        <v>33</v>
      </c>
      <c r="AX323" s="13" t="s">
        <v>84</v>
      </c>
      <c r="AY323" s="227" t="s">
        <v>122</v>
      </c>
    </row>
    <row r="324" spans="2:65" s="1" customFormat="1" ht="24" customHeight="1">
      <c r="B324" s="32"/>
      <c r="C324" s="190" t="s">
        <v>376</v>
      </c>
      <c r="D324" s="190" t="s">
        <v>125</v>
      </c>
      <c r="E324" s="191" t="s">
        <v>377</v>
      </c>
      <c r="F324" s="192" t="s">
        <v>378</v>
      </c>
      <c r="G324" s="193" t="s">
        <v>353</v>
      </c>
      <c r="H324" s="194">
        <v>2</v>
      </c>
      <c r="I324" s="195"/>
      <c r="J324" s="196">
        <f>ROUND(I324*H324,2)</f>
        <v>0</v>
      </c>
      <c r="K324" s="192" t="s">
        <v>1</v>
      </c>
      <c r="L324" s="36"/>
      <c r="M324" s="197" t="s">
        <v>1</v>
      </c>
      <c r="N324" s="198" t="s">
        <v>41</v>
      </c>
      <c r="O324" s="64"/>
      <c r="P324" s="199">
        <f>O324*H324</f>
        <v>0</v>
      </c>
      <c r="Q324" s="199">
        <v>0.34089999999999998</v>
      </c>
      <c r="R324" s="199">
        <f>Q324*H324</f>
        <v>0.68179999999999996</v>
      </c>
      <c r="S324" s="199">
        <v>0</v>
      </c>
      <c r="T324" s="200">
        <f>S324*H324</f>
        <v>0</v>
      </c>
      <c r="AR324" s="201" t="s">
        <v>129</v>
      </c>
      <c r="AT324" s="201" t="s">
        <v>125</v>
      </c>
      <c r="AU324" s="201" t="s">
        <v>86</v>
      </c>
      <c r="AY324" s="15" t="s">
        <v>122</v>
      </c>
      <c r="BE324" s="202">
        <f>IF(N324="základní",J324,0)</f>
        <v>0</v>
      </c>
      <c r="BF324" s="202">
        <f>IF(N324="snížená",J324,0)</f>
        <v>0</v>
      </c>
      <c r="BG324" s="202">
        <f>IF(N324="zákl. přenesená",J324,0)</f>
        <v>0</v>
      </c>
      <c r="BH324" s="202">
        <f>IF(N324="sníž. přenesená",J324,0)</f>
        <v>0</v>
      </c>
      <c r="BI324" s="202">
        <f>IF(N324="nulová",J324,0)</f>
        <v>0</v>
      </c>
      <c r="BJ324" s="15" t="s">
        <v>84</v>
      </c>
      <c r="BK324" s="202">
        <f>ROUND(I324*H324,2)</f>
        <v>0</v>
      </c>
      <c r="BL324" s="15" t="s">
        <v>129</v>
      </c>
      <c r="BM324" s="201" t="s">
        <v>379</v>
      </c>
    </row>
    <row r="325" spans="2:65" s="1" customFormat="1" ht="19.5">
      <c r="B325" s="32"/>
      <c r="C325" s="33"/>
      <c r="D325" s="203" t="s">
        <v>131</v>
      </c>
      <c r="E325" s="33"/>
      <c r="F325" s="204" t="s">
        <v>378</v>
      </c>
      <c r="G325" s="33"/>
      <c r="H325" s="33"/>
      <c r="I325" s="108"/>
      <c r="J325" s="33"/>
      <c r="K325" s="33"/>
      <c r="L325" s="36"/>
      <c r="M325" s="205"/>
      <c r="N325" s="64"/>
      <c r="O325" s="64"/>
      <c r="P325" s="64"/>
      <c r="Q325" s="64"/>
      <c r="R325" s="64"/>
      <c r="S325" s="64"/>
      <c r="T325" s="65"/>
      <c r="AT325" s="15" t="s">
        <v>131</v>
      </c>
      <c r="AU325" s="15" t="s">
        <v>86</v>
      </c>
    </row>
    <row r="326" spans="2:65" s="12" customFormat="1" ht="11.25">
      <c r="B326" s="206"/>
      <c r="C326" s="207"/>
      <c r="D326" s="203" t="s">
        <v>132</v>
      </c>
      <c r="E326" s="208" t="s">
        <v>1</v>
      </c>
      <c r="F326" s="209" t="s">
        <v>380</v>
      </c>
      <c r="G326" s="207"/>
      <c r="H326" s="210">
        <v>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132</v>
      </c>
      <c r="AU326" s="216" t="s">
        <v>86</v>
      </c>
      <c r="AV326" s="12" t="s">
        <v>86</v>
      </c>
      <c r="AW326" s="12" t="s">
        <v>33</v>
      </c>
      <c r="AX326" s="12" t="s">
        <v>76</v>
      </c>
      <c r="AY326" s="216" t="s">
        <v>122</v>
      </c>
    </row>
    <row r="327" spans="2:65" s="13" customFormat="1" ht="11.25">
      <c r="B327" s="217"/>
      <c r="C327" s="218"/>
      <c r="D327" s="203" t="s">
        <v>132</v>
      </c>
      <c r="E327" s="219" t="s">
        <v>1</v>
      </c>
      <c r="F327" s="220" t="s">
        <v>134</v>
      </c>
      <c r="G327" s="218"/>
      <c r="H327" s="221">
        <v>2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132</v>
      </c>
      <c r="AU327" s="227" t="s">
        <v>86</v>
      </c>
      <c r="AV327" s="13" t="s">
        <v>129</v>
      </c>
      <c r="AW327" s="13" t="s">
        <v>33</v>
      </c>
      <c r="AX327" s="13" t="s">
        <v>84</v>
      </c>
      <c r="AY327" s="227" t="s">
        <v>122</v>
      </c>
    </row>
    <row r="328" spans="2:65" s="1" customFormat="1" ht="24" customHeight="1">
      <c r="B328" s="32"/>
      <c r="C328" s="228" t="s">
        <v>381</v>
      </c>
      <c r="D328" s="228" t="s">
        <v>223</v>
      </c>
      <c r="E328" s="229" t="s">
        <v>382</v>
      </c>
      <c r="F328" s="230" t="s">
        <v>383</v>
      </c>
      <c r="G328" s="231" t="s">
        <v>353</v>
      </c>
      <c r="H328" s="232">
        <v>3</v>
      </c>
      <c r="I328" s="233"/>
      <c r="J328" s="234">
        <f>ROUND(I328*H328,2)</f>
        <v>0</v>
      </c>
      <c r="K328" s="230" t="s">
        <v>1</v>
      </c>
      <c r="L328" s="235"/>
      <c r="M328" s="236" t="s">
        <v>1</v>
      </c>
      <c r="N328" s="237" t="s">
        <v>41</v>
      </c>
      <c r="O328" s="64"/>
      <c r="P328" s="199">
        <f>O328*H328</f>
        <v>0</v>
      </c>
      <c r="Q328" s="199">
        <v>7.1999999999999995E-2</v>
      </c>
      <c r="R328" s="199">
        <f>Q328*H328</f>
        <v>0.21599999999999997</v>
      </c>
      <c r="S328" s="199">
        <v>0</v>
      </c>
      <c r="T328" s="200">
        <f>S328*H328</f>
        <v>0</v>
      </c>
      <c r="AR328" s="201" t="s">
        <v>226</v>
      </c>
      <c r="AT328" s="201" t="s">
        <v>223</v>
      </c>
      <c r="AU328" s="201" t="s">
        <v>86</v>
      </c>
      <c r="AY328" s="15" t="s">
        <v>122</v>
      </c>
      <c r="BE328" s="202">
        <f>IF(N328="základní",J328,0)</f>
        <v>0</v>
      </c>
      <c r="BF328" s="202">
        <f>IF(N328="snížená",J328,0)</f>
        <v>0</v>
      </c>
      <c r="BG328" s="202">
        <f>IF(N328="zákl. přenesená",J328,0)</f>
        <v>0</v>
      </c>
      <c r="BH328" s="202">
        <f>IF(N328="sníž. přenesená",J328,0)</f>
        <v>0</v>
      </c>
      <c r="BI328" s="202">
        <f>IF(N328="nulová",J328,0)</f>
        <v>0</v>
      </c>
      <c r="BJ328" s="15" t="s">
        <v>84</v>
      </c>
      <c r="BK328" s="202">
        <f>ROUND(I328*H328,2)</f>
        <v>0</v>
      </c>
      <c r="BL328" s="15" t="s">
        <v>129</v>
      </c>
      <c r="BM328" s="201" t="s">
        <v>384</v>
      </c>
    </row>
    <row r="329" spans="2:65" s="1" customFormat="1" ht="19.5">
      <c r="B329" s="32"/>
      <c r="C329" s="33"/>
      <c r="D329" s="203" t="s">
        <v>131</v>
      </c>
      <c r="E329" s="33"/>
      <c r="F329" s="204" t="s">
        <v>383</v>
      </c>
      <c r="G329" s="33"/>
      <c r="H329" s="33"/>
      <c r="I329" s="108"/>
      <c r="J329" s="33"/>
      <c r="K329" s="33"/>
      <c r="L329" s="36"/>
      <c r="M329" s="205"/>
      <c r="N329" s="64"/>
      <c r="O329" s="64"/>
      <c r="P329" s="64"/>
      <c r="Q329" s="64"/>
      <c r="R329" s="64"/>
      <c r="S329" s="64"/>
      <c r="T329" s="65"/>
      <c r="AT329" s="15" t="s">
        <v>131</v>
      </c>
      <c r="AU329" s="15" t="s">
        <v>86</v>
      </c>
    </row>
    <row r="330" spans="2:65" s="12" customFormat="1" ht="11.25">
      <c r="B330" s="206"/>
      <c r="C330" s="207"/>
      <c r="D330" s="203" t="s">
        <v>132</v>
      </c>
      <c r="E330" s="208" t="s">
        <v>1</v>
      </c>
      <c r="F330" s="209" t="s">
        <v>385</v>
      </c>
      <c r="G330" s="207"/>
      <c r="H330" s="210">
        <v>3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132</v>
      </c>
      <c r="AU330" s="216" t="s">
        <v>86</v>
      </c>
      <c r="AV330" s="12" t="s">
        <v>86</v>
      </c>
      <c r="AW330" s="12" t="s">
        <v>33</v>
      </c>
      <c r="AX330" s="12" t="s">
        <v>76</v>
      </c>
      <c r="AY330" s="216" t="s">
        <v>122</v>
      </c>
    </row>
    <row r="331" spans="2:65" s="13" customFormat="1" ht="11.25">
      <c r="B331" s="217"/>
      <c r="C331" s="218"/>
      <c r="D331" s="203" t="s">
        <v>132</v>
      </c>
      <c r="E331" s="219" t="s">
        <v>1</v>
      </c>
      <c r="F331" s="220" t="s">
        <v>134</v>
      </c>
      <c r="G331" s="218"/>
      <c r="H331" s="221">
        <v>3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132</v>
      </c>
      <c r="AU331" s="227" t="s">
        <v>86</v>
      </c>
      <c r="AV331" s="13" t="s">
        <v>129</v>
      </c>
      <c r="AW331" s="13" t="s">
        <v>33</v>
      </c>
      <c r="AX331" s="13" t="s">
        <v>84</v>
      </c>
      <c r="AY331" s="227" t="s">
        <v>122</v>
      </c>
    </row>
    <row r="332" spans="2:65" s="1" customFormat="1" ht="24" customHeight="1">
      <c r="B332" s="32"/>
      <c r="C332" s="228" t="s">
        <v>386</v>
      </c>
      <c r="D332" s="228" t="s">
        <v>223</v>
      </c>
      <c r="E332" s="229" t="s">
        <v>387</v>
      </c>
      <c r="F332" s="230" t="s">
        <v>388</v>
      </c>
      <c r="G332" s="231" t="s">
        <v>353</v>
      </c>
      <c r="H332" s="232">
        <v>3</v>
      </c>
      <c r="I332" s="233"/>
      <c r="J332" s="234">
        <f>ROUND(I332*H332,2)</f>
        <v>0</v>
      </c>
      <c r="K332" s="230" t="s">
        <v>1</v>
      </c>
      <c r="L332" s="235"/>
      <c r="M332" s="236" t="s">
        <v>1</v>
      </c>
      <c r="N332" s="237" t="s">
        <v>41</v>
      </c>
      <c r="O332" s="64"/>
      <c r="P332" s="199">
        <f>O332*H332</f>
        <v>0</v>
      </c>
      <c r="Q332" s="199">
        <v>0.111</v>
      </c>
      <c r="R332" s="199">
        <f>Q332*H332</f>
        <v>0.33300000000000002</v>
      </c>
      <c r="S332" s="199">
        <v>0</v>
      </c>
      <c r="T332" s="200">
        <f>S332*H332</f>
        <v>0</v>
      </c>
      <c r="AR332" s="201" t="s">
        <v>226</v>
      </c>
      <c r="AT332" s="201" t="s">
        <v>223</v>
      </c>
      <c r="AU332" s="201" t="s">
        <v>86</v>
      </c>
      <c r="AY332" s="15" t="s">
        <v>122</v>
      </c>
      <c r="BE332" s="202">
        <f>IF(N332="základní",J332,0)</f>
        <v>0</v>
      </c>
      <c r="BF332" s="202">
        <f>IF(N332="snížená",J332,0)</f>
        <v>0</v>
      </c>
      <c r="BG332" s="202">
        <f>IF(N332="zákl. přenesená",J332,0)</f>
        <v>0</v>
      </c>
      <c r="BH332" s="202">
        <f>IF(N332="sníž. přenesená",J332,0)</f>
        <v>0</v>
      </c>
      <c r="BI332" s="202">
        <f>IF(N332="nulová",J332,0)</f>
        <v>0</v>
      </c>
      <c r="BJ332" s="15" t="s">
        <v>84</v>
      </c>
      <c r="BK332" s="202">
        <f>ROUND(I332*H332,2)</f>
        <v>0</v>
      </c>
      <c r="BL332" s="15" t="s">
        <v>129</v>
      </c>
      <c r="BM332" s="201" t="s">
        <v>389</v>
      </c>
    </row>
    <row r="333" spans="2:65" s="1" customFormat="1" ht="19.5">
      <c r="B333" s="32"/>
      <c r="C333" s="33"/>
      <c r="D333" s="203" t="s">
        <v>131</v>
      </c>
      <c r="E333" s="33"/>
      <c r="F333" s="204" t="s">
        <v>388</v>
      </c>
      <c r="G333" s="33"/>
      <c r="H333" s="33"/>
      <c r="I333" s="108"/>
      <c r="J333" s="33"/>
      <c r="K333" s="33"/>
      <c r="L333" s="36"/>
      <c r="M333" s="205"/>
      <c r="N333" s="64"/>
      <c r="O333" s="64"/>
      <c r="P333" s="64"/>
      <c r="Q333" s="64"/>
      <c r="R333" s="64"/>
      <c r="S333" s="64"/>
      <c r="T333" s="65"/>
      <c r="AT333" s="15" t="s">
        <v>131</v>
      </c>
      <c r="AU333" s="15" t="s">
        <v>86</v>
      </c>
    </row>
    <row r="334" spans="2:65" s="12" customFormat="1" ht="11.25">
      <c r="B334" s="206"/>
      <c r="C334" s="207"/>
      <c r="D334" s="203" t="s">
        <v>132</v>
      </c>
      <c r="E334" s="208" t="s">
        <v>1</v>
      </c>
      <c r="F334" s="209" t="s">
        <v>385</v>
      </c>
      <c r="G334" s="207"/>
      <c r="H334" s="210">
        <v>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132</v>
      </c>
      <c r="AU334" s="216" t="s">
        <v>86</v>
      </c>
      <c r="AV334" s="12" t="s">
        <v>86</v>
      </c>
      <c r="AW334" s="12" t="s">
        <v>33</v>
      </c>
      <c r="AX334" s="12" t="s">
        <v>76</v>
      </c>
      <c r="AY334" s="216" t="s">
        <v>122</v>
      </c>
    </row>
    <row r="335" spans="2:65" s="13" customFormat="1" ht="11.25">
      <c r="B335" s="217"/>
      <c r="C335" s="218"/>
      <c r="D335" s="203" t="s">
        <v>132</v>
      </c>
      <c r="E335" s="219" t="s">
        <v>1</v>
      </c>
      <c r="F335" s="220" t="s">
        <v>134</v>
      </c>
      <c r="G335" s="218"/>
      <c r="H335" s="221">
        <v>3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132</v>
      </c>
      <c r="AU335" s="227" t="s">
        <v>86</v>
      </c>
      <c r="AV335" s="13" t="s">
        <v>129</v>
      </c>
      <c r="AW335" s="13" t="s">
        <v>33</v>
      </c>
      <c r="AX335" s="13" t="s">
        <v>84</v>
      </c>
      <c r="AY335" s="227" t="s">
        <v>122</v>
      </c>
    </row>
    <row r="336" spans="2:65" s="1" customFormat="1" ht="24" customHeight="1">
      <c r="B336" s="32"/>
      <c r="C336" s="228" t="s">
        <v>390</v>
      </c>
      <c r="D336" s="228" t="s">
        <v>223</v>
      </c>
      <c r="E336" s="229" t="s">
        <v>391</v>
      </c>
      <c r="F336" s="230" t="s">
        <v>392</v>
      </c>
      <c r="G336" s="231" t="s">
        <v>353</v>
      </c>
      <c r="H336" s="232">
        <v>3</v>
      </c>
      <c r="I336" s="233"/>
      <c r="J336" s="234">
        <f>ROUND(I336*H336,2)</f>
        <v>0</v>
      </c>
      <c r="K336" s="230" t="s">
        <v>1</v>
      </c>
      <c r="L336" s="235"/>
      <c r="M336" s="236" t="s">
        <v>1</v>
      </c>
      <c r="N336" s="237" t="s">
        <v>41</v>
      </c>
      <c r="O336" s="64"/>
      <c r="P336" s="199">
        <f>O336*H336</f>
        <v>0</v>
      </c>
      <c r="Q336" s="199">
        <v>0.08</v>
      </c>
      <c r="R336" s="199">
        <f>Q336*H336</f>
        <v>0.24</v>
      </c>
      <c r="S336" s="199">
        <v>0</v>
      </c>
      <c r="T336" s="200">
        <f>S336*H336</f>
        <v>0</v>
      </c>
      <c r="AR336" s="201" t="s">
        <v>226</v>
      </c>
      <c r="AT336" s="201" t="s">
        <v>223</v>
      </c>
      <c r="AU336" s="201" t="s">
        <v>86</v>
      </c>
      <c r="AY336" s="15" t="s">
        <v>122</v>
      </c>
      <c r="BE336" s="202">
        <f>IF(N336="základní",J336,0)</f>
        <v>0</v>
      </c>
      <c r="BF336" s="202">
        <f>IF(N336="snížená",J336,0)</f>
        <v>0</v>
      </c>
      <c r="BG336" s="202">
        <f>IF(N336="zákl. přenesená",J336,0)</f>
        <v>0</v>
      </c>
      <c r="BH336" s="202">
        <f>IF(N336="sníž. přenesená",J336,0)</f>
        <v>0</v>
      </c>
      <c r="BI336" s="202">
        <f>IF(N336="nulová",J336,0)</f>
        <v>0</v>
      </c>
      <c r="BJ336" s="15" t="s">
        <v>84</v>
      </c>
      <c r="BK336" s="202">
        <f>ROUND(I336*H336,2)</f>
        <v>0</v>
      </c>
      <c r="BL336" s="15" t="s">
        <v>129</v>
      </c>
      <c r="BM336" s="201" t="s">
        <v>393</v>
      </c>
    </row>
    <row r="337" spans="2:65" s="1" customFormat="1" ht="19.5">
      <c r="B337" s="32"/>
      <c r="C337" s="33"/>
      <c r="D337" s="203" t="s">
        <v>131</v>
      </c>
      <c r="E337" s="33"/>
      <c r="F337" s="204" t="s">
        <v>392</v>
      </c>
      <c r="G337" s="33"/>
      <c r="H337" s="33"/>
      <c r="I337" s="108"/>
      <c r="J337" s="33"/>
      <c r="K337" s="33"/>
      <c r="L337" s="36"/>
      <c r="M337" s="205"/>
      <c r="N337" s="64"/>
      <c r="O337" s="64"/>
      <c r="P337" s="64"/>
      <c r="Q337" s="64"/>
      <c r="R337" s="64"/>
      <c r="S337" s="64"/>
      <c r="T337" s="65"/>
      <c r="AT337" s="15" t="s">
        <v>131</v>
      </c>
      <c r="AU337" s="15" t="s">
        <v>86</v>
      </c>
    </row>
    <row r="338" spans="2:65" s="12" customFormat="1" ht="11.25">
      <c r="B338" s="206"/>
      <c r="C338" s="207"/>
      <c r="D338" s="203" t="s">
        <v>132</v>
      </c>
      <c r="E338" s="208" t="s">
        <v>1</v>
      </c>
      <c r="F338" s="209" t="s">
        <v>385</v>
      </c>
      <c r="G338" s="207"/>
      <c r="H338" s="210">
        <v>3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132</v>
      </c>
      <c r="AU338" s="216" t="s">
        <v>86</v>
      </c>
      <c r="AV338" s="12" t="s">
        <v>86</v>
      </c>
      <c r="AW338" s="12" t="s">
        <v>33</v>
      </c>
      <c r="AX338" s="12" t="s">
        <v>76</v>
      </c>
      <c r="AY338" s="216" t="s">
        <v>122</v>
      </c>
    </row>
    <row r="339" spans="2:65" s="13" customFormat="1" ht="11.25">
      <c r="B339" s="217"/>
      <c r="C339" s="218"/>
      <c r="D339" s="203" t="s">
        <v>132</v>
      </c>
      <c r="E339" s="219" t="s">
        <v>1</v>
      </c>
      <c r="F339" s="220" t="s">
        <v>134</v>
      </c>
      <c r="G339" s="218"/>
      <c r="H339" s="221">
        <v>3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132</v>
      </c>
      <c r="AU339" s="227" t="s">
        <v>86</v>
      </c>
      <c r="AV339" s="13" t="s">
        <v>129</v>
      </c>
      <c r="AW339" s="13" t="s">
        <v>33</v>
      </c>
      <c r="AX339" s="13" t="s">
        <v>84</v>
      </c>
      <c r="AY339" s="227" t="s">
        <v>122</v>
      </c>
    </row>
    <row r="340" spans="2:65" s="1" customFormat="1" ht="24" customHeight="1">
      <c r="B340" s="32"/>
      <c r="C340" s="228" t="s">
        <v>394</v>
      </c>
      <c r="D340" s="228" t="s">
        <v>223</v>
      </c>
      <c r="E340" s="229" t="s">
        <v>395</v>
      </c>
      <c r="F340" s="230" t="s">
        <v>396</v>
      </c>
      <c r="G340" s="231" t="s">
        <v>353</v>
      </c>
      <c r="H340" s="232">
        <v>3</v>
      </c>
      <c r="I340" s="233"/>
      <c r="J340" s="234">
        <f>ROUND(I340*H340,2)</f>
        <v>0</v>
      </c>
      <c r="K340" s="230" t="s">
        <v>1</v>
      </c>
      <c r="L340" s="235"/>
      <c r="M340" s="236" t="s">
        <v>1</v>
      </c>
      <c r="N340" s="237" t="s">
        <v>41</v>
      </c>
      <c r="O340" s="64"/>
      <c r="P340" s="199">
        <f>O340*H340</f>
        <v>0</v>
      </c>
      <c r="Q340" s="199">
        <v>5.7000000000000002E-2</v>
      </c>
      <c r="R340" s="199">
        <f>Q340*H340</f>
        <v>0.17100000000000001</v>
      </c>
      <c r="S340" s="199">
        <v>0</v>
      </c>
      <c r="T340" s="200">
        <f>S340*H340</f>
        <v>0</v>
      </c>
      <c r="AR340" s="201" t="s">
        <v>369</v>
      </c>
      <c r="AT340" s="201" t="s">
        <v>223</v>
      </c>
      <c r="AU340" s="201" t="s">
        <v>86</v>
      </c>
      <c r="AY340" s="15" t="s">
        <v>122</v>
      </c>
      <c r="BE340" s="202">
        <f>IF(N340="základní",J340,0)</f>
        <v>0</v>
      </c>
      <c r="BF340" s="202">
        <f>IF(N340="snížená",J340,0)</f>
        <v>0</v>
      </c>
      <c r="BG340" s="202">
        <f>IF(N340="zákl. přenesená",J340,0)</f>
        <v>0</v>
      </c>
      <c r="BH340" s="202">
        <f>IF(N340="sníž. přenesená",J340,0)</f>
        <v>0</v>
      </c>
      <c r="BI340" s="202">
        <f>IF(N340="nulová",J340,0)</f>
        <v>0</v>
      </c>
      <c r="BJ340" s="15" t="s">
        <v>84</v>
      </c>
      <c r="BK340" s="202">
        <f>ROUND(I340*H340,2)</f>
        <v>0</v>
      </c>
      <c r="BL340" s="15" t="s">
        <v>369</v>
      </c>
      <c r="BM340" s="201" t="s">
        <v>397</v>
      </c>
    </row>
    <row r="341" spans="2:65" s="1" customFormat="1" ht="19.5">
      <c r="B341" s="32"/>
      <c r="C341" s="33"/>
      <c r="D341" s="203" t="s">
        <v>131</v>
      </c>
      <c r="E341" s="33"/>
      <c r="F341" s="204" t="s">
        <v>396</v>
      </c>
      <c r="G341" s="33"/>
      <c r="H341" s="33"/>
      <c r="I341" s="108"/>
      <c r="J341" s="33"/>
      <c r="K341" s="33"/>
      <c r="L341" s="36"/>
      <c r="M341" s="205"/>
      <c r="N341" s="64"/>
      <c r="O341" s="64"/>
      <c r="P341" s="64"/>
      <c r="Q341" s="64"/>
      <c r="R341" s="64"/>
      <c r="S341" s="64"/>
      <c r="T341" s="65"/>
      <c r="AT341" s="15" t="s">
        <v>131</v>
      </c>
      <c r="AU341" s="15" t="s">
        <v>86</v>
      </c>
    </row>
    <row r="342" spans="2:65" s="12" customFormat="1" ht="11.25">
      <c r="B342" s="206"/>
      <c r="C342" s="207"/>
      <c r="D342" s="203" t="s">
        <v>132</v>
      </c>
      <c r="E342" s="208" t="s">
        <v>1</v>
      </c>
      <c r="F342" s="209" t="s">
        <v>385</v>
      </c>
      <c r="G342" s="207"/>
      <c r="H342" s="210">
        <v>3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132</v>
      </c>
      <c r="AU342" s="216" t="s">
        <v>86</v>
      </c>
      <c r="AV342" s="12" t="s">
        <v>86</v>
      </c>
      <c r="AW342" s="12" t="s">
        <v>33</v>
      </c>
      <c r="AX342" s="12" t="s">
        <v>76</v>
      </c>
      <c r="AY342" s="216" t="s">
        <v>122</v>
      </c>
    </row>
    <row r="343" spans="2:65" s="13" customFormat="1" ht="11.25">
      <c r="B343" s="217"/>
      <c r="C343" s="218"/>
      <c r="D343" s="203" t="s">
        <v>132</v>
      </c>
      <c r="E343" s="219" t="s">
        <v>1</v>
      </c>
      <c r="F343" s="220" t="s">
        <v>134</v>
      </c>
      <c r="G343" s="218"/>
      <c r="H343" s="221">
        <v>3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132</v>
      </c>
      <c r="AU343" s="227" t="s">
        <v>86</v>
      </c>
      <c r="AV343" s="13" t="s">
        <v>129</v>
      </c>
      <c r="AW343" s="13" t="s">
        <v>33</v>
      </c>
      <c r="AX343" s="13" t="s">
        <v>84</v>
      </c>
      <c r="AY343" s="227" t="s">
        <v>122</v>
      </c>
    </row>
    <row r="344" spans="2:65" s="1" customFormat="1" ht="24" customHeight="1">
      <c r="B344" s="32"/>
      <c r="C344" s="190" t="s">
        <v>398</v>
      </c>
      <c r="D344" s="190" t="s">
        <v>125</v>
      </c>
      <c r="E344" s="191" t="s">
        <v>399</v>
      </c>
      <c r="F344" s="192" t="s">
        <v>400</v>
      </c>
      <c r="G344" s="193" t="s">
        <v>353</v>
      </c>
      <c r="H344" s="194">
        <v>3</v>
      </c>
      <c r="I344" s="195"/>
      <c r="J344" s="196">
        <f>ROUND(I344*H344,2)</f>
        <v>0</v>
      </c>
      <c r="K344" s="192" t="s">
        <v>1</v>
      </c>
      <c r="L344" s="36"/>
      <c r="M344" s="197" t="s">
        <v>1</v>
      </c>
      <c r="N344" s="198" t="s">
        <v>41</v>
      </c>
      <c r="O344" s="64"/>
      <c r="P344" s="199">
        <f>O344*H344</f>
        <v>0</v>
      </c>
      <c r="Q344" s="199">
        <v>9.3600000000000003E-3</v>
      </c>
      <c r="R344" s="199">
        <f>Q344*H344</f>
        <v>2.8080000000000001E-2</v>
      </c>
      <c r="S344" s="199">
        <v>0</v>
      </c>
      <c r="T344" s="200">
        <f>S344*H344</f>
        <v>0</v>
      </c>
      <c r="AR344" s="201" t="s">
        <v>129</v>
      </c>
      <c r="AT344" s="201" t="s">
        <v>125</v>
      </c>
      <c r="AU344" s="201" t="s">
        <v>86</v>
      </c>
      <c r="AY344" s="15" t="s">
        <v>122</v>
      </c>
      <c r="BE344" s="202">
        <f>IF(N344="základní",J344,0)</f>
        <v>0</v>
      </c>
      <c r="BF344" s="202">
        <f>IF(N344="snížená",J344,0)</f>
        <v>0</v>
      </c>
      <c r="BG344" s="202">
        <f>IF(N344="zákl. přenesená",J344,0)</f>
        <v>0</v>
      </c>
      <c r="BH344" s="202">
        <f>IF(N344="sníž. přenesená",J344,0)</f>
        <v>0</v>
      </c>
      <c r="BI344" s="202">
        <f>IF(N344="nulová",J344,0)</f>
        <v>0</v>
      </c>
      <c r="BJ344" s="15" t="s">
        <v>84</v>
      </c>
      <c r="BK344" s="202">
        <f>ROUND(I344*H344,2)</f>
        <v>0</v>
      </c>
      <c r="BL344" s="15" t="s">
        <v>129</v>
      </c>
      <c r="BM344" s="201" t="s">
        <v>401</v>
      </c>
    </row>
    <row r="345" spans="2:65" s="1" customFormat="1" ht="19.5">
      <c r="B345" s="32"/>
      <c r="C345" s="33"/>
      <c r="D345" s="203" t="s">
        <v>131</v>
      </c>
      <c r="E345" s="33"/>
      <c r="F345" s="204" t="s">
        <v>400</v>
      </c>
      <c r="G345" s="33"/>
      <c r="H345" s="33"/>
      <c r="I345" s="108"/>
      <c r="J345" s="33"/>
      <c r="K345" s="33"/>
      <c r="L345" s="36"/>
      <c r="M345" s="205"/>
      <c r="N345" s="64"/>
      <c r="O345" s="64"/>
      <c r="P345" s="64"/>
      <c r="Q345" s="64"/>
      <c r="R345" s="64"/>
      <c r="S345" s="64"/>
      <c r="T345" s="65"/>
      <c r="AT345" s="15" t="s">
        <v>131</v>
      </c>
      <c r="AU345" s="15" t="s">
        <v>86</v>
      </c>
    </row>
    <row r="346" spans="2:65" s="12" customFormat="1" ht="11.25">
      <c r="B346" s="206"/>
      <c r="C346" s="207"/>
      <c r="D346" s="203" t="s">
        <v>132</v>
      </c>
      <c r="E346" s="208" t="s">
        <v>1</v>
      </c>
      <c r="F346" s="209" t="s">
        <v>385</v>
      </c>
      <c r="G346" s="207"/>
      <c r="H346" s="210">
        <v>3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132</v>
      </c>
      <c r="AU346" s="216" t="s">
        <v>86</v>
      </c>
      <c r="AV346" s="12" t="s">
        <v>86</v>
      </c>
      <c r="AW346" s="12" t="s">
        <v>33</v>
      </c>
      <c r="AX346" s="12" t="s">
        <v>76</v>
      </c>
      <c r="AY346" s="216" t="s">
        <v>122</v>
      </c>
    </row>
    <row r="347" spans="2:65" s="13" customFormat="1" ht="11.25">
      <c r="B347" s="217"/>
      <c r="C347" s="218"/>
      <c r="D347" s="203" t="s">
        <v>132</v>
      </c>
      <c r="E347" s="219" t="s">
        <v>1</v>
      </c>
      <c r="F347" s="220" t="s">
        <v>134</v>
      </c>
      <c r="G347" s="218"/>
      <c r="H347" s="221">
        <v>3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132</v>
      </c>
      <c r="AU347" s="227" t="s">
        <v>86</v>
      </c>
      <c r="AV347" s="13" t="s">
        <v>129</v>
      </c>
      <c r="AW347" s="13" t="s">
        <v>33</v>
      </c>
      <c r="AX347" s="13" t="s">
        <v>84</v>
      </c>
      <c r="AY347" s="227" t="s">
        <v>122</v>
      </c>
    </row>
    <row r="348" spans="2:65" s="1" customFormat="1" ht="16.5" customHeight="1">
      <c r="B348" s="32"/>
      <c r="C348" s="228" t="s">
        <v>402</v>
      </c>
      <c r="D348" s="228" t="s">
        <v>223</v>
      </c>
      <c r="E348" s="229" t="s">
        <v>403</v>
      </c>
      <c r="F348" s="230" t="s">
        <v>404</v>
      </c>
      <c r="G348" s="231" t="s">
        <v>353</v>
      </c>
      <c r="H348" s="232">
        <v>2</v>
      </c>
      <c r="I348" s="233"/>
      <c r="J348" s="234">
        <f>ROUND(I348*H348,2)</f>
        <v>0</v>
      </c>
      <c r="K348" s="230" t="s">
        <v>1</v>
      </c>
      <c r="L348" s="235"/>
      <c r="M348" s="236" t="s">
        <v>1</v>
      </c>
      <c r="N348" s="237" t="s">
        <v>41</v>
      </c>
      <c r="O348" s="64"/>
      <c r="P348" s="199">
        <f>O348*H348</f>
        <v>0</v>
      </c>
      <c r="Q348" s="199">
        <v>5.8000000000000003E-2</v>
      </c>
      <c r="R348" s="199">
        <f>Q348*H348</f>
        <v>0.11600000000000001</v>
      </c>
      <c r="S348" s="199">
        <v>0</v>
      </c>
      <c r="T348" s="200">
        <f>S348*H348</f>
        <v>0</v>
      </c>
      <c r="AR348" s="201" t="s">
        <v>226</v>
      </c>
      <c r="AT348" s="201" t="s">
        <v>223</v>
      </c>
      <c r="AU348" s="201" t="s">
        <v>86</v>
      </c>
      <c r="AY348" s="15" t="s">
        <v>122</v>
      </c>
      <c r="BE348" s="202">
        <f>IF(N348="základní",J348,0)</f>
        <v>0</v>
      </c>
      <c r="BF348" s="202">
        <f>IF(N348="snížená",J348,0)</f>
        <v>0</v>
      </c>
      <c r="BG348" s="202">
        <f>IF(N348="zákl. přenesená",J348,0)</f>
        <v>0</v>
      </c>
      <c r="BH348" s="202">
        <f>IF(N348="sníž. přenesená",J348,0)</f>
        <v>0</v>
      </c>
      <c r="BI348" s="202">
        <f>IF(N348="nulová",J348,0)</f>
        <v>0</v>
      </c>
      <c r="BJ348" s="15" t="s">
        <v>84</v>
      </c>
      <c r="BK348" s="202">
        <f>ROUND(I348*H348,2)</f>
        <v>0</v>
      </c>
      <c r="BL348" s="15" t="s">
        <v>129</v>
      </c>
      <c r="BM348" s="201" t="s">
        <v>405</v>
      </c>
    </row>
    <row r="349" spans="2:65" s="1" customFormat="1" ht="11.25">
      <c r="B349" s="32"/>
      <c r="C349" s="33"/>
      <c r="D349" s="203" t="s">
        <v>131</v>
      </c>
      <c r="E349" s="33"/>
      <c r="F349" s="204" t="s">
        <v>404</v>
      </c>
      <c r="G349" s="33"/>
      <c r="H349" s="33"/>
      <c r="I349" s="108"/>
      <c r="J349" s="33"/>
      <c r="K349" s="33"/>
      <c r="L349" s="36"/>
      <c r="M349" s="205"/>
      <c r="N349" s="64"/>
      <c r="O349" s="64"/>
      <c r="P349" s="64"/>
      <c r="Q349" s="64"/>
      <c r="R349" s="64"/>
      <c r="S349" s="64"/>
      <c r="T349" s="65"/>
      <c r="AT349" s="15" t="s">
        <v>131</v>
      </c>
      <c r="AU349" s="15" t="s">
        <v>86</v>
      </c>
    </row>
    <row r="350" spans="2:65" s="12" customFormat="1" ht="11.25">
      <c r="B350" s="206"/>
      <c r="C350" s="207"/>
      <c r="D350" s="203" t="s">
        <v>132</v>
      </c>
      <c r="E350" s="208" t="s">
        <v>1</v>
      </c>
      <c r="F350" s="209" t="s">
        <v>86</v>
      </c>
      <c r="G350" s="207"/>
      <c r="H350" s="210">
        <v>2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132</v>
      </c>
      <c r="AU350" s="216" t="s">
        <v>86</v>
      </c>
      <c r="AV350" s="12" t="s">
        <v>86</v>
      </c>
      <c r="AW350" s="12" t="s">
        <v>33</v>
      </c>
      <c r="AX350" s="12" t="s">
        <v>76</v>
      </c>
      <c r="AY350" s="216" t="s">
        <v>122</v>
      </c>
    </row>
    <row r="351" spans="2:65" s="13" customFormat="1" ht="11.25">
      <c r="B351" s="217"/>
      <c r="C351" s="218"/>
      <c r="D351" s="203" t="s">
        <v>132</v>
      </c>
      <c r="E351" s="219" t="s">
        <v>1</v>
      </c>
      <c r="F351" s="220" t="s">
        <v>134</v>
      </c>
      <c r="G351" s="218"/>
      <c r="H351" s="221">
        <v>2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132</v>
      </c>
      <c r="AU351" s="227" t="s">
        <v>86</v>
      </c>
      <c r="AV351" s="13" t="s">
        <v>129</v>
      </c>
      <c r="AW351" s="13" t="s">
        <v>33</v>
      </c>
      <c r="AX351" s="13" t="s">
        <v>84</v>
      </c>
      <c r="AY351" s="227" t="s">
        <v>122</v>
      </c>
    </row>
    <row r="352" spans="2:65" s="1" customFormat="1" ht="16.5" customHeight="1">
      <c r="B352" s="32"/>
      <c r="C352" s="228" t="s">
        <v>406</v>
      </c>
      <c r="D352" s="228" t="s">
        <v>223</v>
      </c>
      <c r="E352" s="229" t="s">
        <v>407</v>
      </c>
      <c r="F352" s="230" t="s">
        <v>408</v>
      </c>
      <c r="G352" s="231" t="s">
        <v>353</v>
      </c>
      <c r="H352" s="232">
        <v>1</v>
      </c>
      <c r="I352" s="233"/>
      <c r="J352" s="234">
        <f>ROUND(I352*H352,2)</f>
        <v>0</v>
      </c>
      <c r="K352" s="230" t="s">
        <v>1</v>
      </c>
      <c r="L352" s="235"/>
      <c r="M352" s="236" t="s">
        <v>1</v>
      </c>
      <c r="N352" s="237" t="s">
        <v>41</v>
      </c>
      <c r="O352" s="64"/>
      <c r="P352" s="199">
        <f>O352*H352</f>
        <v>0</v>
      </c>
      <c r="Q352" s="199">
        <v>0.06</v>
      </c>
      <c r="R352" s="199">
        <f>Q352*H352</f>
        <v>0.06</v>
      </c>
      <c r="S352" s="199">
        <v>0</v>
      </c>
      <c r="T352" s="200">
        <f>S352*H352</f>
        <v>0</v>
      </c>
      <c r="AR352" s="201" t="s">
        <v>226</v>
      </c>
      <c r="AT352" s="201" t="s">
        <v>223</v>
      </c>
      <c r="AU352" s="201" t="s">
        <v>86</v>
      </c>
      <c r="AY352" s="15" t="s">
        <v>122</v>
      </c>
      <c r="BE352" s="202">
        <f>IF(N352="základní",J352,0)</f>
        <v>0</v>
      </c>
      <c r="BF352" s="202">
        <f>IF(N352="snížená",J352,0)</f>
        <v>0</v>
      </c>
      <c r="BG352" s="202">
        <f>IF(N352="zákl. přenesená",J352,0)</f>
        <v>0</v>
      </c>
      <c r="BH352" s="202">
        <f>IF(N352="sníž. přenesená",J352,0)</f>
        <v>0</v>
      </c>
      <c r="BI352" s="202">
        <f>IF(N352="nulová",J352,0)</f>
        <v>0</v>
      </c>
      <c r="BJ352" s="15" t="s">
        <v>84</v>
      </c>
      <c r="BK352" s="202">
        <f>ROUND(I352*H352,2)</f>
        <v>0</v>
      </c>
      <c r="BL352" s="15" t="s">
        <v>129</v>
      </c>
      <c r="BM352" s="201" t="s">
        <v>409</v>
      </c>
    </row>
    <row r="353" spans="2:65" s="1" customFormat="1" ht="11.25">
      <c r="B353" s="32"/>
      <c r="C353" s="33"/>
      <c r="D353" s="203" t="s">
        <v>131</v>
      </c>
      <c r="E353" s="33"/>
      <c r="F353" s="204" t="s">
        <v>408</v>
      </c>
      <c r="G353" s="33"/>
      <c r="H353" s="33"/>
      <c r="I353" s="108"/>
      <c r="J353" s="33"/>
      <c r="K353" s="33"/>
      <c r="L353" s="36"/>
      <c r="M353" s="205"/>
      <c r="N353" s="64"/>
      <c r="O353" s="64"/>
      <c r="P353" s="64"/>
      <c r="Q353" s="64"/>
      <c r="R353" s="64"/>
      <c r="S353" s="64"/>
      <c r="T353" s="65"/>
      <c r="AT353" s="15" t="s">
        <v>131</v>
      </c>
      <c r="AU353" s="15" t="s">
        <v>86</v>
      </c>
    </row>
    <row r="354" spans="2:65" s="12" customFormat="1" ht="11.25">
      <c r="B354" s="206"/>
      <c r="C354" s="207"/>
      <c r="D354" s="203" t="s">
        <v>132</v>
      </c>
      <c r="E354" s="208" t="s">
        <v>1</v>
      </c>
      <c r="F354" s="209" t="s">
        <v>84</v>
      </c>
      <c r="G354" s="207"/>
      <c r="H354" s="210">
        <v>1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132</v>
      </c>
      <c r="AU354" s="216" t="s">
        <v>86</v>
      </c>
      <c r="AV354" s="12" t="s">
        <v>86</v>
      </c>
      <c r="AW354" s="12" t="s">
        <v>33</v>
      </c>
      <c r="AX354" s="12" t="s">
        <v>76</v>
      </c>
      <c r="AY354" s="216" t="s">
        <v>122</v>
      </c>
    </row>
    <row r="355" spans="2:65" s="13" customFormat="1" ht="11.25">
      <c r="B355" s="217"/>
      <c r="C355" s="218"/>
      <c r="D355" s="203" t="s">
        <v>132</v>
      </c>
      <c r="E355" s="219" t="s">
        <v>1</v>
      </c>
      <c r="F355" s="220" t="s">
        <v>134</v>
      </c>
      <c r="G355" s="218"/>
      <c r="H355" s="221">
        <v>1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132</v>
      </c>
      <c r="AU355" s="227" t="s">
        <v>86</v>
      </c>
      <c r="AV355" s="13" t="s">
        <v>129</v>
      </c>
      <c r="AW355" s="13" t="s">
        <v>33</v>
      </c>
      <c r="AX355" s="13" t="s">
        <v>84</v>
      </c>
      <c r="AY355" s="227" t="s">
        <v>122</v>
      </c>
    </row>
    <row r="356" spans="2:65" s="1" customFormat="1" ht="16.5" customHeight="1">
      <c r="B356" s="32"/>
      <c r="C356" s="228" t="s">
        <v>410</v>
      </c>
      <c r="D356" s="228" t="s">
        <v>223</v>
      </c>
      <c r="E356" s="229" t="s">
        <v>411</v>
      </c>
      <c r="F356" s="230" t="s">
        <v>412</v>
      </c>
      <c r="G356" s="231" t="s">
        <v>353</v>
      </c>
      <c r="H356" s="232">
        <v>3</v>
      </c>
      <c r="I356" s="233"/>
      <c r="J356" s="234">
        <f>ROUND(I356*H356,2)</f>
        <v>0</v>
      </c>
      <c r="K356" s="230" t="s">
        <v>1</v>
      </c>
      <c r="L356" s="235"/>
      <c r="M356" s="236" t="s">
        <v>1</v>
      </c>
      <c r="N356" s="237" t="s">
        <v>41</v>
      </c>
      <c r="O356" s="64"/>
      <c r="P356" s="199">
        <f>O356*H356</f>
        <v>0</v>
      </c>
      <c r="Q356" s="199">
        <v>6.0000000000000001E-3</v>
      </c>
      <c r="R356" s="199">
        <f>Q356*H356</f>
        <v>1.8000000000000002E-2</v>
      </c>
      <c r="S356" s="199">
        <v>0</v>
      </c>
      <c r="T356" s="200">
        <f>S356*H356</f>
        <v>0</v>
      </c>
      <c r="AR356" s="201" t="s">
        <v>226</v>
      </c>
      <c r="AT356" s="201" t="s">
        <v>223</v>
      </c>
      <c r="AU356" s="201" t="s">
        <v>86</v>
      </c>
      <c r="AY356" s="15" t="s">
        <v>122</v>
      </c>
      <c r="BE356" s="202">
        <f>IF(N356="základní",J356,0)</f>
        <v>0</v>
      </c>
      <c r="BF356" s="202">
        <f>IF(N356="snížená",J356,0)</f>
        <v>0</v>
      </c>
      <c r="BG356" s="202">
        <f>IF(N356="zákl. přenesená",J356,0)</f>
        <v>0</v>
      </c>
      <c r="BH356" s="202">
        <f>IF(N356="sníž. přenesená",J356,0)</f>
        <v>0</v>
      </c>
      <c r="BI356" s="202">
        <f>IF(N356="nulová",J356,0)</f>
        <v>0</v>
      </c>
      <c r="BJ356" s="15" t="s">
        <v>84</v>
      </c>
      <c r="BK356" s="202">
        <f>ROUND(I356*H356,2)</f>
        <v>0</v>
      </c>
      <c r="BL356" s="15" t="s">
        <v>129</v>
      </c>
      <c r="BM356" s="201" t="s">
        <v>413</v>
      </c>
    </row>
    <row r="357" spans="2:65" s="1" customFormat="1" ht="11.25">
      <c r="B357" s="32"/>
      <c r="C357" s="33"/>
      <c r="D357" s="203" t="s">
        <v>131</v>
      </c>
      <c r="E357" s="33"/>
      <c r="F357" s="204" t="s">
        <v>412</v>
      </c>
      <c r="G357" s="33"/>
      <c r="H357" s="33"/>
      <c r="I357" s="108"/>
      <c r="J357" s="33"/>
      <c r="K357" s="33"/>
      <c r="L357" s="36"/>
      <c r="M357" s="205"/>
      <c r="N357" s="64"/>
      <c r="O357" s="64"/>
      <c r="P357" s="64"/>
      <c r="Q357" s="64"/>
      <c r="R357" s="64"/>
      <c r="S357" s="64"/>
      <c r="T357" s="65"/>
      <c r="AT357" s="15" t="s">
        <v>131</v>
      </c>
      <c r="AU357" s="15" t="s">
        <v>86</v>
      </c>
    </row>
    <row r="358" spans="2:65" s="12" customFormat="1" ht="11.25">
      <c r="B358" s="206"/>
      <c r="C358" s="207"/>
      <c r="D358" s="203" t="s">
        <v>132</v>
      </c>
      <c r="E358" s="208" t="s">
        <v>1</v>
      </c>
      <c r="F358" s="209" t="s">
        <v>385</v>
      </c>
      <c r="G358" s="207"/>
      <c r="H358" s="210">
        <v>3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132</v>
      </c>
      <c r="AU358" s="216" t="s">
        <v>86</v>
      </c>
      <c r="AV358" s="12" t="s">
        <v>86</v>
      </c>
      <c r="AW358" s="12" t="s">
        <v>33</v>
      </c>
      <c r="AX358" s="12" t="s">
        <v>76</v>
      </c>
      <c r="AY358" s="216" t="s">
        <v>122</v>
      </c>
    </row>
    <row r="359" spans="2:65" s="13" customFormat="1" ht="11.25">
      <c r="B359" s="217"/>
      <c r="C359" s="218"/>
      <c r="D359" s="203" t="s">
        <v>132</v>
      </c>
      <c r="E359" s="219" t="s">
        <v>1</v>
      </c>
      <c r="F359" s="220" t="s">
        <v>134</v>
      </c>
      <c r="G359" s="218"/>
      <c r="H359" s="221">
        <v>3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132</v>
      </c>
      <c r="AU359" s="227" t="s">
        <v>86</v>
      </c>
      <c r="AV359" s="13" t="s">
        <v>129</v>
      </c>
      <c r="AW359" s="13" t="s">
        <v>33</v>
      </c>
      <c r="AX359" s="13" t="s">
        <v>84</v>
      </c>
      <c r="AY359" s="227" t="s">
        <v>122</v>
      </c>
    </row>
    <row r="360" spans="2:65" s="1" customFormat="1" ht="24" customHeight="1">
      <c r="B360" s="32"/>
      <c r="C360" s="228" t="s">
        <v>414</v>
      </c>
      <c r="D360" s="228" t="s">
        <v>223</v>
      </c>
      <c r="E360" s="229" t="s">
        <v>415</v>
      </c>
      <c r="F360" s="230" t="s">
        <v>416</v>
      </c>
      <c r="G360" s="231" t="s">
        <v>353</v>
      </c>
      <c r="H360" s="232">
        <v>1</v>
      </c>
      <c r="I360" s="233"/>
      <c r="J360" s="234">
        <f>ROUND(I360*H360,2)</f>
        <v>0</v>
      </c>
      <c r="K360" s="230" t="s">
        <v>1</v>
      </c>
      <c r="L360" s="235"/>
      <c r="M360" s="236" t="s">
        <v>1</v>
      </c>
      <c r="N360" s="237" t="s">
        <v>41</v>
      </c>
      <c r="O360" s="64"/>
      <c r="P360" s="199">
        <f>O360*H360</f>
        <v>0</v>
      </c>
      <c r="Q360" s="199">
        <v>8.4000000000000005E-2</v>
      </c>
      <c r="R360" s="199">
        <f>Q360*H360</f>
        <v>8.4000000000000005E-2</v>
      </c>
      <c r="S360" s="199">
        <v>0</v>
      </c>
      <c r="T360" s="200">
        <f>S360*H360</f>
        <v>0</v>
      </c>
      <c r="AR360" s="201" t="s">
        <v>226</v>
      </c>
      <c r="AT360" s="201" t="s">
        <v>223</v>
      </c>
      <c r="AU360" s="201" t="s">
        <v>86</v>
      </c>
      <c r="AY360" s="15" t="s">
        <v>122</v>
      </c>
      <c r="BE360" s="202">
        <f>IF(N360="základní",J360,0)</f>
        <v>0</v>
      </c>
      <c r="BF360" s="202">
        <f>IF(N360="snížená",J360,0)</f>
        <v>0</v>
      </c>
      <c r="BG360" s="202">
        <f>IF(N360="zákl. přenesená",J360,0)</f>
        <v>0</v>
      </c>
      <c r="BH360" s="202">
        <f>IF(N360="sníž. přenesená",J360,0)</f>
        <v>0</v>
      </c>
      <c r="BI360" s="202">
        <f>IF(N360="nulová",J360,0)</f>
        <v>0</v>
      </c>
      <c r="BJ360" s="15" t="s">
        <v>84</v>
      </c>
      <c r="BK360" s="202">
        <f>ROUND(I360*H360,2)</f>
        <v>0</v>
      </c>
      <c r="BL360" s="15" t="s">
        <v>129</v>
      </c>
      <c r="BM360" s="201" t="s">
        <v>417</v>
      </c>
    </row>
    <row r="361" spans="2:65" s="1" customFormat="1" ht="19.5">
      <c r="B361" s="32"/>
      <c r="C361" s="33"/>
      <c r="D361" s="203" t="s">
        <v>131</v>
      </c>
      <c r="E361" s="33"/>
      <c r="F361" s="204" t="s">
        <v>416</v>
      </c>
      <c r="G361" s="33"/>
      <c r="H361" s="33"/>
      <c r="I361" s="108"/>
      <c r="J361" s="33"/>
      <c r="K361" s="33"/>
      <c r="L361" s="36"/>
      <c r="M361" s="205"/>
      <c r="N361" s="64"/>
      <c r="O361" s="64"/>
      <c r="P361" s="64"/>
      <c r="Q361" s="64"/>
      <c r="R361" s="64"/>
      <c r="S361" s="64"/>
      <c r="T361" s="65"/>
      <c r="AT361" s="15" t="s">
        <v>131</v>
      </c>
      <c r="AU361" s="15" t="s">
        <v>86</v>
      </c>
    </row>
    <row r="362" spans="2:65" s="12" customFormat="1" ht="11.25">
      <c r="B362" s="206"/>
      <c r="C362" s="207"/>
      <c r="D362" s="203" t="s">
        <v>132</v>
      </c>
      <c r="E362" s="208" t="s">
        <v>1</v>
      </c>
      <c r="F362" s="209" t="s">
        <v>84</v>
      </c>
      <c r="G362" s="207"/>
      <c r="H362" s="210">
        <v>1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132</v>
      </c>
      <c r="AU362" s="216" t="s">
        <v>86</v>
      </c>
      <c r="AV362" s="12" t="s">
        <v>86</v>
      </c>
      <c r="AW362" s="12" t="s">
        <v>33</v>
      </c>
      <c r="AX362" s="12" t="s">
        <v>84</v>
      </c>
      <c r="AY362" s="216" t="s">
        <v>122</v>
      </c>
    </row>
    <row r="363" spans="2:65" s="1" customFormat="1" ht="16.5" customHeight="1">
      <c r="B363" s="32"/>
      <c r="C363" s="228" t="s">
        <v>418</v>
      </c>
      <c r="D363" s="228" t="s">
        <v>223</v>
      </c>
      <c r="E363" s="229" t="s">
        <v>419</v>
      </c>
      <c r="F363" s="230" t="s">
        <v>420</v>
      </c>
      <c r="G363" s="231" t="s">
        <v>157</v>
      </c>
      <c r="H363" s="232">
        <v>11</v>
      </c>
      <c r="I363" s="233"/>
      <c r="J363" s="234">
        <f>ROUND(I363*H363,2)</f>
        <v>0</v>
      </c>
      <c r="K363" s="230" t="s">
        <v>1</v>
      </c>
      <c r="L363" s="235"/>
      <c r="M363" s="236" t="s">
        <v>1</v>
      </c>
      <c r="N363" s="237" t="s">
        <v>41</v>
      </c>
      <c r="O363" s="64"/>
      <c r="P363" s="199">
        <f>O363*H363</f>
        <v>0</v>
      </c>
      <c r="Q363" s="199">
        <v>3.2000000000000001E-2</v>
      </c>
      <c r="R363" s="199">
        <f>Q363*H363</f>
        <v>0.35199999999999998</v>
      </c>
      <c r="S363" s="199">
        <v>0</v>
      </c>
      <c r="T363" s="200">
        <f>S363*H363</f>
        <v>0</v>
      </c>
      <c r="AR363" s="201" t="s">
        <v>226</v>
      </c>
      <c r="AT363" s="201" t="s">
        <v>223</v>
      </c>
      <c r="AU363" s="201" t="s">
        <v>86</v>
      </c>
      <c r="AY363" s="15" t="s">
        <v>122</v>
      </c>
      <c r="BE363" s="202">
        <f>IF(N363="základní",J363,0)</f>
        <v>0</v>
      </c>
      <c r="BF363" s="202">
        <f>IF(N363="snížená",J363,0)</f>
        <v>0</v>
      </c>
      <c r="BG363" s="202">
        <f>IF(N363="zákl. přenesená",J363,0)</f>
        <v>0</v>
      </c>
      <c r="BH363" s="202">
        <f>IF(N363="sníž. přenesená",J363,0)</f>
        <v>0</v>
      </c>
      <c r="BI363" s="202">
        <f>IF(N363="nulová",J363,0)</f>
        <v>0</v>
      </c>
      <c r="BJ363" s="15" t="s">
        <v>84</v>
      </c>
      <c r="BK363" s="202">
        <f>ROUND(I363*H363,2)</f>
        <v>0</v>
      </c>
      <c r="BL363" s="15" t="s">
        <v>129</v>
      </c>
      <c r="BM363" s="201" t="s">
        <v>421</v>
      </c>
    </row>
    <row r="364" spans="2:65" s="1" customFormat="1" ht="11.25">
      <c r="B364" s="32"/>
      <c r="C364" s="33"/>
      <c r="D364" s="203" t="s">
        <v>131</v>
      </c>
      <c r="E364" s="33"/>
      <c r="F364" s="204" t="s">
        <v>420</v>
      </c>
      <c r="G364" s="33"/>
      <c r="H364" s="33"/>
      <c r="I364" s="108"/>
      <c r="J364" s="33"/>
      <c r="K364" s="33"/>
      <c r="L364" s="36"/>
      <c r="M364" s="205"/>
      <c r="N364" s="64"/>
      <c r="O364" s="64"/>
      <c r="P364" s="64"/>
      <c r="Q364" s="64"/>
      <c r="R364" s="64"/>
      <c r="S364" s="64"/>
      <c r="T364" s="65"/>
      <c r="AT364" s="15" t="s">
        <v>131</v>
      </c>
      <c r="AU364" s="15" t="s">
        <v>86</v>
      </c>
    </row>
    <row r="365" spans="2:65" s="12" customFormat="1" ht="11.25">
      <c r="B365" s="206"/>
      <c r="C365" s="207"/>
      <c r="D365" s="203" t="s">
        <v>132</v>
      </c>
      <c r="E365" s="208" t="s">
        <v>1</v>
      </c>
      <c r="F365" s="209" t="s">
        <v>422</v>
      </c>
      <c r="G365" s="207"/>
      <c r="H365" s="210">
        <v>11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132</v>
      </c>
      <c r="AU365" s="216" t="s">
        <v>86</v>
      </c>
      <c r="AV365" s="12" t="s">
        <v>86</v>
      </c>
      <c r="AW365" s="12" t="s">
        <v>33</v>
      </c>
      <c r="AX365" s="12" t="s">
        <v>76</v>
      </c>
      <c r="AY365" s="216" t="s">
        <v>122</v>
      </c>
    </row>
    <row r="366" spans="2:65" s="13" customFormat="1" ht="11.25">
      <c r="B366" s="217"/>
      <c r="C366" s="218"/>
      <c r="D366" s="203" t="s">
        <v>132</v>
      </c>
      <c r="E366" s="219" t="s">
        <v>1</v>
      </c>
      <c r="F366" s="220" t="s">
        <v>134</v>
      </c>
      <c r="G366" s="218"/>
      <c r="H366" s="221">
        <v>11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132</v>
      </c>
      <c r="AU366" s="227" t="s">
        <v>86</v>
      </c>
      <c r="AV366" s="13" t="s">
        <v>129</v>
      </c>
      <c r="AW366" s="13" t="s">
        <v>33</v>
      </c>
      <c r="AX366" s="13" t="s">
        <v>84</v>
      </c>
      <c r="AY366" s="227" t="s">
        <v>122</v>
      </c>
    </row>
    <row r="367" spans="2:65" s="1" customFormat="1" ht="16.5" customHeight="1">
      <c r="B367" s="32"/>
      <c r="C367" s="228" t="s">
        <v>423</v>
      </c>
      <c r="D367" s="228" t="s">
        <v>223</v>
      </c>
      <c r="E367" s="229" t="s">
        <v>424</v>
      </c>
      <c r="F367" s="230" t="s">
        <v>425</v>
      </c>
      <c r="G367" s="231" t="s">
        <v>353</v>
      </c>
      <c r="H367" s="232">
        <v>11</v>
      </c>
      <c r="I367" s="233"/>
      <c r="J367" s="234">
        <f>ROUND(I367*H367,2)</f>
        <v>0</v>
      </c>
      <c r="K367" s="230" t="s">
        <v>1</v>
      </c>
      <c r="L367" s="235"/>
      <c r="M367" s="236" t="s">
        <v>1</v>
      </c>
      <c r="N367" s="237" t="s">
        <v>41</v>
      </c>
      <c r="O367" s="64"/>
      <c r="P367" s="199">
        <f>O367*H367</f>
        <v>0</v>
      </c>
      <c r="Q367" s="199">
        <v>9.5999999999999992E-3</v>
      </c>
      <c r="R367" s="199">
        <f>Q367*H367</f>
        <v>0.10559999999999999</v>
      </c>
      <c r="S367" s="199">
        <v>0</v>
      </c>
      <c r="T367" s="200">
        <f>S367*H367</f>
        <v>0</v>
      </c>
      <c r="AR367" s="201" t="s">
        <v>226</v>
      </c>
      <c r="AT367" s="201" t="s">
        <v>223</v>
      </c>
      <c r="AU367" s="201" t="s">
        <v>86</v>
      </c>
      <c r="AY367" s="15" t="s">
        <v>122</v>
      </c>
      <c r="BE367" s="202">
        <f>IF(N367="základní",J367,0)</f>
        <v>0</v>
      </c>
      <c r="BF367" s="202">
        <f>IF(N367="snížená",J367,0)</f>
        <v>0</v>
      </c>
      <c r="BG367" s="202">
        <f>IF(N367="zákl. přenesená",J367,0)</f>
        <v>0</v>
      </c>
      <c r="BH367" s="202">
        <f>IF(N367="sníž. přenesená",J367,0)</f>
        <v>0</v>
      </c>
      <c r="BI367" s="202">
        <f>IF(N367="nulová",J367,0)</f>
        <v>0</v>
      </c>
      <c r="BJ367" s="15" t="s">
        <v>84</v>
      </c>
      <c r="BK367" s="202">
        <f>ROUND(I367*H367,2)</f>
        <v>0</v>
      </c>
      <c r="BL367" s="15" t="s">
        <v>129</v>
      </c>
      <c r="BM367" s="201" t="s">
        <v>426</v>
      </c>
    </row>
    <row r="368" spans="2:65" s="1" customFormat="1" ht="11.25">
      <c r="B368" s="32"/>
      <c r="C368" s="33"/>
      <c r="D368" s="203" t="s">
        <v>131</v>
      </c>
      <c r="E368" s="33"/>
      <c r="F368" s="204" t="s">
        <v>425</v>
      </c>
      <c r="G368" s="33"/>
      <c r="H368" s="33"/>
      <c r="I368" s="108"/>
      <c r="J368" s="33"/>
      <c r="K368" s="33"/>
      <c r="L368" s="36"/>
      <c r="M368" s="205"/>
      <c r="N368" s="64"/>
      <c r="O368" s="64"/>
      <c r="P368" s="64"/>
      <c r="Q368" s="64"/>
      <c r="R368" s="64"/>
      <c r="S368" s="64"/>
      <c r="T368" s="65"/>
      <c r="AT368" s="15" t="s">
        <v>131</v>
      </c>
      <c r="AU368" s="15" t="s">
        <v>86</v>
      </c>
    </row>
    <row r="369" spans="2:65" s="12" customFormat="1" ht="11.25">
      <c r="B369" s="206"/>
      <c r="C369" s="207"/>
      <c r="D369" s="203" t="s">
        <v>132</v>
      </c>
      <c r="E369" s="208" t="s">
        <v>1</v>
      </c>
      <c r="F369" s="209" t="s">
        <v>422</v>
      </c>
      <c r="G369" s="207"/>
      <c r="H369" s="210">
        <v>11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132</v>
      </c>
      <c r="AU369" s="216" t="s">
        <v>86</v>
      </c>
      <c r="AV369" s="12" t="s">
        <v>86</v>
      </c>
      <c r="AW369" s="12" t="s">
        <v>33</v>
      </c>
      <c r="AX369" s="12" t="s">
        <v>76</v>
      </c>
      <c r="AY369" s="216" t="s">
        <v>122</v>
      </c>
    </row>
    <row r="370" spans="2:65" s="13" customFormat="1" ht="11.25">
      <c r="B370" s="217"/>
      <c r="C370" s="218"/>
      <c r="D370" s="203" t="s">
        <v>132</v>
      </c>
      <c r="E370" s="219" t="s">
        <v>1</v>
      </c>
      <c r="F370" s="220" t="s">
        <v>134</v>
      </c>
      <c r="G370" s="218"/>
      <c r="H370" s="221">
        <v>11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132</v>
      </c>
      <c r="AU370" s="227" t="s">
        <v>86</v>
      </c>
      <c r="AV370" s="13" t="s">
        <v>129</v>
      </c>
      <c r="AW370" s="13" t="s">
        <v>33</v>
      </c>
      <c r="AX370" s="13" t="s">
        <v>84</v>
      </c>
      <c r="AY370" s="227" t="s">
        <v>122</v>
      </c>
    </row>
    <row r="371" spans="2:65" s="1" customFormat="1" ht="24" customHeight="1">
      <c r="B371" s="32"/>
      <c r="C371" s="190" t="s">
        <v>427</v>
      </c>
      <c r="D371" s="190" t="s">
        <v>125</v>
      </c>
      <c r="E371" s="191" t="s">
        <v>428</v>
      </c>
      <c r="F371" s="192" t="s">
        <v>429</v>
      </c>
      <c r="G371" s="193" t="s">
        <v>353</v>
      </c>
      <c r="H371" s="194">
        <v>7</v>
      </c>
      <c r="I371" s="195"/>
      <c r="J371" s="196">
        <f>ROUND(I371*H371,2)</f>
        <v>0</v>
      </c>
      <c r="K371" s="192" t="s">
        <v>1</v>
      </c>
      <c r="L371" s="36"/>
      <c r="M371" s="197" t="s">
        <v>1</v>
      </c>
      <c r="N371" s="198" t="s">
        <v>41</v>
      </c>
      <c r="O371" s="64"/>
      <c r="P371" s="199">
        <f>O371*H371</f>
        <v>0</v>
      </c>
      <c r="Q371" s="199">
        <v>0.42368</v>
      </c>
      <c r="R371" s="199">
        <f>Q371*H371</f>
        <v>2.96576</v>
      </c>
      <c r="S371" s="199">
        <v>0</v>
      </c>
      <c r="T371" s="200">
        <f>S371*H371</f>
        <v>0</v>
      </c>
      <c r="AR371" s="201" t="s">
        <v>129</v>
      </c>
      <c r="AT371" s="201" t="s">
        <v>125</v>
      </c>
      <c r="AU371" s="201" t="s">
        <v>86</v>
      </c>
      <c r="AY371" s="15" t="s">
        <v>122</v>
      </c>
      <c r="BE371" s="202">
        <f>IF(N371="základní",J371,0)</f>
        <v>0</v>
      </c>
      <c r="BF371" s="202">
        <f>IF(N371="snížená",J371,0)</f>
        <v>0</v>
      </c>
      <c r="BG371" s="202">
        <f>IF(N371="zákl. přenesená",J371,0)</f>
        <v>0</v>
      </c>
      <c r="BH371" s="202">
        <f>IF(N371="sníž. přenesená",J371,0)</f>
        <v>0</v>
      </c>
      <c r="BI371" s="202">
        <f>IF(N371="nulová",J371,0)</f>
        <v>0</v>
      </c>
      <c r="BJ371" s="15" t="s">
        <v>84</v>
      </c>
      <c r="BK371" s="202">
        <f>ROUND(I371*H371,2)</f>
        <v>0</v>
      </c>
      <c r="BL371" s="15" t="s">
        <v>129</v>
      </c>
      <c r="BM371" s="201" t="s">
        <v>430</v>
      </c>
    </row>
    <row r="372" spans="2:65" s="1" customFormat="1" ht="19.5">
      <c r="B372" s="32"/>
      <c r="C372" s="33"/>
      <c r="D372" s="203" t="s">
        <v>131</v>
      </c>
      <c r="E372" s="33"/>
      <c r="F372" s="204" t="s">
        <v>429</v>
      </c>
      <c r="G372" s="33"/>
      <c r="H372" s="33"/>
      <c r="I372" s="108"/>
      <c r="J372" s="33"/>
      <c r="K372" s="33"/>
      <c r="L372" s="36"/>
      <c r="M372" s="205"/>
      <c r="N372" s="64"/>
      <c r="O372" s="64"/>
      <c r="P372" s="64"/>
      <c r="Q372" s="64"/>
      <c r="R372" s="64"/>
      <c r="S372" s="64"/>
      <c r="T372" s="65"/>
      <c r="AT372" s="15" t="s">
        <v>131</v>
      </c>
      <c r="AU372" s="15" t="s">
        <v>86</v>
      </c>
    </row>
    <row r="373" spans="2:65" s="12" customFormat="1" ht="11.25">
      <c r="B373" s="206"/>
      <c r="C373" s="207"/>
      <c r="D373" s="203" t="s">
        <v>132</v>
      </c>
      <c r="E373" s="208" t="s">
        <v>1</v>
      </c>
      <c r="F373" s="209" t="s">
        <v>431</v>
      </c>
      <c r="G373" s="207"/>
      <c r="H373" s="210">
        <v>7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132</v>
      </c>
      <c r="AU373" s="216" t="s">
        <v>86</v>
      </c>
      <c r="AV373" s="12" t="s">
        <v>86</v>
      </c>
      <c r="AW373" s="12" t="s">
        <v>33</v>
      </c>
      <c r="AX373" s="12" t="s">
        <v>76</v>
      </c>
      <c r="AY373" s="216" t="s">
        <v>122</v>
      </c>
    </row>
    <row r="374" spans="2:65" s="13" customFormat="1" ht="11.25">
      <c r="B374" s="217"/>
      <c r="C374" s="218"/>
      <c r="D374" s="203" t="s">
        <v>132</v>
      </c>
      <c r="E374" s="219" t="s">
        <v>1</v>
      </c>
      <c r="F374" s="220" t="s">
        <v>134</v>
      </c>
      <c r="G374" s="218"/>
      <c r="H374" s="221">
        <v>7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132</v>
      </c>
      <c r="AU374" s="227" t="s">
        <v>86</v>
      </c>
      <c r="AV374" s="13" t="s">
        <v>129</v>
      </c>
      <c r="AW374" s="13" t="s">
        <v>33</v>
      </c>
      <c r="AX374" s="13" t="s">
        <v>84</v>
      </c>
      <c r="AY374" s="227" t="s">
        <v>122</v>
      </c>
    </row>
    <row r="375" spans="2:65" s="1" customFormat="1" ht="24" customHeight="1">
      <c r="B375" s="32"/>
      <c r="C375" s="190" t="s">
        <v>432</v>
      </c>
      <c r="D375" s="190" t="s">
        <v>125</v>
      </c>
      <c r="E375" s="191" t="s">
        <v>433</v>
      </c>
      <c r="F375" s="192" t="s">
        <v>434</v>
      </c>
      <c r="G375" s="193" t="s">
        <v>353</v>
      </c>
      <c r="H375" s="194">
        <v>7</v>
      </c>
      <c r="I375" s="195"/>
      <c r="J375" s="196">
        <f>ROUND(I375*H375,2)</f>
        <v>0</v>
      </c>
      <c r="K375" s="192" t="s">
        <v>1</v>
      </c>
      <c r="L375" s="36"/>
      <c r="M375" s="197" t="s">
        <v>1</v>
      </c>
      <c r="N375" s="198" t="s">
        <v>41</v>
      </c>
      <c r="O375" s="64"/>
      <c r="P375" s="199">
        <f>O375*H375</f>
        <v>0</v>
      </c>
      <c r="Q375" s="199">
        <v>0.42080000000000001</v>
      </c>
      <c r="R375" s="199">
        <f>Q375*H375</f>
        <v>2.9456000000000002</v>
      </c>
      <c r="S375" s="199">
        <v>0</v>
      </c>
      <c r="T375" s="200">
        <f>S375*H375</f>
        <v>0</v>
      </c>
      <c r="AR375" s="201" t="s">
        <v>129</v>
      </c>
      <c r="AT375" s="201" t="s">
        <v>125</v>
      </c>
      <c r="AU375" s="201" t="s">
        <v>86</v>
      </c>
      <c r="AY375" s="15" t="s">
        <v>122</v>
      </c>
      <c r="BE375" s="202">
        <f>IF(N375="základní",J375,0)</f>
        <v>0</v>
      </c>
      <c r="BF375" s="202">
        <f>IF(N375="snížená",J375,0)</f>
        <v>0</v>
      </c>
      <c r="BG375" s="202">
        <f>IF(N375="zákl. přenesená",J375,0)</f>
        <v>0</v>
      </c>
      <c r="BH375" s="202">
        <f>IF(N375="sníž. přenesená",J375,0)</f>
        <v>0</v>
      </c>
      <c r="BI375" s="202">
        <f>IF(N375="nulová",J375,0)</f>
        <v>0</v>
      </c>
      <c r="BJ375" s="15" t="s">
        <v>84</v>
      </c>
      <c r="BK375" s="202">
        <f>ROUND(I375*H375,2)</f>
        <v>0</v>
      </c>
      <c r="BL375" s="15" t="s">
        <v>129</v>
      </c>
      <c r="BM375" s="201" t="s">
        <v>435</v>
      </c>
    </row>
    <row r="376" spans="2:65" s="1" customFormat="1" ht="19.5">
      <c r="B376" s="32"/>
      <c r="C376" s="33"/>
      <c r="D376" s="203" t="s">
        <v>131</v>
      </c>
      <c r="E376" s="33"/>
      <c r="F376" s="204" t="s">
        <v>434</v>
      </c>
      <c r="G376" s="33"/>
      <c r="H376" s="33"/>
      <c r="I376" s="108"/>
      <c r="J376" s="33"/>
      <c r="K376" s="33"/>
      <c r="L376" s="36"/>
      <c r="M376" s="205"/>
      <c r="N376" s="64"/>
      <c r="O376" s="64"/>
      <c r="P376" s="64"/>
      <c r="Q376" s="64"/>
      <c r="R376" s="64"/>
      <c r="S376" s="64"/>
      <c r="T376" s="65"/>
      <c r="AT376" s="15" t="s">
        <v>131</v>
      </c>
      <c r="AU376" s="15" t="s">
        <v>86</v>
      </c>
    </row>
    <row r="377" spans="2:65" s="12" customFormat="1" ht="11.25">
      <c r="B377" s="206"/>
      <c r="C377" s="207"/>
      <c r="D377" s="203" t="s">
        <v>132</v>
      </c>
      <c r="E377" s="208" t="s">
        <v>1</v>
      </c>
      <c r="F377" s="209" t="s">
        <v>431</v>
      </c>
      <c r="G377" s="207"/>
      <c r="H377" s="210">
        <v>7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132</v>
      </c>
      <c r="AU377" s="216" t="s">
        <v>86</v>
      </c>
      <c r="AV377" s="12" t="s">
        <v>86</v>
      </c>
      <c r="AW377" s="12" t="s">
        <v>33</v>
      </c>
      <c r="AX377" s="12" t="s">
        <v>76</v>
      </c>
      <c r="AY377" s="216" t="s">
        <v>122</v>
      </c>
    </row>
    <row r="378" spans="2:65" s="13" customFormat="1" ht="11.25">
      <c r="B378" s="217"/>
      <c r="C378" s="218"/>
      <c r="D378" s="203" t="s">
        <v>132</v>
      </c>
      <c r="E378" s="219" t="s">
        <v>1</v>
      </c>
      <c r="F378" s="220" t="s">
        <v>134</v>
      </c>
      <c r="G378" s="218"/>
      <c r="H378" s="221">
        <v>7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132</v>
      </c>
      <c r="AU378" s="227" t="s">
        <v>86</v>
      </c>
      <c r="AV378" s="13" t="s">
        <v>129</v>
      </c>
      <c r="AW378" s="13" t="s">
        <v>33</v>
      </c>
      <c r="AX378" s="13" t="s">
        <v>84</v>
      </c>
      <c r="AY378" s="227" t="s">
        <v>122</v>
      </c>
    </row>
    <row r="379" spans="2:65" s="1" customFormat="1" ht="24" customHeight="1">
      <c r="B379" s="32"/>
      <c r="C379" s="190" t="s">
        <v>436</v>
      </c>
      <c r="D379" s="190" t="s">
        <v>125</v>
      </c>
      <c r="E379" s="191" t="s">
        <v>437</v>
      </c>
      <c r="F379" s="192" t="s">
        <v>438</v>
      </c>
      <c r="G379" s="193" t="s">
        <v>353</v>
      </c>
      <c r="H379" s="194">
        <v>7</v>
      </c>
      <c r="I379" s="195"/>
      <c r="J379" s="196">
        <f>ROUND(I379*H379,2)</f>
        <v>0</v>
      </c>
      <c r="K379" s="192" t="s">
        <v>1</v>
      </c>
      <c r="L379" s="36"/>
      <c r="M379" s="197" t="s">
        <v>1</v>
      </c>
      <c r="N379" s="198" t="s">
        <v>41</v>
      </c>
      <c r="O379" s="64"/>
      <c r="P379" s="199">
        <f>O379*H379</f>
        <v>0</v>
      </c>
      <c r="Q379" s="199">
        <v>0.31108000000000002</v>
      </c>
      <c r="R379" s="199">
        <f>Q379*H379</f>
        <v>2.1775600000000002</v>
      </c>
      <c r="S379" s="199">
        <v>0</v>
      </c>
      <c r="T379" s="200">
        <f>S379*H379</f>
        <v>0</v>
      </c>
      <c r="AR379" s="201" t="s">
        <v>129</v>
      </c>
      <c r="AT379" s="201" t="s">
        <v>125</v>
      </c>
      <c r="AU379" s="201" t="s">
        <v>86</v>
      </c>
      <c r="AY379" s="15" t="s">
        <v>122</v>
      </c>
      <c r="BE379" s="202">
        <f>IF(N379="základní",J379,0)</f>
        <v>0</v>
      </c>
      <c r="BF379" s="202">
        <f>IF(N379="snížená",J379,0)</f>
        <v>0</v>
      </c>
      <c r="BG379" s="202">
        <f>IF(N379="zákl. přenesená",J379,0)</f>
        <v>0</v>
      </c>
      <c r="BH379" s="202">
        <f>IF(N379="sníž. přenesená",J379,0)</f>
        <v>0</v>
      </c>
      <c r="BI379" s="202">
        <f>IF(N379="nulová",J379,0)</f>
        <v>0</v>
      </c>
      <c r="BJ379" s="15" t="s">
        <v>84</v>
      </c>
      <c r="BK379" s="202">
        <f>ROUND(I379*H379,2)</f>
        <v>0</v>
      </c>
      <c r="BL379" s="15" t="s">
        <v>129</v>
      </c>
      <c r="BM379" s="201" t="s">
        <v>439</v>
      </c>
    </row>
    <row r="380" spans="2:65" s="1" customFormat="1" ht="19.5">
      <c r="B380" s="32"/>
      <c r="C380" s="33"/>
      <c r="D380" s="203" t="s">
        <v>131</v>
      </c>
      <c r="E380" s="33"/>
      <c r="F380" s="204" t="s">
        <v>438</v>
      </c>
      <c r="G380" s="33"/>
      <c r="H380" s="33"/>
      <c r="I380" s="108"/>
      <c r="J380" s="33"/>
      <c r="K380" s="33"/>
      <c r="L380" s="36"/>
      <c r="M380" s="205"/>
      <c r="N380" s="64"/>
      <c r="O380" s="64"/>
      <c r="P380" s="64"/>
      <c r="Q380" s="64"/>
      <c r="R380" s="64"/>
      <c r="S380" s="64"/>
      <c r="T380" s="65"/>
      <c r="AT380" s="15" t="s">
        <v>131</v>
      </c>
      <c r="AU380" s="15" t="s">
        <v>86</v>
      </c>
    </row>
    <row r="381" spans="2:65" s="12" customFormat="1" ht="11.25">
      <c r="B381" s="206"/>
      <c r="C381" s="207"/>
      <c r="D381" s="203" t="s">
        <v>132</v>
      </c>
      <c r="E381" s="208" t="s">
        <v>1</v>
      </c>
      <c r="F381" s="209" t="s">
        <v>160</v>
      </c>
      <c r="G381" s="207"/>
      <c r="H381" s="210">
        <v>7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132</v>
      </c>
      <c r="AU381" s="216" t="s">
        <v>86</v>
      </c>
      <c r="AV381" s="12" t="s">
        <v>86</v>
      </c>
      <c r="AW381" s="12" t="s">
        <v>33</v>
      </c>
      <c r="AX381" s="12" t="s">
        <v>76</v>
      </c>
      <c r="AY381" s="216" t="s">
        <v>122</v>
      </c>
    </row>
    <row r="382" spans="2:65" s="13" customFormat="1" ht="11.25">
      <c r="B382" s="217"/>
      <c r="C382" s="218"/>
      <c r="D382" s="203" t="s">
        <v>132</v>
      </c>
      <c r="E382" s="219" t="s">
        <v>1</v>
      </c>
      <c r="F382" s="220" t="s">
        <v>134</v>
      </c>
      <c r="G382" s="218"/>
      <c r="H382" s="221">
        <v>7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132</v>
      </c>
      <c r="AU382" s="227" t="s">
        <v>86</v>
      </c>
      <c r="AV382" s="13" t="s">
        <v>129</v>
      </c>
      <c r="AW382" s="13" t="s">
        <v>33</v>
      </c>
      <c r="AX382" s="13" t="s">
        <v>84</v>
      </c>
      <c r="AY382" s="227" t="s">
        <v>122</v>
      </c>
    </row>
    <row r="383" spans="2:65" s="11" customFormat="1" ht="22.9" customHeight="1">
      <c r="B383" s="174"/>
      <c r="C383" s="175"/>
      <c r="D383" s="176" t="s">
        <v>75</v>
      </c>
      <c r="E383" s="188" t="s">
        <v>440</v>
      </c>
      <c r="F383" s="188" t="s">
        <v>441</v>
      </c>
      <c r="G383" s="175"/>
      <c r="H383" s="175"/>
      <c r="I383" s="178"/>
      <c r="J383" s="189">
        <f>BK383</f>
        <v>0</v>
      </c>
      <c r="K383" s="175"/>
      <c r="L383" s="180"/>
      <c r="M383" s="181"/>
      <c r="N383" s="182"/>
      <c r="O383" s="182"/>
      <c r="P383" s="183">
        <f>SUM(P384:P472)</f>
        <v>0</v>
      </c>
      <c r="Q383" s="182"/>
      <c r="R383" s="183">
        <f>SUM(R384:R472)</f>
        <v>223.04634000000001</v>
      </c>
      <c r="S383" s="182"/>
      <c r="T383" s="184">
        <f>SUM(T384:T472)</f>
        <v>30.873999999999999</v>
      </c>
      <c r="AR383" s="185" t="s">
        <v>84</v>
      </c>
      <c r="AT383" s="186" t="s">
        <v>75</v>
      </c>
      <c r="AU383" s="186" t="s">
        <v>84</v>
      </c>
      <c r="AY383" s="185" t="s">
        <v>122</v>
      </c>
      <c r="BK383" s="187">
        <f>SUM(BK384:BK472)</f>
        <v>0</v>
      </c>
    </row>
    <row r="384" spans="2:65" s="1" customFormat="1" ht="24" customHeight="1">
      <c r="B384" s="32"/>
      <c r="C384" s="190" t="s">
        <v>442</v>
      </c>
      <c r="D384" s="190" t="s">
        <v>125</v>
      </c>
      <c r="E384" s="191" t="s">
        <v>443</v>
      </c>
      <c r="F384" s="192" t="s">
        <v>444</v>
      </c>
      <c r="G384" s="193" t="s">
        <v>353</v>
      </c>
      <c r="H384" s="194">
        <v>3</v>
      </c>
      <c r="I384" s="195"/>
      <c r="J384" s="196">
        <f>ROUND(I384*H384,2)</f>
        <v>0</v>
      </c>
      <c r="K384" s="192" t="s">
        <v>1</v>
      </c>
      <c r="L384" s="36"/>
      <c r="M384" s="197" t="s">
        <v>1</v>
      </c>
      <c r="N384" s="198" t="s">
        <v>41</v>
      </c>
      <c r="O384" s="64"/>
      <c r="P384" s="199">
        <f>O384*H384</f>
        <v>0</v>
      </c>
      <c r="Q384" s="199">
        <v>6.9999999999999999E-4</v>
      </c>
      <c r="R384" s="199">
        <f>Q384*H384</f>
        <v>2.0999999999999999E-3</v>
      </c>
      <c r="S384" s="199">
        <v>0</v>
      </c>
      <c r="T384" s="200">
        <f>S384*H384</f>
        <v>0</v>
      </c>
      <c r="AR384" s="201" t="s">
        <v>129</v>
      </c>
      <c r="AT384" s="201" t="s">
        <v>125</v>
      </c>
      <c r="AU384" s="201" t="s">
        <v>86</v>
      </c>
      <c r="AY384" s="15" t="s">
        <v>122</v>
      </c>
      <c r="BE384" s="202">
        <f>IF(N384="základní",J384,0)</f>
        <v>0</v>
      </c>
      <c r="BF384" s="202">
        <f>IF(N384="snížená",J384,0)</f>
        <v>0</v>
      </c>
      <c r="BG384" s="202">
        <f>IF(N384="zákl. přenesená",J384,0)</f>
        <v>0</v>
      </c>
      <c r="BH384" s="202">
        <f>IF(N384="sníž. přenesená",J384,0)</f>
        <v>0</v>
      </c>
      <c r="BI384" s="202">
        <f>IF(N384="nulová",J384,0)</f>
        <v>0</v>
      </c>
      <c r="BJ384" s="15" t="s">
        <v>84</v>
      </c>
      <c r="BK384" s="202">
        <f>ROUND(I384*H384,2)</f>
        <v>0</v>
      </c>
      <c r="BL384" s="15" t="s">
        <v>129</v>
      </c>
      <c r="BM384" s="201" t="s">
        <v>445</v>
      </c>
    </row>
    <row r="385" spans="2:65" s="1" customFormat="1" ht="19.5">
      <c r="B385" s="32"/>
      <c r="C385" s="33"/>
      <c r="D385" s="203" t="s">
        <v>131</v>
      </c>
      <c r="E385" s="33"/>
      <c r="F385" s="204" t="s">
        <v>444</v>
      </c>
      <c r="G385" s="33"/>
      <c r="H385" s="33"/>
      <c r="I385" s="108"/>
      <c r="J385" s="33"/>
      <c r="K385" s="33"/>
      <c r="L385" s="36"/>
      <c r="M385" s="205"/>
      <c r="N385" s="64"/>
      <c r="O385" s="64"/>
      <c r="P385" s="64"/>
      <c r="Q385" s="64"/>
      <c r="R385" s="64"/>
      <c r="S385" s="64"/>
      <c r="T385" s="65"/>
      <c r="AT385" s="15" t="s">
        <v>131</v>
      </c>
      <c r="AU385" s="15" t="s">
        <v>86</v>
      </c>
    </row>
    <row r="386" spans="2:65" s="12" customFormat="1" ht="11.25">
      <c r="B386" s="206"/>
      <c r="C386" s="207"/>
      <c r="D386" s="203" t="s">
        <v>132</v>
      </c>
      <c r="E386" s="208" t="s">
        <v>1</v>
      </c>
      <c r="F386" s="209" t="s">
        <v>385</v>
      </c>
      <c r="G386" s="207"/>
      <c r="H386" s="210">
        <v>3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132</v>
      </c>
      <c r="AU386" s="216" t="s">
        <v>86</v>
      </c>
      <c r="AV386" s="12" t="s">
        <v>86</v>
      </c>
      <c r="AW386" s="12" t="s">
        <v>33</v>
      </c>
      <c r="AX386" s="12" t="s">
        <v>76</v>
      </c>
      <c r="AY386" s="216" t="s">
        <v>122</v>
      </c>
    </row>
    <row r="387" spans="2:65" s="13" customFormat="1" ht="11.25">
      <c r="B387" s="217"/>
      <c r="C387" s="218"/>
      <c r="D387" s="203" t="s">
        <v>132</v>
      </c>
      <c r="E387" s="219" t="s">
        <v>1</v>
      </c>
      <c r="F387" s="220" t="s">
        <v>134</v>
      </c>
      <c r="G387" s="218"/>
      <c r="H387" s="221">
        <v>3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132</v>
      </c>
      <c r="AU387" s="227" t="s">
        <v>86</v>
      </c>
      <c r="AV387" s="13" t="s">
        <v>129</v>
      </c>
      <c r="AW387" s="13" t="s">
        <v>33</v>
      </c>
      <c r="AX387" s="13" t="s">
        <v>84</v>
      </c>
      <c r="AY387" s="227" t="s">
        <v>122</v>
      </c>
    </row>
    <row r="388" spans="2:65" s="1" customFormat="1" ht="16.5" customHeight="1">
      <c r="B388" s="32"/>
      <c r="C388" s="228" t="s">
        <v>446</v>
      </c>
      <c r="D388" s="228" t="s">
        <v>223</v>
      </c>
      <c r="E388" s="229" t="s">
        <v>447</v>
      </c>
      <c r="F388" s="230" t="s">
        <v>448</v>
      </c>
      <c r="G388" s="231" t="s">
        <v>353</v>
      </c>
      <c r="H388" s="232">
        <v>2</v>
      </c>
      <c r="I388" s="233"/>
      <c r="J388" s="234">
        <f>ROUND(I388*H388,2)</f>
        <v>0</v>
      </c>
      <c r="K388" s="230" t="s">
        <v>1</v>
      </c>
      <c r="L388" s="235"/>
      <c r="M388" s="236" t="s">
        <v>1</v>
      </c>
      <c r="N388" s="237" t="s">
        <v>41</v>
      </c>
      <c r="O388" s="64"/>
      <c r="P388" s="199">
        <f>O388*H388</f>
        <v>0</v>
      </c>
      <c r="Q388" s="199">
        <v>4.0000000000000001E-3</v>
      </c>
      <c r="R388" s="199">
        <f>Q388*H388</f>
        <v>8.0000000000000002E-3</v>
      </c>
      <c r="S388" s="199">
        <v>0</v>
      </c>
      <c r="T388" s="200">
        <f>S388*H388</f>
        <v>0</v>
      </c>
      <c r="AR388" s="201" t="s">
        <v>226</v>
      </c>
      <c r="AT388" s="201" t="s">
        <v>223</v>
      </c>
      <c r="AU388" s="201" t="s">
        <v>86</v>
      </c>
      <c r="AY388" s="15" t="s">
        <v>122</v>
      </c>
      <c r="BE388" s="202">
        <f>IF(N388="základní",J388,0)</f>
        <v>0</v>
      </c>
      <c r="BF388" s="202">
        <f>IF(N388="snížená",J388,0)</f>
        <v>0</v>
      </c>
      <c r="BG388" s="202">
        <f>IF(N388="zákl. přenesená",J388,0)</f>
        <v>0</v>
      </c>
      <c r="BH388" s="202">
        <f>IF(N388="sníž. přenesená",J388,0)</f>
        <v>0</v>
      </c>
      <c r="BI388" s="202">
        <f>IF(N388="nulová",J388,0)</f>
        <v>0</v>
      </c>
      <c r="BJ388" s="15" t="s">
        <v>84</v>
      </c>
      <c r="BK388" s="202">
        <f>ROUND(I388*H388,2)</f>
        <v>0</v>
      </c>
      <c r="BL388" s="15" t="s">
        <v>129</v>
      </c>
      <c r="BM388" s="201" t="s">
        <v>449</v>
      </c>
    </row>
    <row r="389" spans="2:65" s="1" customFormat="1" ht="11.25">
      <c r="B389" s="32"/>
      <c r="C389" s="33"/>
      <c r="D389" s="203" t="s">
        <v>131</v>
      </c>
      <c r="E389" s="33"/>
      <c r="F389" s="204" t="s">
        <v>448</v>
      </c>
      <c r="G389" s="33"/>
      <c r="H389" s="33"/>
      <c r="I389" s="108"/>
      <c r="J389" s="33"/>
      <c r="K389" s="33"/>
      <c r="L389" s="36"/>
      <c r="M389" s="205"/>
      <c r="N389" s="64"/>
      <c r="O389" s="64"/>
      <c r="P389" s="64"/>
      <c r="Q389" s="64"/>
      <c r="R389" s="64"/>
      <c r="S389" s="64"/>
      <c r="T389" s="65"/>
      <c r="AT389" s="15" t="s">
        <v>131</v>
      </c>
      <c r="AU389" s="15" t="s">
        <v>86</v>
      </c>
    </row>
    <row r="390" spans="2:65" s="1" customFormat="1" ht="16.5" customHeight="1">
      <c r="B390" s="32"/>
      <c r="C390" s="228" t="s">
        <v>450</v>
      </c>
      <c r="D390" s="228" t="s">
        <v>223</v>
      </c>
      <c r="E390" s="229" t="s">
        <v>451</v>
      </c>
      <c r="F390" s="230" t="s">
        <v>452</v>
      </c>
      <c r="G390" s="231" t="s">
        <v>353</v>
      </c>
      <c r="H390" s="232">
        <v>1</v>
      </c>
      <c r="I390" s="233"/>
      <c r="J390" s="234">
        <f>ROUND(I390*H390,2)</f>
        <v>0</v>
      </c>
      <c r="K390" s="230" t="s">
        <v>1</v>
      </c>
      <c r="L390" s="235"/>
      <c r="M390" s="236" t="s">
        <v>1</v>
      </c>
      <c r="N390" s="237" t="s">
        <v>41</v>
      </c>
      <c r="O390" s="64"/>
      <c r="P390" s="199">
        <f>O390*H390</f>
        <v>0</v>
      </c>
      <c r="Q390" s="199">
        <v>4.0000000000000001E-3</v>
      </c>
      <c r="R390" s="199">
        <f>Q390*H390</f>
        <v>4.0000000000000001E-3</v>
      </c>
      <c r="S390" s="199">
        <v>0</v>
      </c>
      <c r="T390" s="200">
        <f>S390*H390</f>
        <v>0</v>
      </c>
      <c r="AR390" s="201" t="s">
        <v>226</v>
      </c>
      <c r="AT390" s="201" t="s">
        <v>223</v>
      </c>
      <c r="AU390" s="201" t="s">
        <v>86</v>
      </c>
      <c r="AY390" s="15" t="s">
        <v>122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15" t="s">
        <v>84</v>
      </c>
      <c r="BK390" s="202">
        <f>ROUND(I390*H390,2)</f>
        <v>0</v>
      </c>
      <c r="BL390" s="15" t="s">
        <v>129</v>
      </c>
      <c r="BM390" s="201" t="s">
        <v>453</v>
      </c>
    </row>
    <row r="391" spans="2:65" s="1" customFormat="1" ht="11.25">
      <c r="B391" s="32"/>
      <c r="C391" s="33"/>
      <c r="D391" s="203" t="s">
        <v>131</v>
      </c>
      <c r="E391" s="33"/>
      <c r="F391" s="204" t="s">
        <v>452</v>
      </c>
      <c r="G391" s="33"/>
      <c r="H391" s="33"/>
      <c r="I391" s="108"/>
      <c r="J391" s="33"/>
      <c r="K391" s="33"/>
      <c r="L391" s="36"/>
      <c r="M391" s="205"/>
      <c r="N391" s="64"/>
      <c r="O391" s="64"/>
      <c r="P391" s="64"/>
      <c r="Q391" s="64"/>
      <c r="R391" s="64"/>
      <c r="S391" s="64"/>
      <c r="T391" s="65"/>
      <c r="AT391" s="15" t="s">
        <v>131</v>
      </c>
      <c r="AU391" s="15" t="s">
        <v>86</v>
      </c>
    </row>
    <row r="392" spans="2:65" s="1" customFormat="1" ht="16.5" customHeight="1">
      <c r="B392" s="32"/>
      <c r="C392" s="228" t="s">
        <v>454</v>
      </c>
      <c r="D392" s="228" t="s">
        <v>223</v>
      </c>
      <c r="E392" s="229" t="s">
        <v>455</v>
      </c>
      <c r="F392" s="230" t="s">
        <v>456</v>
      </c>
      <c r="G392" s="231" t="s">
        <v>353</v>
      </c>
      <c r="H392" s="232">
        <v>1</v>
      </c>
      <c r="I392" s="233"/>
      <c r="J392" s="234">
        <f>ROUND(I392*H392,2)</f>
        <v>0</v>
      </c>
      <c r="K392" s="230" t="s">
        <v>1</v>
      </c>
      <c r="L392" s="235"/>
      <c r="M392" s="236" t="s">
        <v>1</v>
      </c>
      <c r="N392" s="237" t="s">
        <v>41</v>
      </c>
      <c r="O392" s="64"/>
      <c r="P392" s="199">
        <f>O392*H392</f>
        <v>0</v>
      </c>
      <c r="Q392" s="199">
        <v>6.0000000000000001E-3</v>
      </c>
      <c r="R392" s="199">
        <f>Q392*H392</f>
        <v>6.0000000000000001E-3</v>
      </c>
      <c r="S392" s="199">
        <v>0</v>
      </c>
      <c r="T392" s="200">
        <f>S392*H392</f>
        <v>0</v>
      </c>
      <c r="AR392" s="201" t="s">
        <v>226</v>
      </c>
      <c r="AT392" s="201" t="s">
        <v>223</v>
      </c>
      <c r="AU392" s="201" t="s">
        <v>86</v>
      </c>
      <c r="AY392" s="15" t="s">
        <v>122</v>
      </c>
      <c r="BE392" s="202">
        <f>IF(N392="základní",J392,0)</f>
        <v>0</v>
      </c>
      <c r="BF392" s="202">
        <f>IF(N392="snížená",J392,0)</f>
        <v>0</v>
      </c>
      <c r="BG392" s="202">
        <f>IF(N392="zákl. přenesená",J392,0)</f>
        <v>0</v>
      </c>
      <c r="BH392" s="202">
        <f>IF(N392="sníž. přenesená",J392,0)</f>
        <v>0</v>
      </c>
      <c r="BI392" s="202">
        <f>IF(N392="nulová",J392,0)</f>
        <v>0</v>
      </c>
      <c r="BJ392" s="15" t="s">
        <v>84</v>
      </c>
      <c r="BK392" s="202">
        <f>ROUND(I392*H392,2)</f>
        <v>0</v>
      </c>
      <c r="BL392" s="15" t="s">
        <v>129</v>
      </c>
      <c r="BM392" s="201" t="s">
        <v>457</v>
      </c>
    </row>
    <row r="393" spans="2:65" s="1" customFormat="1" ht="11.25">
      <c r="B393" s="32"/>
      <c r="C393" s="33"/>
      <c r="D393" s="203" t="s">
        <v>131</v>
      </c>
      <c r="E393" s="33"/>
      <c r="F393" s="204" t="s">
        <v>456</v>
      </c>
      <c r="G393" s="33"/>
      <c r="H393" s="33"/>
      <c r="I393" s="108"/>
      <c r="J393" s="33"/>
      <c r="K393" s="33"/>
      <c r="L393" s="36"/>
      <c r="M393" s="205"/>
      <c r="N393" s="64"/>
      <c r="O393" s="64"/>
      <c r="P393" s="64"/>
      <c r="Q393" s="64"/>
      <c r="R393" s="64"/>
      <c r="S393" s="64"/>
      <c r="T393" s="65"/>
      <c r="AT393" s="15" t="s">
        <v>131</v>
      </c>
      <c r="AU393" s="15" t="s">
        <v>86</v>
      </c>
    </row>
    <row r="394" spans="2:65" s="1" customFormat="1" ht="24" customHeight="1">
      <c r="B394" s="32"/>
      <c r="C394" s="190" t="s">
        <v>458</v>
      </c>
      <c r="D394" s="190" t="s">
        <v>125</v>
      </c>
      <c r="E394" s="191" t="s">
        <v>459</v>
      </c>
      <c r="F394" s="192" t="s">
        <v>460</v>
      </c>
      <c r="G394" s="193" t="s">
        <v>353</v>
      </c>
      <c r="H394" s="194">
        <v>3</v>
      </c>
      <c r="I394" s="195"/>
      <c r="J394" s="196">
        <f>ROUND(I394*H394,2)</f>
        <v>0</v>
      </c>
      <c r="K394" s="192" t="s">
        <v>1</v>
      </c>
      <c r="L394" s="36"/>
      <c r="M394" s="197" t="s">
        <v>1</v>
      </c>
      <c r="N394" s="198" t="s">
        <v>41</v>
      </c>
      <c r="O394" s="64"/>
      <c r="P394" s="199">
        <f>O394*H394</f>
        <v>0</v>
      </c>
      <c r="Q394" s="199">
        <v>0.11241</v>
      </c>
      <c r="R394" s="199">
        <f>Q394*H394</f>
        <v>0.33722999999999997</v>
      </c>
      <c r="S394" s="199">
        <v>0</v>
      </c>
      <c r="T394" s="200">
        <f>S394*H394</f>
        <v>0</v>
      </c>
      <c r="AR394" s="201" t="s">
        <v>129</v>
      </c>
      <c r="AT394" s="201" t="s">
        <v>125</v>
      </c>
      <c r="AU394" s="201" t="s">
        <v>86</v>
      </c>
      <c r="AY394" s="15" t="s">
        <v>122</v>
      </c>
      <c r="BE394" s="202">
        <f>IF(N394="základní",J394,0)</f>
        <v>0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15" t="s">
        <v>84</v>
      </c>
      <c r="BK394" s="202">
        <f>ROUND(I394*H394,2)</f>
        <v>0</v>
      </c>
      <c r="BL394" s="15" t="s">
        <v>129</v>
      </c>
      <c r="BM394" s="201" t="s">
        <v>461</v>
      </c>
    </row>
    <row r="395" spans="2:65" s="1" customFormat="1" ht="19.5">
      <c r="B395" s="32"/>
      <c r="C395" s="33"/>
      <c r="D395" s="203" t="s">
        <v>131</v>
      </c>
      <c r="E395" s="33"/>
      <c r="F395" s="204" t="s">
        <v>460</v>
      </c>
      <c r="G395" s="33"/>
      <c r="H395" s="33"/>
      <c r="I395" s="108"/>
      <c r="J395" s="33"/>
      <c r="K395" s="33"/>
      <c r="L395" s="36"/>
      <c r="M395" s="205"/>
      <c r="N395" s="64"/>
      <c r="O395" s="64"/>
      <c r="P395" s="64"/>
      <c r="Q395" s="64"/>
      <c r="R395" s="64"/>
      <c r="S395" s="64"/>
      <c r="T395" s="65"/>
      <c r="AT395" s="15" t="s">
        <v>131</v>
      </c>
      <c r="AU395" s="15" t="s">
        <v>86</v>
      </c>
    </row>
    <row r="396" spans="2:65" s="12" customFormat="1" ht="11.25">
      <c r="B396" s="206"/>
      <c r="C396" s="207"/>
      <c r="D396" s="203" t="s">
        <v>132</v>
      </c>
      <c r="E396" s="208" t="s">
        <v>1</v>
      </c>
      <c r="F396" s="209" t="s">
        <v>385</v>
      </c>
      <c r="G396" s="207"/>
      <c r="H396" s="210">
        <v>3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132</v>
      </c>
      <c r="AU396" s="216" t="s">
        <v>86</v>
      </c>
      <c r="AV396" s="12" t="s">
        <v>86</v>
      </c>
      <c r="AW396" s="12" t="s">
        <v>33</v>
      </c>
      <c r="AX396" s="12" t="s">
        <v>76</v>
      </c>
      <c r="AY396" s="216" t="s">
        <v>122</v>
      </c>
    </row>
    <row r="397" spans="2:65" s="13" customFormat="1" ht="11.25">
      <c r="B397" s="217"/>
      <c r="C397" s="218"/>
      <c r="D397" s="203" t="s">
        <v>132</v>
      </c>
      <c r="E397" s="219" t="s">
        <v>1</v>
      </c>
      <c r="F397" s="220" t="s">
        <v>134</v>
      </c>
      <c r="G397" s="218"/>
      <c r="H397" s="221">
        <v>3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132</v>
      </c>
      <c r="AU397" s="227" t="s">
        <v>86</v>
      </c>
      <c r="AV397" s="13" t="s">
        <v>129</v>
      </c>
      <c r="AW397" s="13" t="s">
        <v>33</v>
      </c>
      <c r="AX397" s="13" t="s">
        <v>84</v>
      </c>
      <c r="AY397" s="227" t="s">
        <v>122</v>
      </c>
    </row>
    <row r="398" spans="2:65" s="1" customFormat="1" ht="16.5" customHeight="1">
      <c r="B398" s="32"/>
      <c r="C398" s="228" t="s">
        <v>462</v>
      </c>
      <c r="D398" s="228" t="s">
        <v>223</v>
      </c>
      <c r="E398" s="229" t="s">
        <v>463</v>
      </c>
      <c r="F398" s="230" t="s">
        <v>464</v>
      </c>
      <c r="G398" s="231" t="s">
        <v>353</v>
      </c>
      <c r="H398" s="232">
        <v>3</v>
      </c>
      <c r="I398" s="233"/>
      <c r="J398" s="234">
        <f>ROUND(I398*H398,2)</f>
        <v>0</v>
      </c>
      <c r="K398" s="230" t="s">
        <v>1</v>
      </c>
      <c r="L398" s="235"/>
      <c r="M398" s="236" t="s">
        <v>1</v>
      </c>
      <c r="N398" s="237" t="s">
        <v>41</v>
      </c>
      <c r="O398" s="64"/>
      <c r="P398" s="199">
        <f>O398*H398</f>
        <v>0</v>
      </c>
      <c r="Q398" s="199">
        <v>6.1000000000000004E-3</v>
      </c>
      <c r="R398" s="199">
        <f>Q398*H398</f>
        <v>1.83E-2</v>
      </c>
      <c r="S398" s="199">
        <v>0</v>
      </c>
      <c r="T398" s="200">
        <f>S398*H398</f>
        <v>0</v>
      </c>
      <c r="AR398" s="201" t="s">
        <v>226</v>
      </c>
      <c r="AT398" s="201" t="s">
        <v>223</v>
      </c>
      <c r="AU398" s="201" t="s">
        <v>86</v>
      </c>
      <c r="AY398" s="15" t="s">
        <v>122</v>
      </c>
      <c r="BE398" s="202">
        <f>IF(N398="základní",J398,0)</f>
        <v>0</v>
      </c>
      <c r="BF398" s="202">
        <f>IF(N398="snížená",J398,0)</f>
        <v>0</v>
      </c>
      <c r="BG398" s="202">
        <f>IF(N398="zákl. přenesená",J398,0)</f>
        <v>0</v>
      </c>
      <c r="BH398" s="202">
        <f>IF(N398="sníž. přenesená",J398,0)</f>
        <v>0</v>
      </c>
      <c r="BI398" s="202">
        <f>IF(N398="nulová",J398,0)</f>
        <v>0</v>
      </c>
      <c r="BJ398" s="15" t="s">
        <v>84</v>
      </c>
      <c r="BK398" s="202">
        <f>ROUND(I398*H398,2)</f>
        <v>0</v>
      </c>
      <c r="BL398" s="15" t="s">
        <v>129</v>
      </c>
      <c r="BM398" s="201" t="s">
        <v>465</v>
      </c>
    </row>
    <row r="399" spans="2:65" s="1" customFormat="1" ht="11.25">
      <c r="B399" s="32"/>
      <c r="C399" s="33"/>
      <c r="D399" s="203" t="s">
        <v>131</v>
      </c>
      <c r="E399" s="33"/>
      <c r="F399" s="204" t="s">
        <v>464</v>
      </c>
      <c r="G399" s="33"/>
      <c r="H399" s="33"/>
      <c r="I399" s="108"/>
      <c r="J399" s="33"/>
      <c r="K399" s="33"/>
      <c r="L399" s="36"/>
      <c r="M399" s="205"/>
      <c r="N399" s="64"/>
      <c r="O399" s="64"/>
      <c r="P399" s="64"/>
      <c r="Q399" s="64"/>
      <c r="R399" s="64"/>
      <c r="S399" s="64"/>
      <c r="T399" s="65"/>
      <c r="AT399" s="15" t="s">
        <v>131</v>
      </c>
      <c r="AU399" s="15" t="s">
        <v>86</v>
      </c>
    </row>
    <row r="400" spans="2:65" s="1" customFormat="1" ht="16.5" customHeight="1">
      <c r="B400" s="32"/>
      <c r="C400" s="228" t="s">
        <v>466</v>
      </c>
      <c r="D400" s="228" t="s">
        <v>223</v>
      </c>
      <c r="E400" s="229" t="s">
        <v>467</v>
      </c>
      <c r="F400" s="230" t="s">
        <v>468</v>
      </c>
      <c r="G400" s="231" t="s">
        <v>353</v>
      </c>
      <c r="H400" s="232">
        <v>3</v>
      </c>
      <c r="I400" s="233"/>
      <c r="J400" s="234">
        <f>ROUND(I400*H400,2)</f>
        <v>0</v>
      </c>
      <c r="K400" s="230" t="s">
        <v>1</v>
      </c>
      <c r="L400" s="235"/>
      <c r="M400" s="236" t="s">
        <v>1</v>
      </c>
      <c r="N400" s="237" t="s">
        <v>41</v>
      </c>
      <c r="O400" s="64"/>
      <c r="P400" s="199">
        <f>O400*H400</f>
        <v>0</v>
      </c>
      <c r="Q400" s="199">
        <v>3.0000000000000001E-3</v>
      </c>
      <c r="R400" s="199">
        <f>Q400*H400</f>
        <v>9.0000000000000011E-3</v>
      </c>
      <c r="S400" s="199">
        <v>0</v>
      </c>
      <c r="T400" s="200">
        <f>S400*H400</f>
        <v>0</v>
      </c>
      <c r="AR400" s="201" t="s">
        <v>226</v>
      </c>
      <c r="AT400" s="201" t="s">
        <v>223</v>
      </c>
      <c r="AU400" s="201" t="s">
        <v>86</v>
      </c>
      <c r="AY400" s="15" t="s">
        <v>122</v>
      </c>
      <c r="BE400" s="202">
        <f>IF(N400="základní",J400,0)</f>
        <v>0</v>
      </c>
      <c r="BF400" s="202">
        <f>IF(N400="snížená",J400,0)</f>
        <v>0</v>
      </c>
      <c r="BG400" s="202">
        <f>IF(N400="zákl. přenesená",J400,0)</f>
        <v>0</v>
      </c>
      <c r="BH400" s="202">
        <f>IF(N400="sníž. přenesená",J400,0)</f>
        <v>0</v>
      </c>
      <c r="BI400" s="202">
        <f>IF(N400="nulová",J400,0)</f>
        <v>0</v>
      </c>
      <c r="BJ400" s="15" t="s">
        <v>84</v>
      </c>
      <c r="BK400" s="202">
        <f>ROUND(I400*H400,2)</f>
        <v>0</v>
      </c>
      <c r="BL400" s="15" t="s">
        <v>129</v>
      </c>
      <c r="BM400" s="201" t="s">
        <v>469</v>
      </c>
    </row>
    <row r="401" spans="2:65" s="1" customFormat="1" ht="11.25">
      <c r="B401" s="32"/>
      <c r="C401" s="33"/>
      <c r="D401" s="203" t="s">
        <v>131</v>
      </c>
      <c r="E401" s="33"/>
      <c r="F401" s="204" t="s">
        <v>468</v>
      </c>
      <c r="G401" s="33"/>
      <c r="H401" s="33"/>
      <c r="I401" s="108"/>
      <c r="J401" s="33"/>
      <c r="K401" s="33"/>
      <c r="L401" s="36"/>
      <c r="M401" s="205"/>
      <c r="N401" s="64"/>
      <c r="O401" s="64"/>
      <c r="P401" s="64"/>
      <c r="Q401" s="64"/>
      <c r="R401" s="64"/>
      <c r="S401" s="64"/>
      <c r="T401" s="65"/>
      <c r="AT401" s="15" t="s">
        <v>131</v>
      </c>
      <c r="AU401" s="15" t="s">
        <v>86</v>
      </c>
    </row>
    <row r="402" spans="2:65" s="1" customFormat="1" ht="16.5" customHeight="1">
      <c r="B402" s="32"/>
      <c r="C402" s="228" t="s">
        <v>470</v>
      </c>
      <c r="D402" s="228" t="s">
        <v>223</v>
      </c>
      <c r="E402" s="229" t="s">
        <v>471</v>
      </c>
      <c r="F402" s="230" t="s">
        <v>472</v>
      </c>
      <c r="G402" s="231" t="s">
        <v>353</v>
      </c>
      <c r="H402" s="232">
        <v>4</v>
      </c>
      <c r="I402" s="233"/>
      <c r="J402" s="234">
        <f>ROUND(I402*H402,2)</f>
        <v>0</v>
      </c>
      <c r="K402" s="230" t="s">
        <v>1</v>
      </c>
      <c r="L402" s="235"/>
      <c r="M402" s="236" t="s">
        <v>1</v>
      </c>
      <c r="N402" s="237" t="s">
        <v>41</v>
      </c>
      <c r="O402" s="64"/>
      <c r="P402" s="199">
        <f>O402*H402</f>
        <v>0</v>
      </c>
      <c r="Q402" s="199">
        <v>3.5E-4</v>
      </c>
      <c r="R402" s="199">
        <f>Q402*H402</f>
        <v>1.4E-3</v>
      </c>
      <c r="S402" s="199">
        <v>0</v>
      </c>
      <c r="T402" s="200">
        <f>S402*H402</f>
        <v>0</v>
      </c>
      <c r="AR402" s="201" t="s">
        <v>226</v>
      </c>
      <c r="AT402" s="201" t="s">
        <v>223</v>
      </c>
      <c r="AU402" s="201" t="s">
        <v>86</v>
      </c>
      <c r="AY402" s="15" t="s">
        <v>122</v>
      </c>
      <c r="BE402" s="202">
        <f>IF(N402="základní",J402,0)</f>
        <v>0</v>
      </c>
      <c r="BF402" s="202">
        <f>IF(N402="snížená",J402,0)</f>
        <v>0</v>
      </c>
      <c r="BG402" s="202">
        <f>IF(N402="zákl. přenesená",J402,0)</f>
        <v>0</v>
      </c>
      <c r="BH402" s="202">
        <f>IF(N402="sníž. přenesená",J402,0)</f>
        <v>0</v>
      </c>
      <c r="BI402" s="202">
        <f>IF(N402="nulová",J402,0)</f>
        <v>0</v>
      </c>
      <c r="BJ402" s="15" t="s">
        <v>84</v>
      </c>
      <c r="BK402" s="202">
        <f>ROUND(I402*H402,2)</f>
        <v>0</v>
      </c>
      <c r="BL402" s="15" t="s">
        <v>129</v>
      </c>
      <c r="BM402" s="201" t="s">
        <v>473</v>
      </c>
    </row>
    <row r="403" spans="2:65" s="1" customFormat="1" ht="11.25">
      <c r="B403" s="32"/>
      <c r="C403" s="33"/>
      <c r="D403" s="203" t="s">
        <v>131</v>
      </c>
      <c r="E403" s="33"/>
      <c r="F403" s="204" t="s">
        <v>472</v>
      </c>
      <c r="G403" s="33"/>
      <c r="H403" s="33"/>
      <c r="I403" s="108"/>
      <c r="J403" s="33"/>
      <c r="K403" s="33"/>
      <c r="L403" s="36"/>
      <c r="M403" s="205"/>
      <c r="N403" s="64"/>
      <c r="O403" s="64"/>
      <c r="P403" s="64"/>
      <c r="Q403" s="64"/>
      <c r="R403" s="64"/>
      <c r="S403" s="64"/>
      <c r="T403" s="65"/>
      <c r="AT403" s="15" t="s">
        <v>131</v>
      </c>
      <c r="AU403" s="15" t="s">
        <v>86</v>
      </c>
    </row>
    <row r="404" spans="2:65" s="1" customFormat="1" ht="16.5" customHeight="1">
      <c r="B404" s="32"/>
      <c r="C404" s="228" t="s">
        <v>474</v>
      </c>
      <c r="D404" s="228" t="s">
        <v>223</v>
      </c>
      <c r="E404" s="229" t="s">
        <v>475</v>
      </c>
      <c r="F404" s="230" t="s">
        <v>476</v>
      </c>
      <c r="G404" s="231" t="s">
        <v>353</v>
      </c>
      <c r="H404" s="232">
        <v>3</v>
      </c>
      <c r="I404" s="233"/>
      <c r="J404" s="234">
        <f>ROUND(I404*H404,2)</f>
        <v>0</v>
      </c>
      <c r="K404" s="230" t="s">
        <v>1</v>
      </c>
      <c r="L404" s="235"/>
      <c r="M404" s="236" t="s">
        <v>1</v>
      </c>
      <c r="N404" s="237" t="s">
        <v>41</v>
      </c>
      <c r="O404" s="64"/>
      <c r="P404" s="199">
        <f>O404*H404</f>
        <v>0</v>
      </c>
      <c r="Q404" s="199">
        <v>1E-4</v>
      </c>
      <c r="R404" s="199">
        <f>Q404*H404</f>
        <v>3.0000000000000003E-4</v>
      </c>
      <c r="S404" s="199">
        <v>0</v>
      </c>
      <c r="T404" s="200">
        <f>S404*H404</f>
        <v>0</v>
      </c>
      <c r="AR404" s="201" t="s">
        <v>226</v>
      </c>
      <c r="AT404" s="201" t="s">
        <v>223</v>
      </c>
      <c r="AU404" s="201" t="s">
        <v>86</v>
      </c>
      <c r="AY404" s="15" t="s">
        <v>122</v>
      </c>
      <c r="BE404" s="202">
        <f>IF(N404="základní",J404,0)</f>
        <v>0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15" t="s">
        <v>84</v>
      </c>
      <c r="BK404" s="202">
        <f>ROUND(I404*H404,2)</f>
        <v>0</v>
      </c>
      <c r="BL404" s="15" t="s">
        <v>129</v>
      </c>
      <c r="BM404" s="201" t="s">
        <v>477</v>
      </c>
    </row>
    <row r="405" spans="2:65" s="1" customFormat="1" ht="11.25">
      <c r="B405" s="32"/>
      <c r="C405" s="33"/>
      <c r="D405" s="203" t="s">
        <v>131</v>
      </c>
      <c r="E405" s="33"/>
      <c r="F405" s="204" t="s">
        <v>476</v>
      </c>
      <c r="G405" s="33"/>
      <c r="H405" s="33"/>
      <c r="I405" s="108"/>
      <c r="J405" s="33"/>
      <c r="K405" s="33"/>
      <c r="L405" s="36"/>
      <c r="M405" s="205"/>
      <c r="N405" s="64"/>
      <c r="O405" s="64"/>
      <c r="P405" s="64"/>
      <c r="Q405" s="64"/>
      <c r="R405" s="64"/>
      <c r="S405" s="64"/>
      <c r="T405" s="65"/>
      <c r="AT405" s="15" t="s">
        <v>131</v>
      </c>
      <c r="AU405" s="15" t="s">
        <v>86</v>
      </c>
    </row>
    <row r="406" spans="2:65" s="1" customFormat="1" ht="24" customHeight="1">
      <c r="B406" s="32"/>
      <c r="C406" s="190" t="s">
        <v>478</v>
      </c>
      <c r="D406" s="190" t="s">
        <v>125</v>
      </c>
      <c r="E406" s="191" t="s">
        <v>479</v>
      </c>
      <c r="F406" s="192" t="s">
        <v>480</v>
      </c>
      <c r="G406" s="193" t="s">
        <v>157</v>
      </c>
      <c r="H406" s="194">
        <v>230</v>
      </c>
      <c r="I406" s="195"/>
      <c r="J406" s="196">
        <f>ROUND(I406*H406,2)</f>
        <v>0</v>
      </c>
      <c r="K406" s="192" t="s">
        <v>1</v>
      </c>
      <c r="L406" s="36"/>
      <c r="M406" s="197" t="s">
        <v>1</v>
      </c>
      <c r="N406" s="198" t="s">
        <v>41</v>
      </c>
      <c r="O406" s="64"/>
      <c r="P406" s="199">
        <f>O406*H406</f>
        <v>0</v>
      </c>
      <c r="Q406" s="199">
        <v>3.3E-4</v>
      </c>
      <c r="R406" s="199">
        <f>Q406*H406</f>
        <v>7.5899999999999995E-2</v>
      </c>
      <c r="S406" s="199">
        <v>0</v>
      </c>
      <c r="T406" s="200">
        <f>S406*H406</f>
        <v>0</v>
      </c>
      <c r="AR406" s="201" t="s">
        <v>129</v>
      </c>
      <c r="AT406" s="201" t="s">
        <v>125</v>
      </c>
      <c r="AU406" s="201" t="s">
        <v>86</v>
      </c>
      <c r="AY406" s="15" t="s">
        <v>122</v>
      </c>
      <c r="BE406" s="202">
        <f>IF(N406="základní",J406,0)</f>
        <v>0</v>
      </c>
      <c r="BF406" s="202">
        <f>IF(N406="snížená",J406,0)</f>
        <v>0</v>
      </c>
      <c r="BG406" s="202">
        <f>IF(N406="zákl. přenesená",J406,0)</f>
        <v>0</v>
      </c>
      <c r="BH406" s="202">
        <f>IF(N406="sníž. přenesená",J406,0)</f>
        <v>0</v>
      </c>
      <c r="BI406" s="202">
        <f>IF(N406="nulová",J406,0)</f>
        <v>0</v>
      </c>
      <c r="BJ406" s="15" t="s">
        <v>84</v>
      </c>
      <c r="BK406" s="202">
        <f>ROUND(I406*H406,2)</f>
        <v>0</v>
      </c>
      <c r="BL406" s="15" t="s">
        <v>129</v>
      </c>
      <c r="BM406" s="201" t="s">
        <v>481</v>
      </c>
    </row>
    <row r="407" spans="2:65" s="1" customFormat="1" ht="19.5">
      <c r="B407" s="32"/>
      <c r="C407" s="33"/>
      <c r="D407" s="203" t="s">
        <v>131</v>
      </c>
      <c r="E407" s="33"/>
      <c r="F407" s="204" t="s">
        <v>480</v>
      </c>
      <c r="G407" s="33"/>
      <c r="H407" s="33"/>
      <c r="I407" s="108"/>
      <c r="J407" s="33"/>
      <c r="K407" s="33"/>
      <c r="L407" s="36"/>
      <c r="M407" s="205"/>
      <c r="N407" s="64"/>
      <c r="O407" s="64"/>
      <c r="P407" s="64"/>
      <c r="Q407" s="64"/>
      <c r="R407" s="64"/>
      <c r="S407" s="64"/>
      <c r="T407" s="65"/>
      <c r="AT407" s="15" t="s">
        <v>131</v>
      </c>
      <c r="AU407" s="15" t="s">
        <v>86</v>
      </c>
    </row>
    <row r="408" spans="2:65" s="12" customFormat="1" ht="11.25">
      <c r="B408" s="206"/>
      <c r="C408" s="207"/>
      <c r="D408" s="203" t="s">
        <v>132</v>
      </c>
      <c r="E408" s="208" t="s">
        <v>1</v>
      </c>
      <c r="F408" s="209" t="s">
        <v>482</v>
      </c>
      <c r="G408" s="207"/>
      <c r="H408" s="210">
        <v>230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132</v>
      </c>
      <c r="AU408" s="216" t="s">
        <v>86</v>
      </c>
      <c r="AV408" s="12" t="s">
        <v>86</v>
      </c>
      <c r="AW408" s="12" t="s">
        <v>33</v>
      </c>
      <c r="AX408" s="12" t="s">
        <v>76</v>
      </c>
      <c r="AY408" s="216" t="s">
        <v>122</v>
      </c>
    </row>
    <row r="409" spans="2:65" s="13" customFormat="1" ht="11.25">
      <c r="B409" s="217"/>
      <c r="C409" s="218"/>
      <c r="D409" s="203" t="s">
        <v>132</v>
      </c>
      <c r="E409" s="219" t="s">
        <v>1</v>
      </c>
      <c r="F409" s="220" t="s">
        <v>134</v>
      </c>
      <c r="G409" s="218"/>
      <c r="H409" s="221">
        <v>230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132</v>
      </c>
      <c r="AU409" s="227" t="s">
        <v>86</v>
      </c>
      <c r="AV409" s="13" t="s">
        <v>129</v>
      </c>
      <c r="AW409" s="13" t="s">
        <v>33</v>
      </c>
      <c r="AX409" s="13" t="s">
        <v>84</v>
      </c>
      <c r="AY409" s="227" t="s">
        <v>122</v>
      </c>
    </row>
    <row r="410" spans="2:65" s="1" customFormat="1" ht="24" customHeight="1">
      <c r="B410" s="32"/>
      <c r="C410" s="190" t="s">
        <v>483</v>
      </c>
      <c r="D410" s="190" t="s">
        <v>125</v>
      </c>
      <c r="E410" s="191" t="s">
        <v>484</v>
      </c>
      <c r="F410" s="192" t="s">
        <v>485</v>
      </c>
      <c r="G410" s="193" t="s">
        <v>128</v>
      </c>
      <c r="H410" s="194">
        <v>2</v>
      </c>
      <c r="I410" s="195"/>
      <c r="J410" s="196">
        <f>ROUND(I410*H410,2)</f>
        <v>0</v>
      </c>
      <c r="K410" s="192" t="s">
        <v>1</v>
      </c>
      <c r="L410" s="36"/>
      <c r="M410" s="197" t="s">
        <v>1</v>
      </c>
      <c r="N410" s="198" t="s">
        <v>41</v>
      </c>
      <c r="O410" s="64"/>
      <c r="P410" s="199">
        <f>O410*H410</f>
        <v>0</v>
      </c>
      <c r="Q410" s="199">
        <v>2.5999999999999999E-3</v>
      </c>
      <c r="R410" s="199">
        <f>Q410*H410</f>
        <v>5.1999999999999998E-3</v>
      </c>
      <c r="S410" s="199">
        <v>0</v>
      </c>
      <c r="T410" s="200">
        <f>S410*H410</f>
        <v>0</v>
      </c>
      <c r="AR410" s="201" t="s">
        <v>129</v>
      </c>
      <c r="AT410" s="201" t="s">
        <v>125</v>
      </c>
      <c r="AU410" s="201" t="s">
        <v>86</v>
      </c>
      <c r="AY410" s="15" t="s">
        <v>122</v>
      </c>
      <c r="BE410" s="202">
        <f>IF(N410="základní",J410,0)</f>
        <v>0</v>
      </c>
      <c r="BF410" s="202">
        <f>IF(N410="snížená",J410,0)</f>
        <v>0</v>
      </c>
      <c r="BG410" s="202">
        <f>IF(N410="zákl. přenesená",J410,0)</f>
        <v>0</v>
      </c>
      <c r="BH410" s="202">
        <f>IF(N410="sníž. přenesená",J410,0)</f>
        <v>0</v>
      </c>
      <c r="BI410" s="202">
        <f>IF(N410="nulová",J410,0)</f>
        <v>0</v>
      </c>
      <c r="BJ410" s="15" t="s">
        <v>84</v>
      </c>
      <c r="BK410" s="202">
        <f>ROUND(I410*H410,2)</f>
        <v>0</v>
      </c>
      <c r="BL410" s="15" t="s">
        <v>129</v>
      </c>
      <c r="BM410" s="201" t="s">
        <v>486</v>
      </c>
    </row>
    <row r="411" spans="2:65" s="1" customFormat="1" ht="19.5">
      <c r="B411" s="32"/>
      <c r="C411" s="33"/>
      <c r="D411" s="203" t="s">
        <v>131</v>
      </c>
      <c r="E411" s="33"/>
      <c r="F411" s="204" t="s">
        <v>485</v>
      </c>
      <c r="G411" s="33"/>
      <c r="H411" s="33"/>
      <c r="I411" s="108"/>
      <c r="J411" s="33"/>
      <c r="K411" s="33"/>
      <c r="L411" s="36"/>
      <c r="M411" s="205"/>
      <c r="N411" s="64"/>
      <c r="O411" s="64"/>
      <c r="P411" s="64"/>
      <c r="Q411" s="64"/>
      <c r="R411" s="64"/>
      <c r="S411" s="64"/>
      <c r="T411" s="65"/>
      <c r="AT411" s="15" t="s">
        <v>131</v>
      </c>
      <c r="AU411" s="15" t="s">
        <v>86</v>
      </c>
    </row>
    <row r="412" spans="2:65" s="1" customFormat="1" ht="24" customHeight="1">
      <c r="B412" s="32"/>
      <c r="C412" s="190" t="s">
        <v>487</v>
      </c>
      <c r="D412" s="190" t="s">
        <v>125</v>
      </c>
      <c r="E412" s="191" t="s">
        <v>488</v>
      </c>
      <c r="F412" s="192" t="s">
        <v>489</v>
      </c>
      <c r="G412" s="193" t="s">
        <v>157</v>
      </c>
      <c r="H412" s="194">
        <v>466</v>
      </c>
      <c r="I412" s="195"/>
      <c r="J412" s="196">
        <f>ROUND(I412*H412,2)</f>
        <v>0</v>
      </c>
      <c r="K412" s="192" t="s">
        <v>1</v>
      </c>
      <c r="L412" s="36"/>
      <c r="M412" s="197" t="s">
        <v>1</v>
      </c>
      <c r="N412" s="198" t="s">
        <v>41</v>
      </c>
      <c r="O412" s="64"/>
      <c r="P412" s="199">
        <f>O412*H412</f>
        <v>0</v>
      </c>
      <c r="Q412" s="199">
        <v>0.20219000000000001</v>
      </c>
      <c r="R412" s="199">
        <f>Q412*H412</f>
        <v>94.22054</v>
      </c>
      <c r="S412" s="199">
        <v>0</v>
      </c>
      <c r="T412" s="200">
        <f>S412*H412</f>
        <v>0</v>
      </c>
      <c r="AR412" s="201" t="s">
        <v>129</v>
      </c>
      <c r="AT412" s="201" t="s">
        <v>125</v>
      </c>
      <c r="AU412" s="201" t="s">
        <v>86</v>
      </c>
      <c r="AY412" s="15" t="s">
        <v>122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15" t="s">
        <v>84</v>
      </c>
      <c r="BK412" s="202">
        <f>ROUND(I412*H412,2)</f>
        <v>0</v>
      </c>
      <c r="BL412" s="15" t="s">
        <v>129</v>
      </c>
      <c r="BM412" s="201" t="s">
        <v>490</v>
      </c>
    </row>
    <row r="413" spans="2:65" s="1" customFormat="1" ht="19.5">
      <c r="B413" s="32"/>
      <c r="C413" s="33"/>
      <c r="D413" s="203" t="s">
        <v>131</v>
      </c>
      <c r="E413" s="33"/>
      <c r="F413" s="204" t="s">
        <v>489</v>
      </c>
      <c r="G413" s="33"/>
      <c r="H413" s="33"/>
      <c r="I413" s="108"/>
      <c r="J413" s="33"/>
      <c r="K413" s="33"/>
      <c r="L413" s="36"/>
      <c r="M413" s="205"/>
      <c r="N413" s="64"/>
      <c r="O413" s="64"/>
      <c r="P413" s="64"/>
      <c r="Q413" s="64"/>
      <c r="R413" s="64"/>
      <c r="S413" s="64"/>
      <c r="T413" s="65"/>
      <c r="AT413" s="15" t="s">
        <v>131</v>
      </c>
      <c r="AU413" s="15" t="s">
        <v>86</v>
      </c>
    </row>
    <row r="414" spans="2:65" s="12" customFormat="1" ht="11.25">
      <c r="B414" s="206"/>
      <c r="C414" s="207"/>
      <c r="D414" s="203" t="s">
        <v>132</v>
      </c>
      <c r="E414" s="208" t="s">
        <v>1</v>
      </c>
      <c r="F414" s="209" t="s">
        <v>491</v>
      </c>
      <c r="G414" s="207"/>
      <c r="H414" s="210">
        <v>313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132</v>
      </c>
      <c r="AU414" s="216" t="s">
        <v>86</v>
      </c>
      <c r="AV414" s="12" t="s">
        <v>86</v>
      </c>
      <c r="AW414" s="12" t="s">
        <v>33</v>
      </c>
      <c r="AX414" s="12" t="s">
        <v>76</v>
      </c>
      <c r="AY414" s="216" t="s">
        <v>122</v>
      </c>
    </row>
    <row r="415" spans="2:65" s="12" customFormat="1" ht="11.25">
      <c r="B415" s="206"/>
      <c r="C415" s="207"/>
      <c r="D415" s="203" t="s">
        <v>132</v>
      </c>
      <c r="E415" s="208" t="s">
        <v>1</v>
      </c>
      <c r="F415" s="209" t="s">
        <v>492</v>
      </c>
      <c r="G415" s="207"/>
      <c r="H415" s="210">
        <v>153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132</v>
      </c>
      <c r="AU415" s="216" t="s">
        <v>86</v>
      </c>
      <c r="AV415" s="12" t="s">
        <v>86</v>
      </c>
      <c r="AW415" s="12" t="s">
        <v>33</v>
      </c>
      <c r="AX415" s="12" t="s">
        <v>76</v>
      </c>
      <c r="AY415" s="216" t="s">
        <v>122</v>
      </c>
    </row>
    <row r="416" spans="2:65" s="13" customFormat="1" ht="11.25">
      <c r="B416" s="217"/>
      <c r="C416" s="218"/>
      <c r="D416" s="203" t="s">
        <v>132</v>
      </c>
      <c r="E416" s="219" t="s">
        <v>1</v>
      </c>
      <c r="F416" s="220" t="s">
        <v>134</v>
      </c>
      <c r="G416" s="218"/>
      <c r="H416" s="221">
        <v>466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132</v>
      </c>
      <c r="AU416" s="227" t="s">
        <v>86</v>
      </c>
      <c r="AV416" s="13" t="s">
        <v>129</v>
      </c>
      <c r="AW416" s="13" t="s">
        <v>33</v>
      </c>
      <c r="AX416" s="13" t="s">
        <v>84</v>
      </c>
      <c r="AY416" s="227" t="s">
        <v>122</v>
      </c>
    </row>
    <row r="417" spans="2:65" s="1" customFormat="1" ht="16.5" customHeight="1">
      <c r="B417" s="32"/>
      <c r="C417" s="228" t="s">
        <v>493</v>
      </c>
      <c r="D417" s="228" t="s">
        <v>223</v>
      </c>
      <c r="E417" s="229" t="s">
        <v>494</v>
      </c>
      <c r="F417" s="230" t="s">
        <v>495</v>
      </c>
      <c r="G417" s="231" t="s">
        <v>157</v>
      </c>
      <c r="H417" s="232">
        <v>313</v>
      </c>
      <c r="I417" s="233"/>
      <c r="J417" s="234">
        <f>ROUND(I417*H417,2)</f>
        <v>0</v>
      </c>
      <c r="K417" s="230" t="s">
        <v>496</v>
      </c>
      <c r="L417" s="235"/>
      <c r="M417" s="236" t="s">
        <v>1</v>
      </c>
      <c r="N417" s="237" t="s">
        <v>41</v>
      </c>
      <c r="O417" s="64"/>
      <c r="P417" s="199">
        <f>O417*H417</f>
        <v>0</v>
      </c>
      <c r="Q417" s="199">
        <v>8.1000000000000003E-2</v>
      </c>
      <c r="R417" s="199">
        <f>Q417*H417</f>
        <v>25.353000000000002</v>
      </c>
      <c r="S417" s="199">
        <v>0</v>
      </c>
      <c r="T417" s="200">
        <f>S417*H417</f>
        <v>0</v>
      </c>
      <c r="AR417" s="201" t="s">
        <v>226</v>
      </c>
      <c r="AT417" s="201" t="s">
        <v>223</v>
      </c>
      <c r="AU417" s="201" t="s">
        <v>86</v>
      </c>
      <c r="AY417" s="15" t="s">
        <v>122</v>
      </c>
      <c r="BE417" s="202">
        <f>IF(N417="základní",J417,0)</f>
        <v>0</v>
      </c>
      <c r="BF417" s="202">
        <f>IF(N417="snížená",J417,0)</f>
        <v>0</v>
      </c>
      <c r="BG417" s="202">
        <f>IF(N417="zákl. přenesená",J417,0)</f>
        <v>0</v>
      </c>
      <c r="BH417" s="202">
        <f>IF(N417="sníž. přenesená",J417,0)</f>
        <v>0</v>
      </c>
      <c r="BI417" s="202">
        <f>IF(N417="nulová",J417,0)</f>
        <v>0</v>
      </c>
      <c r="BJ417" s="15" t="s">
        <v>84</v>
      </c>
      <c r="BK417" s="202">
        <f>ROUND(I417*H417,2)</f>
        <v>0</v>
      </c>
      <c r="BL417" s="15" t="s">
        <v>129</v>
      </c>
      <c r="BM417" s="201" t="s">
        <v>497</v>
      </c>
    </row>
    <row r="418" spans="2:65" s="1" customFormat="1" ht="11.25">
      <c r="B418" s="32"/>
      <c r="C418" s="33"/>
      <c r="D418" s="203" t="s">
        <v>131</v>
      </c>
      <c r="E418" s="33"/>
      <c r="F418" s="204" t="s">
        <v>495</v>
      </c>
      <c r="G418" s="33"/>
      <c r="H418" s="33"/>
      <c r="I418" s="108"/>
      <c r="J418" s="33"/>
      <c r="K418" s="33"/>
      <c r="L418" s="36"/>
      <c r="M418" s="205"/>
      <c r="N418" s="64"/>
      <c r="O418" s="64"/>
      <c r="P418" s="64"/>
      <c r="Q418" s="64"/>
      <c r="R418" s="64"/>
      <c r="S418" s="64"/>
      <c r="T418" s="65"/>
      <c r="AT418" s="15" t="s">
        <v>131</v>
      </c>
      <c r="AU418" s="15" t="s">
        <v>86</v>
      </c>
    </row>
    <row r="419" spans="2:65" s="12" customFormat="1" ht="11.25">
      <c r="B419" s="206"/>
      <c r="C419" s="207"/>
      <c r="D419" s="203" t="s">
        <v>132</v>
      </c>
      <c r="E419" s="208" t="s">
        <v>1</v>
      </c>
      <c r="F419" s="209" t="s">
        <v>498</v>
      </c>
      <c r="G419" s="207"/>
      <c r="H419" s="210">
        <v>313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132</v>
      </c>
      <c r="AU419" s="216" t="s">
        <v>86</v>
      </c>
      <c r="AV419" s="12" t="s">
        <v>86</v>
      </c>
      <c r="AW419" s="12" t="s">
        <v>33</v>
      </c>
      <c r="AX419" s="12" t="s">
        <v>76</v>
      </c>
      <c r="AY419" s="216" t="s">
        <v>122</v>
      </c>
    </row>
    <row r="420" spans="2:65" s="13" customFormat="1" ht="11.25">
      <c r="B420" s="217"/>
      <c r="C420" s="218"/>
      <c r="D420" s="203" t="s">
        <v>132</v>
      </c>
      <c r="E420" s="219" t="s">
        <v>1</v>
      </c>
      <c r="F420" s="220" t="s">
        <v>134</v>
      </c>
      <c r="G420" s="218"/>
      <c r="H420" s="221">
        <v>313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132</v>
      </c>
      <c r="AU420" s="227" t="s">
        <v>86</v>
      </c>
      <c r="AV420" s="13" t="s">
        <v>129</v>
      </c>
      <c r="AW420" s="13" t="s">
        <v>33</v>
      </c>
      <c r="AX420" s="13" t="s">
        <v>84</v>
      </c>
      <c r="AY420" s="227" t="s">
        <v>122</v>
      </c>
    </row>
    <row r="421" spans="2:65" s="1" customFormat="1" ht="24" customHeight="1">
      <c r="B421" s="32"/>
      <c r="C421" s="228" t="s">
        <v>499</v>
      </c>
      <c r="D421" s="228" t="s">
        <v>223</v>
      </c>
      <c r="E421" s="229" t="s">
        <v>500</v>
      </c>
      <c r="F421" s="230" t="s">
        <v>501</v>
      </c>
      <c r="G421" s="231" t="s">
        <v>157</v>
      </c>
      <c r="H421" s="232">
        <v>8</v>
      </c>
      <c r="I421" s="233"/>
      <c r="J421" s="234">
        <f>ROUND(I421*H421,2)</f>
        <v>0</v>
      </c>
      <c r="K421" s="230" t="s">
        <v>1</v>
      </c>
      <c r="L421" s="235"/>
      <c r="M421" s="236" t="s">
        <v>1</v>
      </c>
      <c r="N421" s="237" t="s">
        <v>41</v>
      </c>
      <c r="O421" s="64"/>
      <c r="P421" s="199">
        <f>O421*H421</f>
        <v>0</v>
      </c>
      <c r="Q421" s="199">
        <v>6.4000000000000001E-2</v>
      </c>
      <c r="R421" s="199">
        <f>Q421*H421</f>
        <v>0.51200000000000001</v>
      </c>
      <c r="S421" s="199">
        <v>0</v>
      </c>
      <c r="T421" s="200">
        <f>S421*H421</f>
        <v>0</v>
      </c>
      <c r="AR421" s="201" t="s">
        <v>226</v>
      </c>
      <c r="AT421" s="201" t="s">
        <v>223</v>
      </c>
      <c r="AU421" s="201" t="s">
        <v>86</v>
      </c>
      <c r="AY421" s="15" t="s">
        <v>122</v>
      </c>
      <c r="BE421" s="202">
        <f>IF(N421="základní",J421,0)</f>
        <v>0</v>
      </c>
      <c r="BF421" s="202">
        <f>IF(N421="snížená",J421,0)</f>
        <v>0</v>
      </c>
      <c r="BG421" s="202">
        <f>IF(N421="zákl. přenesená",J421,0)</f>
        <v>0</v>
      </c>
      <c r="BH421" s="202">
        <f>IF(N421="sníž. přenesená",J421,0)</f>
        <v>0</v>
      </c>
      <c r="BI421" s="202">
        <f>IF(N421="nulová",J421,0)</f>
        <v>0</v>
      </c>
      <c r="BJ421" s="15" t="s">
        <v>84</v>
      </c>
      <c r="BK421" s="202">
        <f>ROUND(I421*H421,2)</f>
        <v>0</v>
      </c>
      <c r="BL421" s="15" t="s">
        <v>129</v>
      </c>
      <c r="BM421" s="201" t="s">
        <v>502</v>
      </c>
    </row>
    <row r="422" spans="2:65" s="1" customFormat="1" ht="11.25">
      <c r="B422" s="32"/>
      <c r="C422" s="33"/>
      <c r="D422" s="203" t="s">
        <v>131</v>
      </c>
      <c r="E422" s="33"/>
      <c r="F422" s="204" t="s">
        <v>501</v>
      </c>
      <c r="G422" s="33"/>
      <c r="H422" s="33"/>
      <c r="I422" s="108"/>
      <c r="J422" s="33"/>
      <c r="K422" s="33"/>
      <c r="L422" s="36"/>
      <c r="M422" s="205"/>
      <c r="N422" s="64"/>
      <c r="O422" s="64"/>
      <c r="P422" s="64"/>
      <c r="Q422" s="64"/>
      <c r="R422" s="64"/>
      <c r="S422" s="64"/>
      <c r="T422" s="65"/>
      <c r="AT422" s="15" t="s">
        <v>131</v>
      </c>
      <c r="AU422" s="15" t="s">
        <v>86</v>
      </c>
    </row>
    <row r="423" spans="2:65" s="12" customFormat="1" ht="11.25">
      <c r="B423" s="206"/>
      <c r="C423" s="207"/>
      <c r="D423" s="203" t="s">
        <v>132</v>
      </c>
      <c r="E423" s="208" t="s">
        <v>1</v>
      </c>
      <c r="F423" s="209" t="s">
        <v>503</v>
      </c>
      <c r="G423" s="207"/>
      <c r="H423" s="210">
        <v>8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132</v>
      </c>
      <c r="AU423" s="216" t="s">
        <v>86</v>
      </c>
      <c r="AV423" s="12" t="s">
        <v>86</v>
      </c>
      <c r="AW423" s="12" t="s">
        <v>33</v>
      </c>
      <c r="AX423" s="12" t="s">
        <v>76</v>
      </c>
      <c r="AY423" s="216" t="s">
        <v>122</v>
      </c>
    </row>
    <row r="424" spans="2:65" s="13" customFormat="1" ht="11.25">
      <c r="B424" s="217"/>
      <c r="C424" s="218"/>
      <c r="D424" s="203" t="s">
        <v>132</v>
      </c>
      <c r="E424" s="219" t="s">
        <v>1</v>
      </c>
      <c r="F424" s="220" t="s">
        <v>134</v>
      </c>
      <c r="G424" s="218"/>
      <c r="H424" s="221">
        <v>8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132</v>
      </c>
      <c r="AU424" s="227" t="s">
        <v>86</v>
      </c>
      <c r="AV424" s="13" t="s">
        <v>129</v>
      </c>
      <c r="AW424" s="13" t="s">
        <v>33</v>
      </c>
      <c r="AX424" s="13" t="s">
        <v>84</v>
      </c>
      <c r="AY424" s="227" t="s">
        <v>122</v>
      </c>
    </row>
    <row r="425" spans="2:65" s="1" customFormat="1" ht="24" customHeight="1">
      <c r="B425" s="32"/>
      <c r="C425" s="228" t="s">
        <v>504</v>
      </c>
      <c r="D425" s="228" t="s">
        <v>223</v>
      </c>
      <c r="E425" s="229" t="s">
        <v>505</v>
      </c>
      <c r="F425" s="230" t="s">
        <v>506</v>
      </c>
      <c r="G425" s="231" t="s">
        <v>157</v>
      </c>
      <c r="H425" s="232">
        <v>145</v>
      </c>
      <c r="I425" s="233"/>
      <c r="J425" s="234">
        <f>ROUND(I425*H425,2)</f>
        <v>0</v>
      </c>
      <c r="K425" s="230" t="s">
        <v>496</v>
      </c>
      <c r="L425" s="235"/>
      <c r="M425" s="236" t="s">
        <v>1</v>
      </c>
      <c r="N425" s="237" t="s">
        <v>41</v>
      </c>
      <c r="O425" s="64"/>
      <c r="P425" s="199">
        <f>O425*H425</f>
        <v>0</v>
      </c>
      <c r="Q425" s="199">
        <v>4.8300000000000003E-2</v>
      </c>
      <c r="R425" s="199">
        <f>Q425*H425</f>
        <v>7.0035000000000007</v>
      </c>
      <c r="S425" s="199">
        <v>0</v>
      </c>
      <c r="T425" s="200">
        <f>S425*H425</f>
        <v>0</v>
      </c>
      <c r="AR425" s="201" t="s">
        <v>226</v>
      </c>
      <c r="AT425" s="201" t="s">
        <v>223</v>
      </c>
      <c r="AU425" s="201" t="s">
        <v>86</v>
      </c>
      <c r="AY425" s="15" t="s">
        <v>122</v>
      </c>
      <c r="BE425" s="202">
        <f>IF(N425="základní",J425,0)</f>
        <v>0</v>
      </c>
      <c r="BF425" s="202">
        <f>IF(N425="snížená",J425,0)</f>
        <v>0</v>
      </c>
      <c r="BG425" s="202">
        <f>IF(N425="zákl. přenesená",J425,0)</f>
        <v>0</v>
      </c>
      <c r="BH425" s="202">
        <f>IF(N425="sníž. přenesená",J425,0)</f>
        <v>0</v>
      </c>
      <c r="BI425" s="202">
        <f>IF(N425="nulová",J425,0)</f>
        <v>0</v>
      </c>
      <c r="BJ425" s="15" t="s">
        <v>84</v>
      </c>
      <c r="BK425" s="202">
        <f>ROUND(I425*H425,2)</f>
        <v>0</v>
      </c>
      <c r="BL425" s="15" t="s">
        <v>129</v>
      </c>
      <c r="BM425" s="201" t="s">
        <v>507</v>
      </c>
    </row>
    <row r="426" spans="2:65" s="1" customFormat="1" ht="11.25">
      <c r="B426" s="32"/>
      <c r="C426" s="33"/>
      <c r="D426" s="203" t="s">
        <v>131</v>
      </c>
      <c r="E426" s="33"/>
      <c r="F426" s="204" t="s">
        <v>506</v>
      </c>
      <c r="G426" s="33"/>
      <c r="H426" s="33"/>
      <c r="I426" s="108"/>
      <c r="J426" s="33"/>
      <c r="K426" s="33"/>
      <c r="L426" s="36"/>
      <c r="M426" s="205"/>
      <c r="N426" s="64"/>
      <c r="O426" s="64"/>
      <c r="P426" s="64"/>
      <c r="Q426" s="64"/>
      <c r="R426" s="64"/>
      <c r="S426" s="64"/>
      <c r="T426" s="65"/>
      <c r="AT426" s="15" t="s">
        <v>131</v>
      </c>
      <c r="AU426" s="15" t="s">
        <v>86</v>
      </c>
    </row>
    <row r="427" spans="2:65" s="12" customFormat="1" ht="11.25">
      <c r="B427" s="206"/>
      <c r="C427" s="207"/>
      <c r="D427" s="203" t="s">
        <v>132</v>
      </c>
      <c r="E427" s="208" t="s">
        <v>1</v>
      </c>
      <c r="F427" s="209" t="s">
        <v>508</v>
      </c>
      <c r="G427" s="207"/>
      <c r="H427" s="210">
        <v>145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132</v>
      </c>
      <c r="AU427" s="216" t="s">
        <v>86</v>
      </c>
      <c r="AV427" s="12" t="s">
        <v>86</v>
      </c>
      <c r="AW427" s="12" t="s">
        <v>33</v>
      </c>
      <c r="AX427" s="12" t="s">
        <v>76</v>
      </c>
      <c r="AY427" s="216" t="s">
        <v>122</v>
      </c>
    </row>
    <row r="428" spans="2:65" s="13" customFormat="1" ht="11.25">
      <c r="B428" s="217"/>
      <c r="C428" s="218"/>
      <c r="D428" s="203" t="s">
        <v>132</v>
      </c>
      <c r="E428" s="219" t="s">
        <v>1</v>
      </c>
      <c r="F428" s="220" t="s">
        <v>134</v>
      </c>
      <c r="G428" s="218"/>
      <c r="H428" s="221">
        <v>145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132</v>
      </c>
      <c r="AU428" s="227" t="s">
        <v>86</v>
      </c>
      <c r="AV428" s="13" t="s">
        <v>129</v>
      </c>
      <c r="AW428" s="13" t="s">
        <v>33</v>
      </c>
      <c r="AX428" s="13" t="s">
        <v>84</v>
      </c>
      <c r="AY428" s="227" t="s">
        <v>122</v>
      </c>
    </row>
    <row r="429" spans="2:65" s="1" customFormat="1" ht="24" customHeight="1">
      <c r="B429" s="32"/>
      <c r="C429" s="190" t="s">
        <v>509</v>
      </c>
      <c r="D429" s="190" t="s">
        <v>125</v>
      </c>
      <c r="E429" s="191" t="s">
        <v>510</v>
      </c>
      <c r="F429" s="192" t="s">
        <v>511</v>
      </c>
      <c r="G429" s="193" t="s">
        <v>157</v>
      </c>
      <c r="H429" s="194">
        <v>360</v>
      </c>
      <c r="I429" s="195"/>
      <c r="J429" s="196">
        <f>ROUND(I429*H429,2)</f>
        <v>0</v>
      </c>
      <c r="K429" s="192" t="s">
        <v>1</v>
      </c>
      <c r="L429" s="36"/>
      <c r="M429" s="197" t="s">
        <v>1</v>
      </c>
      <c r="N429" s="198" t="s">
        <v>41</v>
      </c>
      <c r="O429" s="64"/>
      <c r="P429" s="199">
        <f>O429*H429</f>
        <v>0</v>
      </c>
      <c r="Q429" s="199">
        <v>0.16849</v>
      </c>
      <c r="R429" s="199">
        <f>Q429*H429</f>
        <v>60.656399999999998</v>
      </c>
      <c r="S429" s="199">
        <v>0</v>
      </c>
      <c r="T429" s="200">
        <f>S429*H429</f>
        <v>0</v>
      </c>
      <c r="AR429" s="201" t="s">
        <v>129</v>
      </c>
      <c r="AT429" s="201" t="s">
        <v>125</v>
      </c>
      <c r="AU429" s="201" t="s">
        <v>86</v>
      </c>
      <c r="AY429" s="15" t="s">
        <v>122</v>
      </c>
      <c r="BE429" s="202">
        <f>IF(N429="základní",J429,0)</f>
        <v>0</v>
      </c>
      <c r="BF429" s="202">
        <f>IF(N429="snížená",J429,0)</f>
        <v>0</v>
      </c>
      <c r="BG429" s="202">
        <f>IF(N429="zákl. přenesená",J429,0)</f>
        <v>0</v>
      </c>
      <c r="BH429" s="202">
        <f>IF(N429="sníž. přenesená",J429,0)</f>
        <v>0</v>
      </c>
      <c r="BI429" s="202">
        <f>IF(N429="nulová",J429,0)</f>
        <v>0</v>
      </c>
      <c r="BJ429" s="15" t="s">
        <v>84</v>
      </c>
      <c r="BK429" s="202">
        <f>ROUND(I429*H429,2)</f>
        <v>0</v>
      </c>
      <c r="BL429" s="15" t="s">
        <v>129</v>
      </c>
      <c r="BM429" s="201" t="s">
        <v>512</v>
      </c>
    </row>
    <row r="430" spans="2:65" s="1" customFormat="1" ht="19.5">
      <c r="B430" s="32"/>
      <c r="C430" s="33"/>
      <c r="D430" s="203" t="s">
        <v>131</v>
      </c>
      <c r="E430" s="33"/>
      <c r="F430" s="204" t="s">
        <v>511</v>
      </c>
      <c r="G430" s="33"/>
      <c r="H430" s="33"/>
      <c r="I430" s="108"/>
      <c r="J430" s="33"/>
      <c r="K430" s="33"/>
      <c r="L430" s="36"/>
      <c r="M430" s="205"/>
      <c r="N430" s="64"/>
      <c r="O430" s="64"/>
      <c r="P430" s="64"/>
      <c r="Q430" s="64"/>
      <c r="R430" s="64"/>
      <c r="S430" s="64"/>
      <c r="T430" s="65"/>
      <c r="AT430" s="15" t="s">
        <v>131</v>
      </c>
      <c r="AU430" s="15" t="s">
        <v>86</v>
      </c>
    </row>
    <row r="431" spans="2:65" s="12" customFormat="1" ht="11.25">
      <c r="B431" s="206"/>
      <c r="C431" s="207"/>
      <c r="D431" s="203" t="s">
        <v>132</v>
      </c>
      <c r="E431" s="208" t="s">
        <v>1</v>
      </c>
      <c r="F431" s="209" t="s">
        <v>513</v>
      </c>
      <c r="G431" s="207"/>
      <c r="H431" s="210">
        <v>360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132</v>
      </c>
      <c r="AU431" s="216" t="s">
        <v>86</v>
      </c>
      <c r="AV431" s="12" t="s">
        <v>86</v>
      </c>
      <c r="AW431" s="12" t="s">
        <v>33</v>
      </c>
      <c r="AX431" s="12" t="s">
        <v>76</v>
      </c>
      <c r="AY431" s="216" t="s">
        <v>122</v>
      </c>
    </row>
    <row r="432" spans="2:65" s="13" customFormat="1" ht="11.25">
      <c r="B432" s="217"/>
      <c r="C432" s="218"/>
      <c r="D432" s="203" t="s">
        <v>132</v>
      </c>
      <c r="E432" s="219" t="s">
        <v>1</v>
      </c>
      <c r="F432" s="220" t="s">
        <v>134</v>
      </c>
      <c r="G432" s="218"/>
      <c r="H432" s="221">
        <v>360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132</v>
      </c>
      <c r="AU432" s="227" t="s">
        <v>86</v>
      </c>
      <c r="AV432" s="13" t="s">
        <v>129</v>
      </c>
      <c r="AW432" s="13" t="s">
        <v>33</v>
      </c>
      <c r="AX432" s="13" t="s">
        <v>84</v>
      </c>
      <c r="AY432" s="227" t="s">
        <v>122</v>
      </c>
    </row>
    <row r="433" spans="2:65" s="1" customFormat="1" ht="16.5" customHeight="1">
      <c r="B433" s="32"/>
      <c r="C433" s="228" t="s">
        <v>514</v>
      </c>
      <c r="D433" s="228" t="s">
        <v>223</v>
      </c>
      <c r="E433" s="229" t="s">
        <v>515</v>
      </c>
      <c r="F433" s="230" t="s">
        <v>516</v>
      </c>
      <c r="G433" s="231" t="s">
        <v>157</v>
      </c>
      <c r="H433" s="232">
        <v>360</v>
      </c>
      <c r="I433" s="233"/>
      <c r="J433" s="234">
        <f>ROUND(I433*H433,2)</f>
        <v>0</v>
      </c>
      <c r="K433" s="230" t="s">
        <v>1</v>
      </c>
      <c r="L433" s="235"/>
      <c r="M433" s="236" t="s">
        <v>1</v>
      </c>
      <c r="N433" s="237" t="s">
        <v>41</v>
      </c>
      <c r="O433" s="64"/>
      <c r="P433" s="199">
        <f>O433*H433</f>
        <v>0</v>
      </c>
      <c r="Q433" s="199">
        <v>4.8000000000000001E-2</v>
      </c>
      <c r="R433" s="199">
        <f>Q433*H433</f>
        <v>17.28</v>
      </c>
      <c r="S433" s="199">
        <v>0</v>
      </c>
      <c r="T433" s="200">
        <f>S433*H433</f>
        <v>0</v>
      </c>
      <c r="AR433" s="201" t="s">
        <v>226</v>
      </c>
      <c r="AT433" s="201" t="s">
        <v>223</v>
      </c>
      <c r="AU433" s="201" t="s">
        <v>86</v>
      </c>
      <c r="AY433" s="15" t="s">
        <v>122</v>
      </c>
      <c r="BE433" s="202">
        <f>IF(N433="základní",J433,0)</f>
        <v>0</v>
      </c>
      <c r="BF433" s="202">
        <f>IF(N433="snížená",J433,0)</f>
        <v>0</v>
      </c>
      <c r="BG433" s="202">
        <f>IF(N433="zákl. přenesená",J433,0)</f>
        <v>0</v>
      </c>
      <c r="BH433" s="202">
        <f>IF(N433="sníž. přenesená",J433,0)</f>
        <v>0</v>
      </c>
      <c r="BI433" s="202">
        <f>IF(N433="nulová",J433,0)</f>
        <v>0</v>
      </c>
      <c r="BJ433" s="15" t="s">
        <v>84</v>
      </c>
      <c r="BK433" s="202">
        <f>ROUND(I433*H433,2)</f>
        <v>0</v>
      </c>
      <c r="BL433" s="15" t="s">
        <v>129</v>
      </c>
      <c r="BM433" s="201" t="s">
        <v>517</v>
      </c>
    </row>
    <row r="434" spans="2:65" s="1" customFormat="1" ht="11.25">
      <c r="B434" s="32"/>
      <c r="C434" s="33"/>
      <c r="D434" s="203" t="s">
        <v>131</v>
      </c>
      <c r="E434" s="33"/>
      <c r="F434" s="204" t="s">
        <v>516</v>
      </c>
      <c r="G434" s="33"/>
      <c r="H434" s="33"/>
      <c r="I434" s="108"/>
      <c r="J434" s="33"/>
      <c r="K434" s="33"/>
      <c r="L434" s="36"/>
      <c r="M434" s="205"/>
      <c r="N434" s="64"/>
      <c r="O434" s="64"/>
      <c r="P434" s="64"/>
      <c r="Q434" s="64"/>
      <c r="R434" s="64"/>
      <c r="S434" s="64"/>
      <c r="T434" s="65"/>
      <c r="AT434" s="15" t="s">
        <v>131</v>
      </c>
      <c r="AU434" s="15" t="s">
        <v>86</v>
      </c>
    </row>
    <row r="435" spans="2:65" s="12" customFormat="1" ht="11.25">
      <c r="B435" s="206"/>
      <c r="C435" s="207"/>
      <c r="D435" s="203" t="s">
        <v>132</v>
      </c>
      <c r="E435" s="208" t="s">
        <v>1</v>
      </c>
      <c r="F435" s="209" t="s">
        <v>518</v>
      </c>
      <c r="G435" s="207"/>
      <c r="H435" s="210">
        <v>360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132</v>
      </c>
      <c r="AU435" s="216" t="s">
        <v>86</v>
      </c>
      <c r="AV435" s="12" t="s">
        <v>86</v>
      </c>
      <c r="AW435" s="12" t="s">
        <v>33</v>
      </c>
      <c r="AX435" s="12" t="s">
        <v>76</v>
      </c>
      <c r="AY435" s="216" t="s">
        <v>122</v>
      </c>
    </row>
    <row r="436" spans="2:65" s="13" customFormat="1" ht="11.25">
      <c r="B436" s="217"/>
      <c r="C436" s="218"/>
      <c r="D436" s="203" t="s">
        <v>132</v>
      </c>
      <c r="E436" s="219" t="s">
        <v>1</v>
      </c>
      <c r="F436" s="220" t="s">
        <v>134</v>
      </c>
      <c r="G436" s="218"/>
      <c r="H436" s="221">
        <v>360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132</v>
      </c>
      <c r="AU436" s="227" t="s">
        <v>86</v>
      </c>
      <c r="AV436" s="13" t="s">
        <v>129</v>
      </c>
      <c r="AW436" s="13" t="s">
        <v>33</v>
      </c>
      <c r="AX436" s="13" t="s">
        <v>84</v>
      </c>
      <c r="AY436" s="227" t="s">
        <v>122</v>
      </c>
    </row>
    <row r="437" spans="2:65" s="1" customFormat="1" ht="24" customHeight="1">
      <c r="B437" s="32"/>
      <c r="C437" s="190" t="s">
        <v>519</v>
      </c>
      <c r="D437" s="190" t="s">
        <v>125</v>
      </c>
      <c r="E437" s="191" t="s">
        <v>520</v>
      </c>
      <c r="F437" s="192" t="s">
        <v>521</v>
      </c>
      <c r="G437" s="193" t="s">
        <v>157</v>
      </c>
      <c r="H437" s="194">
        <v>22</v>
      </c>
      <c r="I437" s="195"/>
      <c r="J437" s="196">
        <f>ROUND(I437*H437,2)</f>
        <v>0</v>
      </c>
      <c r="K437" s="192" t="s">
        <v>1</v>
      </c>
      <c r="L437" s="36"/>
      <c r="M437" s="197" t="s">
        <v>1</v>
      </c>
      <c r="N437" s="198" t="s">
        <v>41</v>
      </c>
      <c r="O437" s="64"/>
      <c r="P437" s="199">
        <f>O437*H437</f>
        <v>0</v>
      </c>
      <c r="Q437" s="199">
        <v>0.16849</v>
      </c>
      <c r="R437" s="199">
        <f>Q437*H437</f>
        <v>3.7067800000000002</v>
      </c>
      <c r="S437" s="199">
        <v>0</v>
      </c>
      <c r="T437" s="200">
        <f>S437*H437</f>
        <v>0</v>
      </c>
      <c r="AR437" s="201" t="s">
        <v>129</v>
      </c>
      <c r="AT437" s="201" t="s">
        <v>125</v>
      </c>
      <c r="AU437" s="201" t="s">
        <v>86</v>
      </c>
      <c r="AY437" s="15" t="s">
        <v>122</v>
      </c>
      <c r="BE437" s="202">
        <f>IF(N437="základní",J437,0)</f>
        <v>0</v>
      </c>
      <c r="BF437" s="202">
        <f>IF(N437="snížená",J437,0)</f>
        <v>0</v>
      </c>
      <c r="BG437" s="202">
        <f>IF(N437="zákl. přenesená",J437,0)</f>
        <v>0</v>
      </c>
      <c r="BH437" s="202">
        <f>IF(N437="sníž. přenesená",J437,0)</f>
        <v>0</v>
      </c>
      <c r="BI437" s="202">
        <f>IF(N437="nulová",J437,0)</f>
        <v>0</v>
      </c>
      <c r="BJ437" s="15" t="s">
        <v>84</v>
      </c>
      <c r="BK437" s="202">
        <f>ROUND(I437*H437,2)</f>
        <v>0</v>
      </c>
      <c r="BL437" s="15" t="s">
        <v>129</v>
      </c>
      <c r="BM437" s="201" t="s">
        <v>522</v>
      </c>
    </row>
    <row r="438" spans="2:65" s="1" customFormat="1" ht="19.5">
      <c r="B438" s="32"/>
      <c r="C438" s="33"/>
      <c r="D438" s="203" t="s">
        <v>131</v>
      </c>
      <c r="E438" s="33"/>
      <c r="F438" s="204" t="s">
        <v>521</v>
      </c>
      <c r="G438" s="33"/>
      <c r="H438" s="33"/>
      <c r="I438" s="108"/>
      <c r="J438" s="33"/>
      <c r="K438" s="33"/>
      <c r="L438" s="36"/>
      <c r="M438" s="205"/>
      <c r="N438" s="64"/>
      <c r="O438" s="64"/>
      <c r="P438" s="64"/>
      <c r="Q438" s="64"/>
      <c r="R438" s="64"/>
      <c r="S438" s="64"/>
      <c r="T438" s="65"/>
      <c r="AT438" s="15" t="s">
        <v>131</v>
      </c>
      <c r="AU438" s="15" t="s">
        <v>86</v>
      </c>
    </row>
    <row r="439" spans="2:65" s="12" customFormat="1" ht="11.25">
      <c r="B439" s="206"/>
      <c r="C439" s="207"/>
      <c r="D439" s="203" t="s">
        <v>132</v>
      </c>
      <c r="E439" s="208" t="s">
        <v>1</v>
      </c>
      <c r="F439" s="209" t="s">
        <v>523</v>
      </c>
      <c r="G439" s="207"/>
      <c r="H439" s="210">
        <v>22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132</v>
      </c>
      <c r="AU439" s="216" t="s">
        <v>86</v>
      </c>
      <c r="AV439" s="12" t="s">
        <v>86</v>
      </c>
      <c r="AW439" s="12" t="s">
        <v>33</v>
      </c>
      <c r="AX439" s="12" t="s">
        <v>76</v>
      </c>
      <c r="AY439" s="216" t="s">
        <v>122</v>
      </c>
    </row>
    <row r="440" spans="2:65" s="13" customFormat="1" ht="11.25">
      <c r="B440" s="217"/>
      <c r="C440" s="218"/>
      <c r="D440" s="203" t="s">
        <v>132</v>
      </c>
      <c r="E440" s="219" t="s">
        <v>1</v>
      </c>
      <c r="F440" s="220" t="s">
        <v>134</v>
      </c>
      <c r="G440" s="218"/>
      <c r="H440" s="221">
        <v>22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132</v>
      </c>
      <c r="AU440" s="227" t="s">
        <v>86</v>
      </c>
      <c r="AV440" s="13" t="s">
        <v>129</v>
      </c>
      <c r="AW440" s="13" t="s">
        <v>33</v>
      </c>
      <c r="AX440" s="13" t="s">
        <v>84</v>
      </c>
      <c r="AY440" s="227" t="s">
        <v>122</v>
      </c>
    </row>
    <row r="441" spans="2:65" s="1" customFormat="1" ht="16.5" customHeight="1">
      <c r="B441" s="32"/>
      <c r="C441" s="228" t="s">
        <v>524</v>
      </c>
      <c r="D441" s="228" t="s">
        <v>223</v>
      </c>
      <c r="E441" s="229" t="s">
        <v>525</v>
      </c>
      <c r="F441" s="230" t="s">
        <v>526</v>
      </c>
      <c r="G441" s="231" t="s">
        <v>157</v>
      </c>
      <c r="H441" s="232">
        <v>22</v>
      </c>
      <c r="I441" s="233"/>
      <c r="J441" s="234">
        <f>ROUND(I441*H441,2)</f>
        <v>0</v>
      </c>
      <c r="K441" s="230" t="s">
        <v>1</v>
      </c>
      <c r="L441" s="235"/>
      <c r="M441" s="236" t="s">
        <v>1</v>
      </c>
      <c r="N441" s="237" t="s">
        <v>41</v>
      </c>
      <c r="O441" s="64"/>
      <c r="P441" s="199">
        <f>O441*H441</f>
        <v>0</v>
      </c>
      <c r="Q441" s="199">
        <v>0.104</v>
      </c>
      <c r="R441" s="199">
        <f>Q441*H441</f>
        <v>2.2879999999999998</v>
      </c>
      <c r="S441" s="199">
        <v>0</v>
      </c>
      <c r="T441" s="200">
        <f>S441*H441</f>
        <v>0</v>
      </c>
      <c r="AR441" s="201" t="s">
        <v>226</v>
      </c>
      <c r="AT441" s="201" t="s">
        <v>223</v>
      </c>
      <c r="AU441" s="201" t="s">
        <v>86</v>
      </c>
      <c r="AY441" s="15" t="s">
        <v>122</v>
      </c>
      <c r="BE441" s="202">
        <f>IF(N441="základní",J441,0)</f>
        <v>0</v>
      </c>
      <c r="BF441" s="202">
        <f>IF(N441="snížená",J441,0)</f>
        <v>0</v>
      </c>
      <c r="BG441" s="202">
        <f>IF(N441="zákl. přenesená",J441,0)</f>
        <v>0</v>
      </c>
      <c r="BH441" s="202">
        <f>IF(N441="sníž. přenesená",J441,0)</f>
        <v>0</v>
      </c>
      <c r="BI441" s="202">
        <f>IF(N441="nulová",J441,0)</f>
        <v>0</v>
      </c>
      <c r="BJ441" s="15" t="s">
        <v>84</v>
      </c>
      <c r="BK441" s="202">
        <f>ROUND(I441*H441,2)</f>
        <v>0</v>
      </c>
      <c r="BL441" s="15" t="s">
        <v>129</v>
      </c>
      <c r="BM441" s="201" t="s">
        <v>527</v>
      </c>
    </row>
    <row r="442" spans="2:65" s="1" customFormat="1" ht="11.25">
      <c r="B442" s="32"/>
      <c r="C442" s="33"/>
      <c r="D442" s="203" t="s">
        <v>131</v>
      </c>
      <c r="E442" s="33"/>
      <c r="F442" s="204" t="s">
        <v>526</v>
      </c>
      <c r="G442" s="33"/>
      <c r="H442" s="33"/>
      <c r="I442" s="108"/>
      <c r="J442" s="33"/>
      <c r="K442" s="33"/>
      <c r="L442" s="36"/>
      <c r="M442" s="205"/>
      <c r="N442" s="64"/>
      <c r="O442" s="64"/>
      <c r="P442" s="64"/>
      <c r="Q442" s="64"/>
      <c r="R442" s="64"/>
      <c r="S442" s="64"/>
      <c r="T442" s="65"/>
      <c r="AT442" s="15" t="s">
        <v>131</v>
      </c>
      <c r="AU442" s="15" t="s">
        <v>86</v>
      </c>
    </row>
    <row r="443" spans="2:65" s="12" customFormat="1" ht="11.25">
      <c r="B443" s="206"/>
      <c r="C443" s="207"/>
      <c r="D443" s="203" t="s">
        <v>132</v>
      </c>
      <c r="E443" s="208" t="s">
        <v>1</v>
      </c>
      <c r="F443" s="209" t="s">
        <v>523</v>
      </c>
      <c r="G443" s="207"/>
      <c r="H443" s="210">
        <v>22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132</v>
      </c>
      <c r="AU443" s="216" t="s">
        <v>86</v>
      </c>
      <c r="AV443" s="12" t="s">
        <v>86</v>
      </c>
      <c r="AW443" s="12" t="s">
        <v>33</v>
      </c>
      <c r="AX443" s="12" t="s">
        <v>76</v>
      </c>
      <c r="AY443" s="216" t="s">
        <v>122</v>
      </c>
    </row>
    <row r="444" spans="2:65" s="13" customFormat="1" ht="11.25">
      <c r="B444" s="217"/>
      <c r="C444" s="218"/>
      <c r="D444" s="203" t="s">
        <v>132</v>
      </c>
      <c r="E444" s="219" t="s">
        <v>1</v>
      </c>
      <c r="F444" s="220" t="s">
        <v>134</v>
      </c>
      <c r="G444" s="218"/>
      <c r="H444" s="221">
        <v>22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132</v>
      </c>
      <c r="AU444" s="227" t="s">
        <v>86</v>
      </c>
      <c r="AV444" s="13" t="s">
        <v>129</v>
      </c>
      <c r="AW444" s="13" t="s">
        <v>33</v>
      </c>
      <c r="AX444" s="13" t="s">
        <v>84</v>
      </c>
      <c r="AY444" s="227" t="s">
        <v>122</v>
      </c>
    </row>
    <row r="445" spans="2:65" s="1" customFormat="1" ht="24" customHeight="1">
      <c r="B445" s="32"/>
      <c r="C445" s="190" t="s">
        <v>528</v>
      </c>
      <c r="D445" s="190" t="s">
        <v>125</v>
      </c>
      <c r="E445" s="191" t="s">
        <v>529</v>
      </c>
      <c r="F445" s="192" t="s">
        <v>530</v>
      </c>
      <c r="G445" s="193" t="s">
        <v>157</v>
      </c>
      <c r="H445" s="194">
        <v>20</v>
      </c>
      <c r="I445" s="195"/>
      <c r="J445" s="196">
        <f>ROUND(I445*H445,2)</f>
        <v>0</v>
      </c>
      <c r="K445" s="192" t="s">
        <v>1</v>
      </c>
      <c r="L445" s="36"/>
      <c r="M445" s="197" t="s">
        <v>1</v>
      </c>
      <c r="N445" s="198" t="s">
        <v>41</v>
      </c>
      <c r="O445" s="64"/>
      <c r="P445" s="199">
        <f>O445*H445</f>
        <v>0</v>
      </c>
      <c r="Q445" s="199">
        <v>3.4000000000000002E-4</v>
      </c>
      <c r="R445" s="199">
        <f>Q445*H445</f>
        <v>6.8000000000000005E-3</v>
      </c>
      <c r="S445" s="199">
        <v>0</v>
      </c>
      <c r="T445" s="200">
        <f>S445*H445</f>
        <v>0</v>
      </c>
      <c r="AR445" s="201" t="s">
        <v>129</v>
      </c>
      <c r="AT445" s="201" t="s">
        <v>125</v>
      </c>
      <c r="AU445" s="201" t="s">
        <v>86</v>
      </c>
      <c r="AY445" s="15" t="s">
        <v>122</v>
      </c>
      <c r="BE445" s="202">
        <f>IF(N445="základní",J445,0)</f>
        <v>0</v>
      </c>
      <c r="BF445" s="202">
        <f>IF(N445="snížená",J445,0)</f>
        <v>0</v>
      </c>
      <c r="BG445" s="202">
        <f>IF(N445="zákl. přenesená",J445,0)</f>
        <v>0</v>
      </c>
      <c r="BH445" s="202">
        <f>IF(N445="sníž. přenesená",J445,0)</f>
        <v>0</v>
      </c>
      <c r="BI445" s="202">
        <f>IF(N445="nulová",J445,0)</f>
        <v>0</v>
      </c>
      <c r="BJ445" s="15" t="s">
        <v>84</v>
      </c>
      <c r="BK445" s="202">
        <f>ROUND(I445*H445,2)</f>
        <v>0</v>
      </c>
      <c r="BL445" s="15" t="s">
        <v>129</v>
      </c>
      <c r="BM445" s="201" t="s">
        <v>531</v>
      </c>
    </row>
    <row r="446" spans="2:65" s="1" customFormat="1" ht="19.5">
      <c r="B446" s="32"/>
      <c r="C446" s="33"/>
      <c r="D446" s="203" t="s">
        <v>131</v>
      </c>
      <c r="E446" s="33"/>
      <c r="F446" s="204" t="s">
        <v>530</v>
      </c>
      <c r="G446" s="33"/>
      <c r="H446" s="33"/>
      <c r="I446" s="108"/>
      <c r="J446" s="33"/>
      <c r="K446" s="33"/>
      <c r="L446" s="36"/>
      <c r="M446" s="205"/>
      <c r="N446" s="64"/>
      <c r="O446" s="64"/>
      <c r="P446" s="64"/>
      <c r="Q446" s="64"/>
      <c r="R446" s="64"/>
      <c r="S446" s="64"/>
      <c r="T446" s="65"/>
      <c r="AT446" s="15" t="s">
        <v>131</v>
      </c>
      <c r="AU446" s="15" t="s">
        <v>86</v>
      </c>
    </row>
    <row r="447" spans="2:65" s="12" customFormat="1" ht="11.25">
      <c r="B447" s="206"/>
      <c r="C447" s="207"/>
      <c r="D447" s="203" t="s">
        <v>132</v>
      </c>
      <c r="E447" s="208" t="s">
        <v>1</v>
      </c>
      <c r="F447" s="209" t="s">
        <v>532</v>
      </c>
      <c r="G447" s="207"/>
      <c r="H447" s="210">
        <v>20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132</v>
      </c>
      <c r="AU447" s="216" t="s">
        <v>86</v>
      </c>
      <c r="AV447" s="12" t="s">
        <v>86</v>
      </c>
      <c r="AW447" s="12" t="s">
        <v>33</v>
      </c>
      <c r="AX447" s="12" t="s">
        <v>76</v>
      </c>
      <c r="AY447" s="216" t="s">
        <v>122</v>
      </c>
    </row>
    <row r="448" spans="2:65" s="13" customFormat="1" ht="11.25">
      <c r="B448" s="217"/>
      <c r="C448" s="218"/>
      <c r="D448" s="203" t="s">
        <v>132</v>
      </c>
      <c r="E448" s="219" t="s">
        <v>1</v>
      </c>
      <c r="F448" s="220" t="s">
        <v>134</v>
      </c>
      <c r="G448" s="218"/>
      <c r="H448" s="221">
        <v>20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132</v>
      </c>
      <c r="AU448" s="227" t="s">
        <v>86</v>
      </c>
      <c r="AV448" s="13" t="s">
        <v>129</v>
      </c>
      <c r="AW448" s="13" t="s">
        <v>33</v>
      </c>
      <c r="AX448" s="13" t="s">
        <v>84</v>
      </c>
      <c r="AY448" s="227" t="s">
        <v>122</v>
      </c>
    </row>
    <row r="449" spans="2:65" s="1" customFormat="1" ht="24" customHeight="1">
      <c r="B449" s="32"/>
      <c r="C449" s="190" t="s">
        <v>533</v>
      </c>
      <c r="D449" s="190" t="s">
        <v>125</v>
      </c>
      <c r="E449" s="191" t="s">
        <v>534</v>
      </c>
      <c r="F449" s="192" t="s">
        <v>535</v>
      </c>
      <c r="G449" s="193" t="s">
        <v>128</v>
      </c>
      <c r="H449" s="194">
        <v>651</v>
      </c>
      <c r="I449" s="195"/>
      <c r="J449" s="196">
        <f>ROUND(I449*H449,2)</f>
        <v>0</v>
      </c>
      <c r="K449" s="192" t="s">
        <v>1</v>
      </c>
      <c r="L449" s="36"/>
      <c r="M449" s="197" t="s">
        <v>1</v>
      </c>
      <c r="N449" s="198" t="s">
        <v>41</v>
      </c>
      <c r="O449" s="64"/>
      <c r="P449" s="199">
        <f>O449*H449</f>
        <v>0</v>
      </c>
      <c r="Q449" s="199">
        <v>3.6000000000000002E-4</v>
      </c>
      <c r="R449" s="199">
        <f>Q449*H449</f>
        <v>0.23436000000000001</v>
      </c>
      <c r="S449" s="199">
        <v>0</v>
      </c>
      <c r="T449" s="200">
        <f>S449*H449</f>
        <v>0</v>
      </c>
      <c r="AR449" s="201" t="s">
        <v>129</v>
      </c>
      <c r="AT449" s="201" t="s">
        <v>125</v>
      </c>
      <c r="AU449" s="201" t="s">
        <v>86</v>
      </c>
      <c r="AY449" s="15" t="s">
        <v>122</v>
      </c>
      <c r="BE449" s="202">
        <f>IF(N449="základní",J449,0)</f>
        <v>0</v>
      </c>
      <c r="BF449" s="202">
        <f>IF(N449="snížená",J449,0)</f>
        <v>0</v>
      </c>
      <c r="BG449" s="202">
        <f>IF(N449="zákl. přenesená",J449,0)</f>
        <v>0</v>
      </c>
      <c r="BH449" s="202">
        <f>IF(N449="sníž. přenesená",J449,0)</f>
        <v>0</v>
      </c>
      <c r="BI449" s="202">
        <f>IF(N449="nulová",J449,0)</f>
        <v>0</v>
      </c>
      <c r="BJ449" s="15" t="s">
        <v>84</v>
      </c>
      <c r="BK449" s="202">
        <f>ROUND(I449*H449,2)</f>
        <v>0</v>
      </c>
      <c r="BL449" s="15" t="s">
        <v>129</v>
      </c>
      <c r="BM449" s="201" t="s">
        <v>536</v>
      </c>
    </row>
    <row r="450" spans="2:65" s="1" customFormat="1" ht="19.5">
      <c r="B450" s="32"/>
      <c r="C450" s="33"/>
      <c r="D450" s="203" t="s">
        <v>131</v>
      </c>
      <c r="E450" s="33"/>
      <c r="F450" s="204" t="s">
        <v>535</v>
      </c>
      <c r="G450" s="33"/>
      <c r="H450" s="33"/>
      <c r="I450" s="108"/>
      <c r="J450" s="33"/>
      <c r="K450" s="33"/>
      <c r="L450" s="36"/>
      <c r="M450" s="205"/>
      <c r="N450" s="64"/>
      <c r="O450" s="64"/>
      <c r="P450" s="64"/>
      <c r="Q450" s="64"/>
      <c r="R450" s="64"/>
      <c r="S450" s="64"/>
      <c r="T450" s="65"/>
      <c r="AT450" s="15" t="s">
        <v>131</v>
      </c>
      <c r="AU450" s="15" t="s">
        <v>86</v>
      </c>
    </row>
    <row r="451" spans="2:65" s="12" customFormat="1" ht="11.25">
      <c r="B451" s="206"/>
      <c r="C451" s="207"/>
      <c r="D451" s="203" t="s">
        <v>132</v>
      </c>
      <c r="E451" s="208" t="s">
        <v>1</v>
      </c>
      <c r="F451" s="209" t="s">
        <v>537</v>
      </c>
      <c r="G451" s="207"/>
      <c r="H451" s="210">
        <v>132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132</v>
      </c>
      <c r="AU451" s="216" t="s">
        <v>86</v>
      </c>
      <c r="AV451" s="12" t="s">
        <v>86</v>
      </c>
      <c r="AW451" s="12" t="s">
        <v>33</v>
      </c>
      <c r="AX451" s="12" t="s">
        <v>76</v>
      </c>
      <c r="AY451" s="216" t="s">
        <v>122</v>
      </c>
    </row>
    <row r="452" spans="2:65" s="12" customFormat="1" ht="11.25">
      <c r="B452" s="206"/>
      <c r="C452" s="207"/>
      <c r="D452" s="203" t="s">
        <v>132</v>
      </c>
      <c r="E452" s="208" t="s">
        <v>1</v>
      </c>
      <c r="F452" s="209" t="s">
        <v>262</v>
      </c>
      <c r="G452" s="207"/>
      <c r="H452" s="210">
        <v>489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132</v>
      </c>
      <c r="AU452" s="216" t="s">
        <v>86</v>
      </c>
      <c r="AV452" s="12" t="s">
        <v>86</v>
      </c>
      <c r="AW452" s="12" t="s">
        <v>33</v>
      </c>
      <c r="AX452" s="12" t="s">
        <v>76</v>
      </c>
      <c r="AY452" s="216" t="s">
        <v>122</v>
      </c>
    </row>
    <row r="453" spans="2:65" s="12" customFormat="1" ht="11.25">
      <c r="B453" s="206"/>
      <c r="C453" s="207"/>
      <c r="D453" s="203" t="s">
        <v>132</v>
      </c>
      <c r="E453" s="208" t="s">
        <v>1</v>
      </c>
      <c r="F453" s="209" t="s">
        <v>538</v>
      </c>
      <c r="G453" s="207"/>
      <c r="H453" s="210">
        <v>30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132</v>
      </c>
      <c r="AU453" s="216" t="s">
        <v>86</v>
      </c>
      <c r="AV453" s="12" t="s">
        <v>86</v>
      </c>
      <c r="AW453" s="12" t="s">
        <v>33</v>
      </c>
      <c r="AX453" s="12" t="s">
        <v>76</v>
      </c>
      <c r="AY453" s="216" t="s">
        <v>122</v>
      </c>
    </row>
    <row r="454" spans="2:65" s="13" customFormat="1" ht="11.25">
      <c r="B454" s="217"/>
      <c r="C454" s="218"/>
      <c r="D454" s="203" t="s">
        <v>132</v>
      </c>
      <c r="E454" s="219" t="s">
        <v>1</v>
      </c>
      <c r="F454" s="220" t="s">
        <v>134</v>
      </c>
      <c r="G454" s="218"/>
      <c r="H454" s="221">
        <v>651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132</v>
      </c>
      <c r="AU454" s="227" t="s">
        <v>86</v>
      </c>
      <c r="AV454" s="13" t="s">
        <v>129</v>
      </c>
      <c r="AW454" s="13" t="s">
        <v>33</v>
      </c>
      <c r="AX454" s="13" t="s">
        <v>84</v>
      </c>
      <c r="AY454" s="227" t="s">
        <v>122</v>
      </c>
    </row>
    <row r="455" spans="2:65" s="1" customFormat="1" ht="16.5" customHeight="1">
      <c r="B455" s="32"/>
      <c r="C455" s="190" t="s">
        <v>226</v>
      </c>
      <c r="D455" s="190" t="s">
        <v>125</v>
      </c>
      <c r="E455" s="191" t="s">
        <v>539</v>
      </c>
      <c r="F455" s="192" t="s">
        <v>540</v>
      </c>
      <c r="G455" s="193" t="s">
        <v>157</v>
      </c>
      <c r="H455" s="194">
        <v>20</v>
      </c>
      <c r="I455" s="195"/>
      <c r="J455" s="196">
        <f>ROUND(I455*H455,2)</f>
        <v>0</v>
      </c>
      <c r="K455" s="192" t="s">
        <v>1</v>
      </c>
      <c r="L455" s="36"/>
      <c r="M455" s="197" t="s">
        <v>1</v>
      </c>
      <c r="N455" s="198" t="s">
        <v>41</v>
      </c>
      <c r="O455" s="64"/>
      <c r="P455" s="199">
        <f>O455*H455</f>
        <v>0</v>
      </c>
      <c r="Q455" s="199">
        <v>0</v>
      </c>
      <c r="R455" s="199">
        <f>Q455*H455</f>
        <v>0</v>
      </c>
      <c r="S455" s="199">
        <v>0</v>
      </c>
      <c r="T455" s="200">
        <f>S455*H455</f>
        <v>0</v>
      </c>
      <c r="AR455" s="201" t="s">
        <v>129</v>
      </c>
      <c r="AT455" s="201" t="s">
        <v>125</v>
      </c>
      <c r="AU455" s="201" t="s">
        <v>86</v>
      </c>
      <c r="AY455" s="15" t="s">
        <v>122</v>
      </c>
      <c r="BE455" s="202">
        <f>IF(N455="základní",J455,0)</f>
        <v>0</v>
      </c>
      <c r="BF455" s="202">
        <f>IF(N455="snížená",J455,0)</f>
        <v>0</v>
      </c>
      <c r="BG455" s="202">
        <f>IF(N455="zákl. přenesená",J455,0)</f>
        <v>0</v>
      </c>
      <c r="BH455" s="202">
        <f>IF(N455="sníž. přenesená",J455,0)</f>
        <v>0</v>
      </c>
      <c r="BI455" s="202">
        <f>IF(N455="nulová",J455,0)</f>
        <v>0</v>
      </c>
      <c r="BJ455" s="15" t="s">
        <v>84</v>
      </c>
      <c r="BK455" s="202">
        <f>ROUND(I455*H455,2)</f>
        <v>0</v>
      </c>
      <c r="BL455" s="15" t="s">
        <v>129</v>
      </c>
      <c r="BM455" s="201" t="s">
        <v>541</v>
      </c>
    </row>
    <row r="456" spans="2:65" s="1" customFormat="1" ht="11.25">
      <c r="B456" s="32"/>
      <c r="C456" s="33"/>
      <c r="D456" s="203" t="s">
        <v>131</v>
      </c>
      <c r="E456" s="33"/>
      <c r="F456" s="204" t="s">
        <v>540</v>
      </c>
      <c r="G456" s="33"/>
      <c r="H456" s="33"/>
      <c r="I456" s="108"/>
      <c r="J456" s="33"/>
      <c r="K456" s="33"/>
      <c r="L456" s="36"/>
      <c r="M456" s="205"/>
      <c r="N456" s="64"/>
      <c r="O456" s="64"/>
      <c r="P456" s="64"/>
      <c r="Q456" s="64"/>
      <c r="R456" s="64"/>
      <c r="S456" s="64"/>
      <c r="T456" s="65"/>
      <c r="AT456" s="15" t="s">
        <v>131</v>
      </c>
      <c r="AU456" s="15" t="s">
        <v>86</v>
      </c>
    </row>
    <row r="457" spans="2:65" s="12" customFormat="1" ht="11.25">
      <c r="B457" s="206"/>
      <c r="C457" s="207"/>
      <c r="D457" s="203" t="s">
        <v>132</v>
      </c>
      <c r="E457" s="208" t="s">
        <v>1</v>
      </c>
      <c r="F457" s="209" t="s">
        <v>532</v>
      </c>
      <c r="G457" s="207"/>
      <c r="H457" s="210">
        <v>20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132</v>
      </c>
      <c r="AU457" s="216" t="s">
        <v>86</v>
      </c>
      <c r="AV457" s="12" t="s">
        <v>86</v>
      </c>
      <c r="AW457" s="12" t="s">
        <v>33</v>
      </c>
      <c r="AX457" s="12" t="s">
        <v>76</v>
      </c>
      <c r="AY457" s="216" t="s">
        <v>122</v>
      </c>
    </row>
    <row r="458" spans="2:65" s="13" customFormat="1" ht="11.25">
      <c r="B458" s="217"/>
      <c r="C458" s="218"/>
      <c r="D458" s="203" t="s">
        <v>132</v>
      </c>
      <c r="E458" s="219" t="s">
        <v>1</v>
      </c>
      <c r="F458" s="220" t="s">
        <v>134</v>
      </c>
      <c r="G458" s="218"/>
      <c r="H458" s="221">
        <v>20</v>
      </c>
      <c r="I458" s="222"/>
      <c r="J458" s="218"/>
      <c r="K458" s="218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132</v>
      </c>
      <c r="AU458" s="227" t="s">
        <v>86</v>
      </c>
      <c r="AV458" s="13" t="s">
        <v>129</v>
      </c>
      <c r="AW458" s="13" t="s">
        <v>33</v>
      </c>
      <c r="AX458" s="13" t="s">
        <v>84</v>
      </c>
      <c r="AY458" s="227" t="s">
        <v>122</v>
      </c>
    </row>
    <row r="459" spans="2:65" s="1" customFormat="1" ht="24" customHeight="1">
      <c r="B459" s="32"/>
      <c r="C459" s="190" t="s">
        <v>542</v>
      </c>
      <c r="D459" s="190" t="s">
        <v>125</v>
      </c>
      <c r="E459" s="191" t="s">
        <v>543</v>
      </c>
      <c r="F459" s="192" t="s">
        <v>544</v>
      </c>
      <c r="G459" s="193" t="s">
        <v>353</v>
      </c>
      <c r="H459" s="194">
        <v>7</v>
      </c>
      <c r="I459" s="195"/>
      <c r="J459" s="196">
        <f>ROUND(I459*H459,2)</f>
        <v>0</v>
      </c>
      <c r="K459" s="192" t="s">
        <v>1</v>
      </c>
      <c r="L459" s="36"/>
      <c r="M459" s="197" t="s">
        <v>1</v>
      </c>
      <c r="N459" s="198" t="s">
        <v>41</v>
      </c>
      <c r="O459" s="64"/>
      <c r="P459" s="199">
        <f>O459*H459</f>
        <v>0</v>
      </c>
      <c r="Q459" s="199">
        <v>1.6167899999999999</v>
      </c>
      <c r="R459" s="199">
        <f>Q459*H459</f>
        <v>11.31753</v>
      </c>
      <c r="S459" s="199">
        <v>0</v>
      </c>
      <c r="T459" s="200">
        <f>S459*H459</f>
        <v>0</v>
      </c>
      <c r="AR459" s="201" t="s">
        <v>129</v>
      </c>
      <c r="AT459" s="201" t="s">
        <v>125</v>
      </c>
      <c r="AU459" s="201" t="s">
        <v>86</v>
      </c>
      <c r="AY459" s="15" t="s">
        <v>122</v>
      </c>
      <c r="BE459" s="202">
        <f>IF(N459="základní",J459,0)</f>
        <v>0</v>
      </c>
      <c r="BF459" s="202">
        <f>IF(N459="snížená",J459,0)</f>
        <v>0</v>
      </c>
      <c r="BG459" s="202">
        <f>IF(N459="zákl. přenesená",J459,0)</f>
        <v>0</v>
      </c>
      <c r="BH459" s="202">
        <f>IF(N459="sníž. přenesená",J459,0)</f>
        <v>0</v>
      </c>
      <c r="BI459" s="202">
        <f>IF(N459="nulová",J459,0)</f>
        <v>0</v>
      </c>
      <c r="BJ459" s="15" t="s">
        <v>84</v>
      </c>
      <c r="BK459" s="202">
        <f>ROUND(I459*H459,2)</f>
        <v>0</v>
      </c>
      <c r="BL459" s="15" t="s">
        <v>129</v>
      </c>
      <c r="BM459" s="201" t="s">
        <v>545</v>
      </c>
    </row>
    <row r="460" spans="2:65" s="1" customFormat="1" ht="19.5">
      <c r="B460" s="32"/>
      <c r="C460" s="33"/>
      <c r="D460" s="203" t="s">
        <v>131</v>
      </c>
      <c r="E460" s="33"/>
      <c r="F460" s="204" t="s">
        <v>544</v>
      </c>
      <c r="G460" s="33"/>
      <c r="H460" s="33"/>
      <c r="I460" s="108"/>
      <c r="J460" s="33"/>
      <c r="K460" s="33"/>
      <c r="L460" s="36"/>
      <c r="M460" s="205"/>
      <c r="N460" s="64"/>
      <c r="O460" s="64"/>
      <c r="P460" s="64"/>
      <c r="Q460" s="64"/>
      <c r="R460" s="64"/>
      <c r="S460" s="64"/>
      <c r="T460" s="65"/>
      <c r="AT460" s="15" t="s">
        <v>131</v>
      </c>
      <c r="AU460" s="15" t="s">
        <v>86</v>
      </c>
    </row>
    <row r="461" spans="2:65" s="12" customFormat="1" ht="11.25">
      <c r="B461" s="206"/>
      <c r="C461" s="207"/>
      <c r="D461" s="203" t="s">
        <v>132</v>
      </c>
      <c r="E461" s="208" t="s">
        <v>1</v>
      </c>
      <c r="F461" s="209" t="s">
        <v>160</v>
      </c>
      <c r="G461" s="207"/>
      <c r="H461" s="210">
        <v>7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132</v>
      </c>
      <c r="AU461" s="216" t="s">
        <v>86</v>
      </c>
      <c r="AV461" s="12" t="s">
        <v>86</v>
      </c>
      <c r="AW461" s="12" t="s">
        <v>33</v>
      </c>
      <c r="AX461" s="12" t="s">
        <v>76</v>
      </c>
      <c r="AY461" s="216" t="s">
        <v>122</v>
      </c>
    </row>
    <row r="462" spans="2:65" s="13" customFormat="1" ht="11.25">
      <c r="B462" s="217"/>
      <c r="C462" s="218"/>
      <c r="D462" s="203" t="s">
        <v>132</v>
      </c>
      <c r="E462" s="219" t="s">
        <v>1</v>
      </c>
      <c r="F462" s="220" t="s">
        <v>134</v>
      </c>
      <c r="G462" s="218"/>
      <c r="H462" s="221">
        <v>7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132</v>
      </c>
      <c r="AU462" s="227" t="s">
        <v>86</v>
      </c>
      <c r="AV462" s="13" t="s">
        <v>129</v>
      </c>
      <c r="AW462" s="13" t="s">
        <v>33</v>
      </c>
      <c r="AX462" s="13" t="s">
        <v>84</v>
      </c>
      <c r="AY462" s="227" t="s">
        <v>122</v>
      </c>
    </row>
    <row r="463" spans="2:65" s="1" customFormat="1" ht="24" customHeight="1">
      <c r="B463" s="32"/>
      <c r="C463" s="190" t="s">
        <v>546</v>
      </c>
      <c r="D463" s="190" t="s">
        <v>125</v>
      </c>
      <c r="E463" s="191" t="s">
        <v>547</v>
      </c>
      <c r="F463" s="192" t="s">
        <v>548</v>
      </c>
      <c r="G463" s="193" t="s">
        <v>128</v>
      </c>
      <c r="H463" s="194">
        <v>1515</v>
      </c>
      <c r="I463" s="195"/>
      <c r="J463" s="196">
        <f>ROUND(I463*H463,2)</f>
        <v>0</v>
      </c>
      <c r="K463" s="192" t="s">
        <v>1</v>
      </c>
      <c r="L463" s="36"/>
      <c r="M463" s="197" t="s">
        <v>1</v>
      </c>
      <c r="N463" s="198" t="s">
        <v>41</v>
      </c>
      <c r="O463" s="64"/>
      <c r="P463" s="199">
        <f>O463*H463</f>
        <v>0</v>
      </c>
      <c r="Q463" s="199">
        <v>0</v>
      </c>
      <c r="R463" s="199">
        <f>Q463*H463</f>
        <v>0</v>
      </c>
      <c r="S463" s="199">
        <v>0.02</v>
      </c>
      <c r="T463" s="200">
        <f>S463*H463</f>
        <v>30.3</v>
      </c>
      <c r="AR463" s="201" t="s">
        <v>129</v>
      </c>
      <c r="AT463" s="201" t="s">
        <v>125</v>
      </c>
      <c r="AU463" s="201" t="s">
        <v>86</v>
      </c>
      <c r="AY463" s="15" t="s">
        <v>122</v>
      </c>
      <c r="BE463" s="202">
        <f>IF(N463="základní",J463,0)</f>
        <v>0</v>
      </c>
      <c r="BF463" s="202">
        <f>IF(N463="snížená",J463,0)</f>
        <v>0</v>
      </c>
      <c r="BG463" s="202">
        <f>IF(N463="zákl. přenesená",J463,0)</f>
        <v>0</v>
      </c>
      <c r="BH463" s="202">
        <f>IF(N463="sníž. přenesená",J463,0)</f>
        <v>0</v>
      </c>
      <c r="BI463" s="202">
        <f>IF(N463="nulová",J463,0)</f>
        <v>0</v>
      </c>
      <c r="BJ463" s="15" t="s">
        <v>84</v>
      </c>
      <c r="BK463" s="202">
        <f>ROUND(I463*H463,2)</f>
        <v>0</v>
      </c>
      <c r="BL463" s="15" t="s">
        <v>129</v>
      </c>
      <c r="BM463" s="201" t="s">
        <v>549</v>
      </c>
    </row>
    <row r="464" spans="2:65" s="1" customFormat="1" ht="11.25">
      <c r="B464" s="32"/>
      <c r="C464" s="33"/>
      <c r="D464" s="203" t="s">
        <v>131</v>
      </c>
      <c r="E464" s="33"/>
      <c r="F464" s="204" t="s">
        <v>548</v>
      </c>
      <c r="G464" s="33"/>
      <c r="H464" s="33"/>
      <c r="I464" s="108"/>
      <c r="J464" s="33"/>
      <c r="K464" s="33"/>
      <c r="L464" s="36"/>
      <c r="M464" s="205"/>
      <c r="N464" s="64"/>
      <c r="O464" s="64"/>
      <c r="P464" s="64"/>
      <c r="Q464" s="64"/>
      <c r="R464" s="64"/>
      <c r="S464" s="64"/>
      <c r="T464" s="65"/>
      <c r="AT464" s="15" t="s">
        <v>131</v>
      </c>
      <c r="AU464" s="15" t="s">
        <v>86</v>
      </c>
    </row>
    <row r="465" spans="2:65" s="12" customFormat="1" ht="11.25">
      <c r="B465" s="206"/>
      <c r="C465" s="207"/>
      <c r="D465" s="203" t="s">
        <v>132</v>
      </c>
      <c r="E465" s="208" t="s">
        <v>1</v>
      </c>
      <c r="F465" s="209" t="s">
        <v>550</v>
      </c>
      <c r="G465" s="207"/>
      <c r="H465" s="210">
        <v>1515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132</v>
      </c>
      <c r="AU465" s="216" t="s">
        <v>86</v>
      </c>
      <c r="AV465" s="12" t="s">
        <v>86</v>
      </c>
      <c r="AW465" s="12" t="s">
        <v>33</v>
      </c>
      <c r="AX465" s="12" t="s">
        <v>76</v>
      </c>
      <c r="AY465" s="216" t="s">
        <v>122</v>
      </c>
    </row>
    <row r="466" spans="2:65" s="13" customFormat="1" ht="11.25">
      <c r="B466" s="217"/>
      <c r="C466" s="218"/>
      <c r="D466" s="203" t="s">
        <v>132</v>
      </c>
      <c r="E466" s="219" t="s">
        <v>1</v>
      </c>
      <c r="F466" s="220" t="s">
        <v>134</v>
      </c>
      <c r="G466" s="218"/>
      <c r="H466" s="221">
        <v>1515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132</v>
      </c>
      <c r="AU466" s="227" t="s">
        <v>86</v>
      </c>
      <c r="AV466" s="13" t="s">
        <v>129</v>
      </c>
      <c r="AW466" s="13" t="s">
        <v>33</v>
      </c>
      <c r="AX466" s="13" t="s">
        <v>84</v>
      </c>
      <c r="AY466" s="227" t="s">
        <v>122</v>
      </c>
    </row>
    <row r="467" spans="2:65" s="1" customFormat="1" ht="16.5" customHeight="1">
      <c r="B467" s="32"/>
      <c r="C467" s="190" t="s">
        <v>551</v>
      </c>
      <c r="D467" s="190" t="s">
        <v>125</v>
      </c>
      <c r="E467" s="191" t="s">
        <v>552</v>
      </c>
      <c r="F467" s="192" t="s">
        <v>553</v>
      </c>
      <c r="G467" s="193" t="s">
        <v>353</v>
      </c>
      <c r="H467" s="194">
        <v>1</v>
      </c>
      <c r="I467" s="195"/>
      <c r="J467" s="196">
        <f>ROUND(I467*H467,2)</f>
        <v>0</v>
      </c>
      <c r="K467" s="192" t="s">
        <v>1</v>
      </c>
      <c r="L467" s="36"/>
      <c r="M467" s="197" t="s">
        <v>1</v>
      </c>
      <c r="N467" s="198" t="s">
        <v>41</v>
      </c>
      <c r="O467" s="64"/>
      <c r="P467" s="199">
        <f>O467*H467</f>
        <v>0</v>
      </c>
      <c r="Q467" s="199">
        <v>0</v>
      </c>
      <c r="R467" s="199">
        <f>Q467*H467</f>
        <v>0</v>
      </c>
      <c r="S467" s="199">
        <v>0.48199999999999998</v>
      </c>
      <c r="T467" s="200">
        <f>S467*H467</f>
        <v>0.48199999999999998</v>
      </c>
      <c r="AR467" s="201" t="s">
        <v>129</v>
      </c>
      <c r="AT467" s="201" t="s">
        <v>125</v>
      </c>
      <c r="AU467" s="201" t="s">
        <v>86</v>
      </c>
      <c r="AY467" s="15" t="s">
        <v>122</v>
      </c>
      <c r="BE467" s="202">
        <f>IF(N467="základní",J467,0)</f>
        <v>0</v>
      </c>
      <c r="BF467" s="202">
        <f>IF(N467="snížená",J467,0)</f>
        <v>0</v>
      </c>
      <c r="BG467" s="202">
        <f>IF(N467="zákl. přenesená",J467,0)</f>
        <v>0</v>
      </c>
      <c r="BH467" s="202">
        <f>IF(N467="sníž. přenesená",J467,0)</f>
        <v>0</v>
      </c>
      <c r="BI467" s="202">
        <f>IF(N467="nulová",J467,0)</f>
        <v>0</v>
      </c>
      <c r="BJ467" s="15" t="s">
        <v>84</v>
      </c>
      <c r="BK467" s="202">
        <f>ROUND(I467*H467,2)</f>
        <v>0</v>
      </c>
      <c r="BL467" s="15" t="s">
        <v>129</v>
      </c>
      <c r="BM467" s="201" t="s">
        <v>554</v>
      </c>
    </row>
    <row r="468" spans="2:65" s="1" customFormat="1" ht="11.25">
      <c r="B468" s="32"/>
      <c r="C468" s="33"/>
      <c r="D468" s="203" t="s">
        <v>131</v>
      </c>
      <c r="E468" s="33"/>
      <c r="F468" s="204" t="s">
        <v>553</v>
      </c>
      <c r="G468" s="33"/>
      <c r="H468" s="33"/>
      <c r="I468" s="108"/>
      <c r="J468" s="33"/>
      <c r="K468" s="33"/>
      <c r="L468" s="36"/>
      <c r="M468" s="205"/>
      <c r="N468" s="64"/>
      <c r="O468" s="64"/>
      <c r="P468" s="64"/>
      <c r="Q468" s="64"/>
      <c r="R468" s="64"/>
      <c r="S468" s="64"/>
      <c r="T468" s="65"/>
      <c r="AT468" s="15" t="s">
        <v>131</v>
      </c>
      <c r="AU468" s="15" t="s">
        <v>86</v>
      </c>
    </row>
    <row r="469" spans="2:65" s="1" customFormat="1" ht="16.5" customHeight="1">
      <c r="B469" s="32"/>
      <c r="C469" s="190" t="s">
        <v>555</v>
      </c>
      <c r="D469" s="190" t="s">
        <v>125</v>
      </c>
      <c r="E469" s="191" t="s">
        <v>556</v>
      </c>
      <c r="F469" s="192" t="s">
        <v>557</v>
      </c>
      <c r="G469" s="193" t="s">
        <v>353</v>
      </c>
      <c r="H469" s="194">
        <v>1</v>
      </c>
      <c r="I469" s="195"/>
      <c r="J469" s="196">
        <f>ROUND(I469*H469,2)</f>
        <v>0</v>
      </c>
      <c r="K469" s="192" t="s">
        <v>1</v>
      </c>
      <c r="L469" s="36"/>
      <c r="M469" s="197" t="s">
        <v>1</v>
      </c>
      <c r="N469" s="198" t="s">
        <v>41</v>
      </c>
      <c r="O469" s="64"/>
      <c r="P469" s="199">
        <f>O469*H469</f>
        <v>0</v>
      </c>
      <c r="Q469" s="199">
        <v>0</v>
      </c>
      <c r="R469" s="199">
        <f>Q469*H469</f>
        <v>0</v>
      </c>
      <c r="S469" s="199">
        <v>8.6999999999999994E-2</v>
      </c>
      <c r="T469" s="200">
        <f>S469*H469</f>
        <v>8.6999999999999994E-2</v>
      </c>
      <c r="AR469" s="201" t="s">
        <v>129</v>
      </c>
      <c r="AT469" s="201" t="s">
        <v>125</v>
      </c>
      <c r="AU469" s="201" t="s">
        <v>86</v>
      </c>
      <c r="AY469" s="15" t="s">
        <v>122</v>
      </c>
      <c r="BE469" s="202">
        <f>IF(N469="základní",J469,0)</f>
        <v>0</v>
      </c>
      <c r="BF469" s="202">
        <f>IF(N469="snížená",J469,0)</f>
        <v>0</v>
      </c>
      <c r="BG469" s="202">
        <f>IF(N469="zákl. přenesená",J469,0)</f>
        <v>0</v>
      </c>
      <c r="BH469" s="202">
        <f>IF(N469="sníž. přenesená",J469,0)</f>
        <v>0</v>
      </c>
      <c r="BI469" s="202">
        <f>IF(N469="nulová",J469,0)</f>
        <v>0</v>
      </c>
      <c r="BJ469" s="15" t="s">
        <v>84</v>
      </c>
      <c r="BK469" s="202">
        <f>ROUND(I469*H469,2)</f>
        <v>0</v>
      </c>
      <c r="BL469" s="15" t="s">
        <v>129</v>
      </c>
      <c r="BM469" s="201" t="s">
        <v>558</v>
      </c>
    </row>
    <row r="470" spans="2:65" s="1" customFormat="1" ht="11.25">
      <c r="B470" s="32"/>
      <c r="C470" s="33"/>
      <c r="D470" s="203" t="s">
        <v>131</v>
      </c>
      <c r="E470" s="33"/>
      <c r="F470" s="204" t="s">
        <v>557</v>
      </c>
      <c r="G470" s="33"/>
      <c r="H470" s="33"/>
      <c r="I470" s="108"/>
      <c r="J470" s="33"/>
      <c r="K470" s="33"/>
      <c r="L470" s="36"/>
      <c r="M470" s="205"/>
      <c r="N470" s="64"/>
      <c r="O470" s="64"/>
      <c r="P470" s="64"/>
      <c r="Q470" s="64"/>
      <c r="R470" s="64"/>
      <c r="S470" s="64"/>
      <c r="T470" s="65"/>
      <c r="AT470" s="15" t="s">
        <v>131</v>
      </c>
      <c r="AU470" s="15" t="s">
        <v>86</v>
      </c>
    </row>
    <row r="471" spans="2:65" s="1" customFormat="1" ht="24" customHeight="1">
      <c r="B471" s="32"/>
      <c r="C471" s="190" t="s">
        <v>559</v>
      </c>
      <c r="D471" s="190" t="s">
        <v>125</v>
      </c>
      <c r="E471" s="191" t="s">
        <v>560</v>
      </c>
      <c r="F471" s="192" t="s">
        <v>561</v>
      </c>
      <c r="G471" s="193" t="s">
        <v>353</v>
      </c>
      <c r="H471" s="194">
        <v>1</v>
      </c>
      <c r="I471" s="195"/>
      <c r="J471" s="196">
        <f>ROUND(I471*H471,2)</f>
        <v>0</v>
      </c>
      <c r="K471" s="192" t="s">
        <v>1</v>
      </c>
      <c r="L471" s="36"/>
      <c r="M471" s="197" t="s">
        <v>1</v>
      </c>
      <c r="N471" s="198" t="s">
        <v>41</v>
      </c>
      <c r="O471" s="64"/>
      <c r="P471" s="199">
        <f>O471*H471</f>
        <v>0</v>
      </c>
      <c r="Q471" s="199">
        <v>0</v>
      </c>
      <c r="R471" s="199">
        <f>Q471*H471</f>
        <v>0</v>
      </c>
      <c r="S471" s="199">
        <v>5.0000000000000001E-3</v>
      </c>
      <c r="T471" s="200">
        <f>S471*H471</f>
        <v>5.0000000000000001E-3</v>
      </c>
      <c r="AR471" s="201" t="s">
        <v>129</v>
      </c>
      <c r="AT471" s="201" t="s">
        <v>125</v>
      </c>
      <c r="AU471" s="201" t="s">
        <v>86</v>
      </c>
      <c r="AY471" s="15" t="s">
        <v>122</v>
      </c>
      <c r="BE471" s="202">
        <f>IF(N471="základní",J471,0)</f>
        <v>0</v>
      </c>
      <c r="BF471" s="202">
        <f>IF(N471="snížená",J471,0)</f>
        <v>0</v>
      </c>
      <c r="BG471" s="202">
        <f>IF(N471="zákl. přenesená",J471,0)</f>
        <v>0</v>
      </c>
      <c r="BH471" s="202">
        <f>IF(N471="sníž. přenesená",J471,0)</f>
        <v>0</v>
      </c>
      <c r="BI471" s="202">
        <f>IF(N471="nulová",J471,0)</f>
        <v>0</v>
      </c>
      <c r="BJ471" s="15" t="s">
        <v>84</v>
      </c>
      <c r="BK471" s="202">
        <f>ROUND(I471*H471,2)</f>
        <v>0</v>
      </c>
      <c r="BL471" s="15" t="s">
        <v>129</v>
      </c>
      <c r="BM471" s="201" t="s">
        <v>562</v>
      </c>
    </row>
    <row r="472" spans="2:65" s="1" customFormat="1" ht="19.5">
      <c r="B472" s="32"/>
      <c r="C472" s="33"/>
      <c r="D472" s="203" t="s">
        <v>131</v>
      </c>
      <c r="E472" s="33"/>
      <c r="F472" s="204" t="s">
        <v>561</v>
      </c>
      <c r="G472" s="33"/>
      <c r="H472" s="33"/>
      <c r="I472" s="108"/>
      <c r="J472" s="33"/>
      <c r="K472" s="33"/>
      <c r="L472" s="36"/>
      <c r="M472" s="205"/>
      <c r="N472" s="64"/>
      <c r="O472" s="64"/>
      <c r="P472" s="64"/>
      <c r="Q472" s="64"/>
      <c r="R472" s="64"/>
      <c r="S472" s="64"/>
      <c r="T472" s="65"/>
      <c r="AT472" s="15" t="s">
        <v>131</v>
      </c>
      <c r="AU472" s="15" t="s">
        <v>86</v>
      </c>
    </row>
    <row r="473" spans="2:65" s="11" customFormat="1" ht="22.9" customHeight="1">
      <c r="B473" s="174"/>
      <c r="C473" s="175"/>
      <c r="D473" s="176" t="s">
        <v>75</v>
      </c>
      <c r="E473" s="188" t="s">
        <v>563</v>
      </c>
      <c r="F473" s="188" t="s">
        <v>564</v>
      </c>
      <c r="G473" s="175"/>
      <c r="H473" s="175"/>
      <c r="I473" s="178"/>
      <c r="J473" s="189">
        <f>BK473</f>
        <v>0</v>
      </c>
      <c r="K473" s="175"/>
      <c r="L473" s="180"/>
      <c r="M473" s="181"/>
      <c r="N473" s="182"/>
      <c r="O473" s="182"/>
      <c r="P473" s="183">
        <f>SUM(P474:P503)</f>
        <v>0</v>
      </c>
      <c r="Q473" s="182"/>
      <c r="R473" s="183">
        <f>SUM(R474:R503)</f>
        <v>0</v>
      </c>
      <c r="S473" s="182"/>
      <c r="T473" s="184">
        <f>SUM(T474:T503)</f>
        <v>0</v>
      </c>
      <c r="AR473" s="185" t="s">
        <v>84</v>
      </c>
      <c r="AT473" s="186" t="s">
        <v>75</v>
      </c>
      <c r="AU473" s="186" t="s">
        <v>84</v>
      </c>
      <c r="AY473" s="185" t="s">
        <v>122</v>
      </c>
      <c r="BK473" s="187">
        <f>SUM(BK474:BK503)</f>
        <v>0</v>
      </c>
    </row>
    <row r="474" spans="2:65" s="1" customFormat="1" ht="16.5" customHeight="1">
      <c r="B474" s="32"/>
      <c r="C474" s="190" t="s">
        <v>565</v>
      </c>
      <c r="D474" s="190" t="s">
        <v>125</v>
      </c>
      <c r="E474" s="191" t="s">
        <v>566</v>
      </c>
      <c r="F474" s="192" t="s">
        <v>567</v>
      </c>
      <c r="G474" s="193" t="s">
        <v>215</v>
      </c>
      <c r="H474" s="194">
        <v>327.68</v>
      </c>
      <c r="I474" s="195"/>
      <c r="J474" s="196">
        <f>ROUND(I474*H474,2)</f>
        <v>0</v>
      </c>
      <c r="K474" s="192" t="s">
        <v>1</v>
      </c>
      <c r="L474" s="36"/>
      <c r="M474" s="197" t="s">
        <v>1</v>
      </c>
      <c r="N474" s="198" t="s">
        <v>41</v>
      </c>
      <c r="O474" s="64"/>
      <c r="P474" s="199">
        <f>O474*H474</f>
        <v>0</v>
      </c>
      <c r="Q474" s="199">
        <v>0</v>
      </c>
      <c r="R474" s="199">
        <f>Q474*H474</f>
        <v>0</v>
      </c>
      <c r="S474" s="199">
        <v>0</v>
      </c>
      <c r="T474" s="200">
        <f>S474*H474</f>
        <v>0</v>
      </c>
      <c r="AR474" s="201" t="s">
        <v>129</v>
      </c>
      <c r="AT474" s="201" t="s">
        <v>125</v>
      </c>
      <c r="AU474" s="201" t="s">
        <v>86</v>
      </c>
      <c r="AY474" s="15" t="s">
        <v>122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15" t="s">
        <v>84</v>
      </c>
      <c r="BK474" s="202">
        <f>ROUND(I474*H474,2)</f>
        <v>0</v>
      </c>
      <c r="BL474" s="15" t="s">
        <v>129</v>
      </c>
      <c r="BM474" s="201" t="s">
        <v>568</v>
      </c>
    </row>
    <row r="475" spans="2:65" s="1" customFormat="1" ht="11.25">
      <c r="B475" s="32"/>
      <c r="C475" s="33"/>
      <c r="D475" s="203" t="s">
        <v>131</v>
      </c>
      <c r="E475" s="33"/>
      <c r="F475" s="204" t="s">
        <v>567</v>
      </c>
      <c r="G475" s="33"/>
      <c r="H475" s="33"/>
      <c r="I475" s="108"/>
      <c r="J475" s="33"/>
      <c r="K475" s="33"/>
      <c r="L475" s="36"/>
      <c r="M475" s="205"/>
      <c r="N475" s="64"/>
      <c r="O475" s="64"/>
      <c r="P475" s="64"/>
      <c r="Q475" s="64"/>
      <c r="R475" s="64"/>
      <c r="S475" s="64"/>
      <c r="T475" s="65"/>
      <c r="AT475" s="15" t="s">
        <v>131</v>
      </c>
      <c r="AU475" s="15" t="s">
        <v>86</v>
      </c>
    </row>
    <row r="476" spans="2:65" s="1" customFormat="1" ht="24" customHeight="1">
      <c r="B476" s="32"/>
      <c r="C476" s="190" t="s">
        <v>569</v>
      </c>
      <c r="D476" s="190" t="s">
        <v>125</v>
      </c>
      <c r="E476" s="191" t="s">
        <v>570</v>
      </c>
      <c r="F476" s="192" t="s">
        <v>571</v>
      </c>
      <c r="G476" s="193" t="s">
        <v>215</v>
      </c>
      <c r="H476" s="194">
        <v>3276.8</v>
      </c>
      <c r="I476" s="195"/>
      <c r="J476" s="196">
        <f>ROUND(I476*H476,2)</f>
        <v>0</v>
      </c>
      <c r="K476" s="192" t="s">
        <v>1</v>
      </c>
      <c r="L476" s="36"/>
      <c r="M476" s="197" t="s">
        <v>1</v>
      </c>
      <c r="N476" s="198" t="s">
        <v>41</v>
      </c>
      <c r="O476" s="64"/>
      <c r="P476" s="199">
        <f>O476*H476</f>
        <v>0</v>
      </c>
      <c r="Q476" s="199">
        <v>0</v>
      </c>
      <c r="R476" s="199">
        <f>Q476*H476</f>
        <v>0</v>
      </c>
      <c r="S476" s="199">
        <v>0</v>
      </c>
      <c r="T476" s="200">
        <f>S476*H476</f>
        <v>0</v>
      </c>
      <c r="AR476" s="201" t="s">
        <v>129</v>
      </c>
      <c r="AT476" s="201" t="s">
        <v>125</v>
      </c>
      <c r="AU476" s="201" t="s">
        <v>86</v>
      </c>
      <c r="AY476" s="15" t="s">
        <v>122</v>
      </c>
      <c r="BE476" s="202">
        <f>IF(N476="základní",J476,0)</f>
        <v>0</v>
      </c>
      <c r="BF476" s="202">
        <f>IF(N476="snížená",J476,0)</f>
        <v>0</v>
      </c>
      <c r="BG476" s="202">
        <f>IF(N476="zákl. přenesená",J476,0)</f>
        <v>0</v>
      </c>
      <c r="BH476" s="202">
        <f>IF(N476="sníž. přenesená",J476,0)</f>
        <v>0</v>
      </c>
      <c r="BI476" s="202">
        <f>IF(N476="nulová",J476,0)</f>
        <v>0</v>
      </c>
      <c r="BJ476" s="15" t="s">
        <v>84</v>
      </c>
      <c r="BK476" s="202">
        <f>ROUND(I476*H476,2)</f>
        <v>0</v>
      </c>
      <c r="BL476" s="15" t="s">
        <v>129</v>
      </c>
      <c r="BM476" s="201" t="s">
        <v>572</v>
      </c>
    </row>
    <row r="477" spans="2:65" s="1" customFormat="1" ht="11.25">
      <c r="B477" s="32"/>
      <c r="C477" s="33"/>
      <c r="D477" s="203" t="s">
        <v>131</v>
      </c>
      <c r="E477" s="33"/>
      <c r="F477" s="204" t="s">
        <v>571</v>
      </c>
      <c r="G477" s="33"/>
      <c r="H477" s="33"/>
      <c r="I477" s="108"/>
      <c r="J477" s="33"/>
      <c r="K477" s="33"/>
      <c r="L477" s="36"/>
      <c r="M477" s="205"/>
      <c r="N477" s="64"/>
      <c r="O477" s="64"/>
      <c r="P477" s="64"/>
      <c r="Q477" s="64"/>
      <c r="R477" s="64"/>
      <c r="S477" s="64"/>
      <c r="T477" s="65"/>
      <c r="AT477" s="15" t="s">
        <v>131</v>
      </c>
      <c r="AU477" s="15" t="s">
        <v>86</v>
      </c>
    </row>
    <row r="478" spans="2:65" s="12" customFormat="1" ht="11.25">
      <c r="B478" s="206"/>
      <c r="C478" s="207"/>
      <c r="D478" s="203" t="s">
        <v>132</v>
      </c>
      <c r="E478" s="208" t="s">
        <v>1</v>
      </c>
      <c r="F478" s="209" t="s">
        <v>573</v>
      </c>
      <c r="G478" s="207"/>
      <c r="H478" s="210">
        <v>3276.8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132</v>
      </c>
      <c r="AU478" s="216" t="s">
        <v>86</v>
      </c>
      <c r="AV478" s="12" t="s">
        <v>86</v>
      </c>
      <c r="AW478" s="12" t="s">
        <v>33</v>
      </c>
      <c r="AX478" s="12" t="s">
        <v>76</v>
      </c>
      <c r="AY478" s="216" t="s">
        <v>122</v>
      </c>
    </row>
    <row r="479" spans="2:65" s="13" customFormat="1" ht="11.25">
      <c r="B479" s="217"/>
      <c r="C479" s="218"/>
      <c r="D479" s="203" t="s">
        <v>132</v>
      </c>
      <c r="E479" s="219" t="s">
        <v>1</v>
      </c>
      <c r="F479" s="220" t="s">
        <v>134</v>
      </c>
      <c r="G479" s="218"/>
      <c r="H479" s="221">
        <v>3276.8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132</v>
      </c>
      <c r="AU479" s="227" t="s">
        <v>86</v>
      </c>
      <c r="AV479" s="13" t="s">
        <v>129</v>
      </c>
      <c r="AW479" s="13" t="s">
        <v>33</v>
      </c>
      <c r="AX479" s="13" t="s">
        <v>84</v>
      </c>
      <c r="AY479" s="227" t="s">
        <v>122</v>
      </c>
    </row>
    <row r="480" spans="2:65" s="1" customFormat="1" ht="16.5" customHeight="1">
      <c r="B480" s="32"/>
      <c r="C480" s="190" t="s">
        <v>574</v>
      </c>
      <c r="D480" s="190" t="s">
        <v>125</v>
      </c>
      <c r="E480" s="191" t="s">
        <v>575</v>
      </c>
      <c r="F480" s="192" t="s">
        <v>576</v>
      </c>
      <c r="G480" s="193" t="s">
        <v>215</v>
      </c>
      <c r="H480" s="194">
        <v>48.51</v>
      </c>
      <c r="I480" s="195"/>
      <c r="J480" s="196">
        <f>ROUND(I480*H480,2)</f>
        <v>0</v>
      </c>
      <c r="K480" s="192" t="s">
        <v>1</v>
      </c>
      <c r="L480" s="36"/>
      <c r="M480" s="197" t="s">
        <v>1</v>
      </c>
      <c r="N480" s="198" t="s">
        <v>41</v>
      </c>
      <c r="O480" s="64"/>
      <c r="P480" s="199">
        <f>O480*H480</f>
        <v>0</v>
      </c>
      <c r="Q480" s="199">
        <v>0</v>
      </c>
      <c r="R480" s="199">
        <f>Q480*H480</f>
        <v>0</v>
      </c>
      <c r="S480" s="199">
        <v>0</v>
      </c>
      <c r="T480" s="200">
        <f>S480*H480</f>
        <v>0</v>
      </c>
      <c r="AR480" s="201" t="s">
        <v>129</v>
      </c>
      <c r="AT480" s="201" t="s">
        <v>125</v>
      </c>
      <c r="AU480" s="201" t="s">
        <v>86</v>
      </c>
      <c r="AY480" s="15" t="s">
        <v>122</v>
      </c>
      <c r="BE480" s="202">
        <f>IF(N480="základní",J480,0)</f>
        <v>0</v>
      </c>
      <c r="BF480" s="202">
        <f>IF(N480="snížená",J480,0)</f>
        <v>0</v>
      </c>
      <c r="BG480" s="202">
        <f>IF(N480="zákl. přenesená",J480,0)</f>
        <v>0</v>
      </c>
      <c r="BH480" s="202">
        <f>IF(N480="sníž. přenesená",J480,0)</f>
        <v>0</v>
      </c>
      <c r="BI480" s="202">
        <f>IF(N480="nulová",J480,0)</f>
        <v>0</v>
      </c>
      <c r="BJ480" s="15" t="s">
        <v>84</v>
      </c>
      <c r="BK480" s="202">
        <f>ROUND(I480*H480,2)</f>
        <v>0</v>
      </c>
      <c r="BL480" s="15" t="s">
        <v>129</v>
      </c>
      <c r="BM480" s="201" t="s">
        <v>577</v>
      </c>
    </row>
    <row r="481" spans="2:65" s="1" customFormat="1" ht="11.25">
      <c r="B481" s="32"/>
      <c r="C481" s="33"/>
      <c r="D481" s="203" t="s">
        <v>131</v>
      </c>
      <c r="E481" s="33"/>
      <c r="F481" s="204" t="s">
        <v>576</v>
      </c>
      <c r="G481" s="33"/>
      <c r="H481" s="33"/>
      <c r="I481" s="108"/>
      <c r="J481" s="33"/>
      <c r="K481" s="33"/>
      <c r="L481" s="36"/>
      <c r="M481" s="205"/>
      <c r="N481" s="64"/>
      <c r="O481" s="64"/>
      <c r="P481" s="64"/>
      <c r="Q481" s="64"/>
      <c r="R481" s="64"/>
      <c r="S481" s="64"/>
      <c r="T481" s="65"/>
      <c r="AT481" s="15" t="s">
        <v>131</v>
      </c>
      <c r="AU481" s="15" t="s">
        <v>86</v>
      </c>
    </row>
    <row r="482" spans="2:65" s="1" customFormat="1" ht="24" customHeight="1">
      <c r="B482" s="32"/>
      <c r="C482" s="190" t="s">
        <v>578</v>
      </c>
      <c r="D482" s="190" t="s">
        <v>125</v>
      </c>
      <c r="E482" s="191" t="s">
        <v>579</v>
      </c>
      <c r="F482" s="192" t="s">
        <v>580</v>
      </c>
      <c r="G482" s="193" t="s">
        <v>215</v>
      </c>
      <c r="H482" s="194">
        <v>727.65</v>
      </c>
      <c r="I482" s="195"/>
      <c r="J482" s="196">
        <f>ROUND(I482*H482,2)</f>
        <v>0</v>
      </c>
      <c r="K482" s="192" t="s">
        <v>1</v>
      </c>
      <c r="L482" s="36"/>
      <c r="M482" s="197" t="s">
        <v>1</v>
      </c>
      <c r="N482" s="198" t="s">
        <v>41</v>
      </c>
      <c r="O482" s="64"/>
      <c r="P482" s="199">
        <f>O482*H482</f>
        <v>0</v>
      </c>
      <c r="Q482" s="199">
        <v>0</v>
      </c>
      <c r="R482" s="199">
        <f>Q482*H482</f>
        <v>0</v>
      </c>
      <c r="S482" s="199">
        <v>0</v>
      </c>
      <c r="T482" s="200">
        <f>S482*H482</f>
        <v>0</v>
      </c>
      <c r="AR482" s="201" t="s">
        <v>129</v>
      </c>
      <c r="AT482" s="201" t="s">
        <v>125</v>
      </c>
      <c r="AU482" s="201" t="s">
        <v>86</v>
      </c>
      <c r="AY482" s="15" t="s">
        <v>122</v>
      </c>
      <c r="BE482" s="202">
        <f>IF(N482="základní",J482,0)</f>
        <v>0</v>
      </c>
      <c r="BF482" s="202">
        <f>IF(N482="snížená",J482,0)</f>
        <v>0</v>
      </c>
      <c r="BG482" s="202">
        <f>IF(N482="zákl. přenesená",J482,0)</f>
        <v>0</v>
      </c>
      <c r="BH482" s="202">
        <f>IF(N482="sníž. přenesená",J482,0)</f>
        <v>0</v>
      </c>
      <c r="BI482" s="202">
        <f>IF(N482="nulová",J482,0)</f>
        <v>0</v>
      </c>
      <c r="BJ482" s="15" t="s">
        <v>84</v>
      </c>
      <c r="BK482" s="202">
        <f>ROUND(I482*H482,2)</f>
        <v>0</v>
      </c>
      <c r="BL482" s="15" t="s">
        <v>129</v>
      </c>
      <c r="BM482" s="201" t="s">
        <v>581</v>
      </c>
    </row>
    <row r="483" spans="2:65" s="1" customFormat="1" ht="11.25">
      <c r="B483" s="32"/>
      <c r="C483" s="33"/>
      <c r="D483" s="203" t="s">
        <v>131</v>
      </c>
      <c r="E483" s="33"/>
      <c r="F483" s="204" t="s">
        <v>580</v>
      </c>
      <c r="G483" s="33"/>
      <c r="H483" s="33"/>
      <c r="I483" s="108"/>
      <c r="J483" s="33"/>
      <c r="K483" s="33"/>
      <c r="L483" s="36"/>
      <c r="M483" s="205"/>
      <c r="N483" s="64"/>
      <c r="O483" s="64"/>
      <c r="P483" s="64"/>
      <c r="Q483" s="64"/>
      <c r="R483" s="64"/>
      <c r="S483" s="64"/>
      <c r="T483" s="65"/>
      <c r="AT483" s="15" t="s">
        <v>131</v>
      </c>
      <c r="AU483" s="15" t="s">
        <v>86</v>
      </c>
    </row>
    <row r="484" spans="2:65" s="12" customFormat="1" ht="11.25">
      <c r="B484" s="206"/>
      <c r="C484" s="207"/>
      <c r="D484" s="203" t="s">
        <v>132</v>
      </c>
      <c r="E484" s="208" t="s">
        <v>1</v>
      </c>
      <c r="F484" s="209" t="s">
        <v>582</v>
      </c>
      <c r="G484" s="207"/>
      <c r="H484" s="210">
        <v>727.65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132</v>
      </c>
      <c r="AU484" s="216" t="s">
        <v>86</v>
      </c>
      <c r="AV484" s="12" t="s">
        <v>86</v>
      </c>
      <c r="AW484" s="12" t="s">
        <v>33</v>
      </c>
      <c r="AX484" s="12" t="s">
        <v>76</v>
      </c>
      <c r="AY484" s="216" t="s">
        <v>122</v>
      </c>
    </row>
    <row r="485" spans="2:65" s="13" customFormat="1" ht="11.25">
      <c r="B485" s="217"/>
      <c r="C485" s="218"/>
      <c r="D485" s="203" t="s">
        <v>132</v>
      </c>
      <c r="E485" s="219" t="s">
        <v>1</v>
      </c>
      <c r="F485" s="220" t="s">
        <v>134</v>
      </c>
      <c r="G485" s="218"/>
      <c r="H485" s="221">
        <v>727.65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132</v>
      </c>
      <c r="AU485" s="227" t="s">
        <v>86</v>
      </c>
      <c r="AV485" s="13" t="s">
        <v>129</v>
      </c>
      <c r="AW485" s="13" t="s">
        <v>33</v>
      </c>
      <c r="AX485" s="13" t="s">
        <v>84</v>
      </c>
      <c r="AY485" s="227" t="s">
        <v>122</v>
      </c>
    </row>
    <row r="486" spans="2:65" s="1" customFormat="1" ht="24" customHeight="1">
      <c r="B486" s="32"/>
      <c r="C486" s="190" t="s">
        <v>583</v>
      </c>
      <c r="D486" s="190" t="s">
        <v>125</v>
      </c>
      <c r="E486" s="191" t="s">
        <v>584</v>
      </c>
      <c r="F486" s="192" t="s">
        <v>585</v>
      </c>
      <c r="G486" s="193" t="s">
        <v>215</v>
      </c>
      <c r="H486" s="194">
        <v>1466.2239999999999</v>
      </c>
      <c r="I486" s="195"/>
      <c r="J486" s="196">
        <f>ROUND(I486*H486,2)</f>
        <v>0</v>
      </c>
      <c r="K486" s="192" t="s">
        <v>1</v>
      </c>
      <c r="L486" s="36"/>
      <c r="M486" s="197" t="s">
        <v>1</v>
      </c>
      <c r="N486" s="198" t="s">
        <v>41</v>
      </c>
      <c r="O486" s="64"/>
      <c r="P486" s="199">
        <f>O486*H486</f>
        <v>0</v>
      </c>
      <c r="Q486" s="199">
        <v>0</v>
      </c>
      <c r="R486" s="199">
        <f>Q486*H486</f>
        <v>0</v>
      </c>
      <c r="S486" s="199">
        <v>0</v>
      </c>
      <c r="T486" s="200">
        <f>S486*H486</f>
        <v>0</v>
      </c>
      <c r="AR486" s="201" t="s">
        <v>129</v>
      </c>
      <c r="AT486" s="201" t="s">
        <v>125</v>
      </c>
      <c r="AU486" s="201" t="s">
        <v>86</v>
      </c>
      <c r="AY486" s="15" t="s">
        <v>122</v>
      </c>
      <c r="BE486" s="202">
        <f>IF(N486="základní",J486,0)</f>
        <v>0</v>
      </c>
      <c r="BF486" s="202">
        <f>IF(N486="snížená",J486,0)</f>
        <v>0</v>
      </c>
      <c r="BG486" s="202">
        <f>IF(N486="zákl. přenesená",J486,0)</f>
        <v>0</v>
      </c>
      <c r="BH486" s="202">
        <f>IF(N486="sníž. přenesená",J486,0)</f>
        <v>0</v>
      </c>
      <c r="BI486" s="202">
        <f>IF(N486="nulová",J486,0)</f>
        <v>0</v>
      </c>
      <c r="BJ486" s="15" t="s">
        <v>84</v>
      </c>
      <c r="BK486" s="202">
        <f>ROUND(I486*H486,2)</f>
        <v>0</v>
      </c>
      <c r="BL486" s="15" t="s">
        <v>129</v>
      </c>
      <c r="BM486" s="201" t="s">
        <v>586</v>
      </c>
    </row>
    <row r="487" spans="2:65" s="1" customFormat="1" ht="11.25">
      <c r="B487" s="32"/>
      <c r="C487" s="33"/>
      <c r="D487" s="203" t="s">
        <v>131</v>
      </c>
      <c r="E487" s="33"/>
      <c r="F487" s="204" t="s">
        <v>585</v>
      </c>
      <c r="G487" s="33"/>
      <c r="H487" s="33"/>
      <c r="I487" s="108"/>
      <c r="J487" s="33"/>
      <c r="K487" s="33"/>
      <c r="L487" s="36"/>
      <c r="M487" s="205"/>
      <c r="N487" s="64"/>
      <c r="O487" s="64"/>
      <c r="P487" s="64"/>
      <c r="Q487" s="64"/>
      <c r="R487" s="64"/>
      <c r="S487" s="64"/>
      <c r="T487" s="65"/>
      <c r="AT487" s="15" t="s">
        <v>131</v>
      </c>
      <c r="AU487" s="15" t="s">
        <v>86</v>
      </c>
    </row>
    <row r="488" spans="2:65" s="1" customFormat="1" ht="24" customHeight="1">
      <c r="B488" s="32"/>
      <c r="C488" s="190" t="s">
        <v>587</v>
      </c>
      <c r="D488" s="190" t="s">
        <v>125</v>
      </c>
      <c r="E488" s="191" t="s">
        <v>588</v>
      </c>
      <c r="F488" s="192" t="s">
        <v>589</v>
      </c>
      <c r="G488" s="193" t="s">
        <v>215</v>
      </c>
      <c r="H488" s="194">
        <v>142.6</v>
      </c>
      <c r="I488" s="195"/>
      <c r="J488" s="196">
        <f>ROUND(I488*H488,2)</f>
        <v>0</v>
      </c>
      <c r="K488" s="192" t="s">
        <v>1</v>
      </c>
      <c r="L488" s="36"/>
      <c r="M488" s="197" t="s">
        <v>1</v>
      </c>
      <c r="N488" s="198" t="s">
        <v>41</v>
      </c>
      <c r="O488" s="64"/>
      <c r="P488" s="199">
        <f>O488*H488</f>
        <v>0</v>
      </c>
      <c r="Q488" s="199">
        <v>0</v>
      </c>
      <c r="R488" s="199">
        <f>Q488*H488</f>
        <v>0</v>
      </c>
      <c r="S488" s="199">
        <v>0</v>
      </c>
      <c r="T488" s="200">
        <f>S488*H488</f>
        <v>0</v>
      </c>
      <c r="AR488" s="201" t="s">
        <v>129</v>
      </c>
      <c r="AT488" s="201" t="s">
        <v>125</v>
      </c>
      <c r="AU488" s="201" t="s">
        <v>86</v>
      </c>
      <c r="AY488" s="15" t="s">
        <v>122</v>
      </c>
      <c r="BE488" s="202">
        <f>IF(N488="základní",J488,0)</f>
        <v>0</v>
      </c>
      <c r="BF488" s="202">
        <f>IF(N488="snížená",J488,0)</f>
        <v>0</v>
      </c>
      <c r="BG488" s="202">
        <f>IF(N488="zákl. přenesená",J488,0)</f>
        <v>0</v>
      </c>
      <c r="BH488" s="202">
        <f>IF(N488="sníž. přenesená",J488,0)</f>
        <v>0</v>
      </c>
      <c r="BI488" s="202">
        <f>IF(N488="nulová",J488,0)</f>
        <v>0</v>
      </c>
      <c r="BJ488" s="15" t="s">
        <v>84</v>
      </c>
      <c r="BK488" s="202">
        <f>ROUND(I488*H488,2)</f>
        <v>0</v>
      </c>
      <c r="BL488" s="15" t="s">
        <v>129</v>
      </c>
      <c r="BM488" s="201" t="s">
        <v>590</v>
      </c>
    </row>
    <row r="489" spans="2:65" s="1" customFormat="1" ht="19.5">
      <c r="B489" s="32"/>
      <c r="C489" s="33"/>
      <c r="D489" s="203" t="s">
        <v>131</v>
      </c>
      <c r="E489" s="33"/>
      <c r="F489" s="204" t="s">
        <v>589</v>
      </c>
      <c r="G489" s="33"/>
      <c r="H489" s="33"/>
      <c r="I489" s="108"/>
      <c r="J489" s="33"/>
      <c r="K489" s="33"/>
      <c r="L489" s="36"/>
      <c r="M489" s="205"/>
      <c r="N489" s="64"/>
      <c r="O489" s="64"/>
      <c r="P489" s="64"/>
      <c r="Q489" s="64"/>
      <c r="R489" s="64"/>
      <c r="S489" s="64"/>
      <c r="T489" s="65"/>
      <c r="AT489" s="15" t="s">
        <v>131</v>
      </c>
      <c r="AU489" s="15" t="s">
        <v>86</v>
      </c>
    </row>
    <row r="490" spans="2:65" s="12" customFormat="1" ht="11.25">
      <c r="B490" s="206"/>
      <c r="C490" s="207"/>
      <c r="D490" s="203" t="s">
        <v>132</v>
      </c>
      <c r="E490" s="208" t="s">
        <v>1</v>
      </c>
      <c r="F490" s="209" t="s">
        <v>591</v>
      </c>
      <c r="G490" s="207"/>
      <c r="H490" s="210">
        <v>142.6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132</v>
      </c>
      <c r="AU490" s="216" t="s">
        <v>86</v>
      </c>
      <c r="AV490" s="12" t="s">
        <v>86</v>
      </c>
      <c r="AW490" s="12" t="s">
        <v>33</v>
      </c>
      <c r="AX490" s="12" t="s">
        <v>76</v>
      </c>
      <c r="AY490" s="216" t="s">
        <v>122</v>
      </c>
    </row>
    <row r="491" spans="2:65" s="13" customFormat="1" ht="11.25">
      <c r="B491" s="217"/>
      <c r="C491" s="218"/>
      <c r="D491" s="203" t="s">
        <v>132</v>
      </c>
      <c r="E491" s="219" t="s">
        <v>1</v>
      </c>
      <c r="F491" s="220" t="s">
        <v>134</v>
      </c>
      <c r="G491" s="218"/>
      <c r="H491" s="221">
        <v>142.6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132</v>
      </c>
      <c r="AU491" s="227" t="s">
        <v>86</v>
      </c>
      <c r="AV491" s="13" t="s">
        <v>129</v>
      </c>
      <c r="AW491" s="13" t="s">
        <v>33</v>
      </c>
      <c r="AX491" s="13" t="s">
        <v>84</v>
      </c>
      <c r="AY491" s="227" t="s">
        <v>122</v>
      </c>
    </row>
    <row r="492" spans="2:65" s="1" customFormat="1" ht="24" customHeight="1">
      <c r="B492" s="32"/>
      <c r="C492" s="190" t="s">
        <v>532</v>
      </c>
      <c r="D492" s="190" t="s">
        <v>125</v>
      </c>
      <c r="E492" s="191" t="s">
        <v>592</v>
      </c>
      <c r="F492" s="192" t="s">
        <v>593</v>
      </c>
      <c r="G492" s="193" t="s">
        <v>215</v>
      </c>
      <c r="H492" s="194">
        <v>48.51</v>
      </c>
      <c r="I492" s="195"/>
      <c r="J492" s="196">
        <f>ROUND(I492*H492,2)</f>
        <v>0</v>
      </c>
      <c r="K492" s="192" t="s">
        <v>1</v>
      </c>
      <c r="L492" s="36"/>
      <c r="M492" s="197" t="s">
        <v>1</v>
      </c>
      <c r="N492" s="198" t="s">
        <v>41</v>
      </c>
      <c r="O492" s="64"/>
      <c r="P492" s="199">
        <f>O492*H492</f>
        <v>0</v>
      </c>
      <c r="Q492" s="199">
        <v>0</v>
      </c>
      <c r="R492" s="199">
        <f>Q492*H492</f>
        <v>0</v>
      </c>
      <c r="S492" s="199">
        <v>0</v>
      </c>
      <c r="T492" s="200">
        <f>S492*H492</f>
        <v>0</v>
      </c>
      <c r="AR492" s="201" t="s">
        <v>129</v>
      </c>
      <c r="AT492" s="201" t="s">
        <v>125</v>
      </c>
      <c r="AU492" s="201" t="s">
        <v>86</v>
      </c>
      <c r="AY492" s="15" t="s">
        <v>122</v>
      </c>
      <c r="BE492" s="202">
        <f>IF(N492="základní",J492,0)</f>
        <v>0</v>
      </c>
      <c r="BF492" s="202">
        <f>IF(N492="snížená",J492,0)</f>
        <v>0</v>
      </c>
      <c r="BG492" s="202">
        <f>IF(N492="zákl. přenesená",J492,0)</f>
        <v>0</v>
      </c>
      <c r="BH492" s="202">
        <f>IF(N492="sníž. přenesená",J492,0)</f>
        <v>0</v>
      </c>
      <c r="BI492" s="202">
        <f>IF(N492="nulová",J492,0)</f>
        <v>0</v>
      </c>
      <c r="BJ492" s="15" t="s">
        <v>84</v>
      </c>
      <c r="BK492" s="202">
        <f>ROUND(I492*H492,2)</f>
        <v>0</v>
      </c>
      <c r="BL492" s="15" t="s">
        <v>129</v>
      </c>
      <c r="BM492" s="201" t="s">
        <v>594</v>
      </c>
    </row>
    <row r="493" spans="2:65" s="1" customFormat="1" ht="19.5">
      <c r="B493" s="32"/>
      <c r="C493" s="33"/>
      <c r="D493" s="203" t="s">
        <v>131</v>
      </c>
      <c r="E493" s="33"/>
      <c r="F493" s="204" t="s">
        <v>593</v>
      </c>
      <c r="G493" s="33"/>
      <c r="H493" s="33"/>
      <c r="I493" s="108"/>
      <c r="J493" s="33"/>
      <c r="K493" s="33"/>
      <c r="L493" s="36"/>
      <c r="M493" s="205"/>
      <c r="N493" s="64"/>
      <c r="O493" s="64"/>
      <c r="P493" s="64"/>
      <c r="Q493" s="64"/>
      <c r="R493" s="64"/>
      <c r="S493" s="64"/>
      <c r="T493" s="65"/>
      <c r="AT493" s="15" t="s">
        <v>131</v>
      </c>
      <c r="AU493" s="15" t="s">
        <v>86</v>
      </c>
    </row>
    <row r="494" spans="2:65" s="12" customFormat="1" ht="11.25">
      <c r="B494" s="206"/>
      <c r="C494" s="207"/>
      <c r="D494" s="203" t="s">
        <v>132</v>
      </c>
      <c r="E494" s="208" t="s">
        <v>1</v>
      </c>
      <c r="F494" s="209" t="s">
        <v>595</v>
      </c>
      <c r="G494" s="207"/>
      <c r="H494" s="210">
        <v>48.51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132</v>
      </c>
      <c r="AU494" s="216" t="s">
        <v>86</v>
      </c>
      <c r="AV494" s="12" t="s">
        <v>86</v>
      </c>
      <c r="AW494" s="12" t="s">
        <v>33</v>
      </c>
      <c r="AX494" s="12" t="s">
        <v>76</v>
      </c>
      <c r="AY494" s="216" t="s">
        <v>122</v>
      </c>
    </row>
    <row r="495" spans="2:65" s="13" customFormat="1" ht="11.25">
      <c r="B495" s="217"/>
      <c r="C495" s="218"/>
      <c r="D495" s="203" t="s">
        <v>132</v>
      </c>
      <c r="E495" s="219" t="s">
        <v>1</v>
      </c>
      <c r="F495" s="220" t="s">
        <v>134</v>
      </c>
      <c r="G495" s="218"/>
      <c r="H495" s="221">
        <v>48.51</v>
      </c>
      <c r="I495" s="222"/>
      <c r="J495" s="218"/>
      <c r="K495" s="218"/>
      <c r="L495" s="223"/>
      <c r="M495" s="224"/>
      <c r="N495" s="225"/>
      <c r="O495" s="225"/>
      <c r="P495" s="225"/>
      <c r="Q495" s="225"/>
      <c r="R495" s="225"/>
      <c r="S495" s="225"/>
      <c r="T495" s="226"/>
      <c r="AT495" s="227" t="s">
        <v>132</v>
      </c>
      <c r="AU495" s="227" t="s">
        <v>86</v>
      </c>
      <c r="AV495" s="13" t="s">
        <v>129</v>
      </c>
      <c r="AW495" s="13" t="s">
        <v>33</v>
      </c>
      <c r="AX495" s="13" t="s">
        <v>84</v>
      </c>
      <c r="AY495" s="227" t="s">
        <v>122</v>
      </c>
    </row>
    <row r="496" spans="2:65" s="1" customFormat="1" ht="24" customHeight="1">
      <c r="B496" s="32"/>
      <c r="C496" s="190" t="s">
        <v>7</v>
      </c>
      <c r="D496" s="190" t="s">
        <v>125</v>
      </c>
      <c r="E496" s="191" t="s">
        <v>596</v>
      </c>
      <c r="F496" s="192" t="s">
        <v>597</v>
      </c>
      <c r="G496" s="193" t="s">
        <v>215</v>
      </c>
      <c r="H496" s="194">
        <v>197.97499999999999</v>
      </c>
      <c r="I496" s="195"/>
      <c r="J496" s="196">
        <f>ROUND(I496*H496,2)</f>
        <v>0</v>
      </c>
      <c r="K496" s="192" t="s">
        <v>1</v>
      </c>
      <c r="L496" s="36"/>
      <c r="M496" s="197" t="s">
        <v>1</v>
      </c>
      <c r="N496" s="198" t="s">
        <v>41</v>
      </c>
      <c r="O496" s="64"/>
      <c r="P496" s="199">
        <f>O496*H496</f>
        <v>0</v>
      </c>
      <c r="Q496" s="199">
        <v>0</v>
      </c>
      <c r="R496" s="199">
        <f>Q496*H496</f>
        <v>0</v>
      </c>
      <c r="S496" s="199">
        <v>0</v>
      </c>
      <c r="T496" s="200">
        <f>S496*H496</f>
        <v>0</v>
      </c>
      <c r="AR496" s="201" t="s">
        <v>129</v>
      </c>
      <c r="AT496" s="201" t="s">
        <v>125</v>
      </c>
      <c r="AU496" s="201" t="s">
        <v>86</v>
      </c>
      <c r="AY496" s="15" t="s">
        <v>122</v>
      </c>
      <c r="BE496" s="202">
        <f>IF(N496="základní",J496,0)</f>
        <v>0</v>
      </c>
      <c r="BF496" s="202">
        <f>IF(N496="snížená",J496,0)</f>
        <v>0</v>
      </c>
      <c r="BG496" s="202">
        <f>IF(N496="zákl. přenesená",J496,0)</f>
        <v>0</v>
      </c>
      <c r="BH496" s="202">
        <f>IF(N496="sníž. přenesená",J496,0)</f>
        <v>0</v>
      </c>
      <c r="BI496" s="202">
        <f>IF(N496="nulová",J496,0)</f>
        <v>0</v>
      </c>
      <c r="BJ496" s="15" t="s">
        <v>84</v>
      </c>
      <c r="BK496" s="202">
        <f>ROUND(I496*H496,2)</f>
        <v>0</v>
      </c>
      <c r="BL496" s="15" t="s">
        <v>129</v>
      </c>
      <c r="BM496" s="201" t="s">
        <v>598</v>
      </c>
    </row>
    <row r="497" spans="2:65" s="1" customFormat="1" ht="19.5">
      <c r="B497" s="32"/>
      <c r="C497" s="33"/>
      <c r="D497" s="203" t="s">
        <v>131</v>
      </c>
      <c r="E497" s="33"/>
      <c r="F497" s="204" t="s">
        <v>597</v>
      </c>
      <c r="G497" s="33"/>
      <c r="H497" s="33"/>
      <c r="I497" s="108"/>
      <c r="J497" s="33"/>
      <c r="K497" s="33"/>
      <c r="L497" s="36"/>
      <c r="M497" s="205"/>
      <c r="N497" s="64"/>
      <c r="O497" s="64"/>
      <c r="P497" s="64"/>
      <c r="Q497" s="64"/>
      <c r="R497" s="64"/>
      <c r="S497" s="64"/>
      <c r="T497" s="65"/>
      <c r="AT497" s="15" t="s">
        <v>131</v>
      </c>
      <c r="AU497" s="15" t="s">
        <v>86</v>
      </c>
    </row>
    <row r="498" spans="2:65" s="12" customFormat="1" ht="11.25">
      <c r="B498" s="206"/>
      <c r="C498" s="207"/>
      <c r="D498" s="203" t="s">
        <v>132</v>
      </c>
      <c r="E498" s="208" t="s">
        <v>1</v>
      </c>
      <c r="F498" s="209" t="s">
        <v>599</v>
      </c>
      <c r="G498" s="207"/>
      <c r="H498" s="210">
        <v>197.97499999999999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132</v>
      </c>
      <c r="AU498" s="216" t="s">
        <v>86</v>
      </c>
      <c r="AV498" s="12" t="s">
        <v>86</v>
      </c>
      <c r="AW498" s="12" t="s">
        <v>33</v>
      </c>
      <c r="AX498" s="12" t="s">
        <v>76</v>
      </c>
      <c r="AY498" s="216" t="s">
        <v>122</v>
      </c>
    </row>
    <row r="499" spans="2:65" s="13" customFormat="1" ht="11.25">
      <c r="B499" s="217"/>
      <c r="C499" s="218"/>
      <c r="D499" s="203" t="s">
        <v>132</v>
      </c>
      <c r="E499" s="219" t="s">
        <v>1</v>
      </c>
      <c r="F499" s="220" t="s">
        <v>134</v>
      </c>
      <c r="G499" s="218"/>
      <c r="H499" s="221">
        <v>197.97499999999999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132</v>
      </c>
      <c r="AU499" s="227" t="s">
        <v>86</v>
      </c>
      <c r="AV499" s="13" t="s">
        <v>129</v>
      </c>
      <c r="AW499" s="13" t="s">
        <v>33</v>
      </c>
      <c r="AX499" s="13" t="s">
        <v>84</v>
      </c>
      <c r="AY499" s="227" t="s">
        <v>122</v>
      </c>
    </row>
    <row r="500" spans="2:65" s="1" customFormat="1" ht="24" customHeight="1">
      <c r="B500" s="32"/>
      <c r="C500" s="190" t="s">
        <v>600</v>
      </c>
      <c r="D500" s="190" t="s">
        <v>125</v>
      </c>
      <c r="E500" s="191" t="s">
        <v>601</v>
      </c>
      <c r="F500" s="192" t="s">
        <v>602</v>
      </c>
      <c r="G500" s="193" t="s">
        <v>603</v>
      </c>
      <c r="H500" s="194">
        <v>2</v>
      </c>
      <c r="I500" s="195"/>
      <c r="J500" s="196">
        <f>ROUND(I500*H500,2)</f>
        <v>0</v>
      </c>
      <c r="K500" s="192" t="s">
        <v>1</v>
      </c>
      <c r="L500" s="36"/>
      <c r="M500" s="197" t="s">
        <v>1</v>
      </c>
      <c r="N500" s="198" t="s">
        <v>41</v>
      </c>
      <c r="O500" s="64"/>
      <c r="P500" s="199">
        <f>O500*H500</f>
        <v>0</v>
      </c>
      <c r="Q500" s="199">
        <v>0</v>
      </c>
      <c r="R500" s="199">
        <f>Q500*H500</f>
        <v>0</v>
      </c>
      <c r="S500" s="199">
        <v>0</v>
      </c>
      <c r="T500" s="200">
        <f>S500*H500</f>
        <v>0</v>
      </c>
      <c r="AR500" s="201" t="s">
        <v>129</v>
      </c>
      <c r="AT500" s="201" t="s">
        <v>125</v>
      </c>
      <c r="AU500" s="201" t="s">
        <v>86</v>
      </c>
      <c r="AY500" s="15" t="s">
        <v>122</v>
      </c>
      <c r="BE500" s="202">
        <f>IF(N500="základní",J500,0)</f>
        <v>0</v>
      </c>
      <c r="BF500" s="202">
        <f>IF(N500="snížená",J500,0)</f>
        <v>0</v>
      </c>
      <c r="BG500" s="202">
        <f>IF(N500="zákl. přenesená",J500,0)</f>
        <v>0</v>
      </c>
      <c r="BH500" s="202">
        <f>IF(N500="sníž. přenesená",J500,0)</f>
        <v>0</v>
      </c>
      <c r="BI500" s="202">
        <f>IF(N500="nulová",J500,0)</f>
        <v>0</v>
      </c>
      <c r="BJ500" s="15" t="s">
        <v>84</v>
      </c>
      <c r="BK500" s="202">
        <f>ROUND(I500*H500,2)</f>
        <v>0</v>
      </c>
      <c r="BL500" s="15" t="s">
        <v>129</v>
      </c>
      <c r="BM500" s="201" t="s">
        <v>604</v>
      </c>
    </row>
    <row r="501" spans="2:65" s="1" customFormat="1" ht="19.5">
      <c r="B501" s="32"/>
      <c r="C501" s="33"/>
      <c r="D501" s="203" t="s">
        <v>131</v>
      </c>
      <c r="E501" s="33"/>
      <c r="F501" s="204" t="s">
        <v>602</v>
      </c>
      <c r="G501" s="33"/>
      <c r="H501" s="33"/>
      <c r="I501" s="108"/>
      <c r="J501" s="33"/>
      <c r="K501" s="33"/>
      <c r="L501" s="36"/>
      <c r="M501" s="205"/>
      <c r="N501" s="64"/>
      <c r="O501" s="64"/>
      <c r="P501" s="64"/>
      <c r="Q501" s="64"/>
      <c r="R501" s="64"/>
      <c r="S501" s="64"/>
      <c r="T501" s="65"/>
      <c r="AT501" s="15" t="s">
        <v>131</v>
      </c>
      <c r="AU501" s="15" t="s">
        <v>86</v>
      </c>
    </row>
    <row r="502" spans="2:65" s="1" customFormat="1" ht="24" customHeight="1">
      <c r="B502" s="32"/>
      <c r="C502" s="190" t="s">
        <v>605</v>
      </c>
      <c r="D502" s="190" t="s">
        <v>125</v>
      </c>
      <c r="E502" s="191" t="s">
        <v>606</v>
      </c>
      <c r="F502" s="192" t="s">
        <v>607</v>
      </c>
      <c r="G502" s="193" t="s">
        <v>157</v>
      </c>
      <c r="H502" s="194">
        <v>11</v>
      </c>
      <c r="I502" s="195"/>
      <c r="J502" s="196">
        <f>ROUND(I502*H502,2)</f>
        <v>0</v>
      </c>
      <c r="K502" s="192" t="s">
        <v>1</v>
      </c>
      <c r="L502" s="36"/>
      <c r="M502" s="197" t="s">
        <v>1</v>
      </c>
      <c r="N502" s="198" t="s">
        <v>41</v>
      </c>
      <c r="O502" s="64"/>
      <c r="P502" s="199">
        <f>O502*H502</f>
        <v>0</v>
      </c>
      <c r="Q502" s="199">
        <v>0</v>
      </c>
      <c r="R502" s="199">
        <f>Q502*H502</f>
        <v>0</v>
      </c>
      <c r="S502" s="199">
        <v>0</v>
      </c>
      <c r="T502" s="200">
        <f>S502*H502</f>
        <v>0</v>
      </c>
      <c r="AR502" s="201" t="s">
        <v>129</v>
      </c>
      <c r="AT502" s="201" t="s">
        <v>125</v>
      </c>
      <c r="AU502" s="201" t="s">
        <v>86</v>
      </c>
      <c r="AY502" s="15" t="s">
        <v>122</v>
      </c>
      <c r="BE502" s="202">
        <f>IF(N502="základní",J502,0)</f>
        <v>0</v>
      </c>
      <c r="BF502" s="202">
        <f>IF(N502="snížená",J502,0)</f>
        <v>0</v>
      </c>
      <c r="BG502" s="202">
        <f>IF(N502="zákl. přenesená",J502,0)</f>
        <v>0</v>
      </c>
      <c r="BH502" s="202">
        <f>IF(N502="sníž. přenesená",J502,0)</f>
        <v>0</v>
      </c>
      <c r="BI502" s="202">
        <f>IF(N502="nulová",J502,0)</f>
        <v>0</v>
      </c>
      <c r="BJ502" s="15" t="s">
        <v>84</v>
      </c>
      <c r="BK502" s="202">
        <f>ROUND(I502*H502,2)</f>
        <v>0</v>
      </c>
      <c r="BL502" s="15" t="s">
        <v>129</v>
      </c>
      <c r="BM502" s="201" t="s">
        <v>608</v>
      </c>
    </row>
    <row r="503" spans="2:65" s="1" customFormat="1" ht="11.25">
      <c r="B503" s="32"/>
      <c r="C503" s="33"/>
      <c r="D503" s="203" t="s">
        <v>131</v>
      </c>
      <c r="E503" s="33"/>
      <c r="F503" s="204" t="s">
        <v>607</v>
      </c>
      <c r="G503" s="33"/>
      <c r="H503" s="33"/>
      <c r="I503" s="108"/>
      <c r="J503" s="33"/>
      <c r="K503" s="33"/>
      <c r="L503" s="36"/>
      <c r="M503" s="205"/>
      <c r="N503" s="64"/>
      <c r="O503" s="64"/>
      <c r="P503" s="64"/>
      <c r="Q503" s="64"/>
      <c r="R503" s="64"/>
      <c r="S503" s="64"/>
      <c r="T503" s="65"/>
      <c r="AT503" s="15" t="s">
        <v>131</v>
      </c>
      <c r="AU503" s="15" t="s">
        <v>86</v>
      </c>
    </row>
    <row r="504" spans="2:65" s="11" customFormat="1" ht="22.9" customHeight="1">
      <c r="B504" s="174"/>
      <c r="C504" s="175"/>
      <c r="D504" s="176" t="s">
        <v>75</v>
      </c>
      <c r="E504" s="188" t="s">
        <v>609</v>
      </c>
      <c r="F504" s="188" t="s">
        <v>610</v>
      </c>
      <c r="G504" s="175"/>
      <c r="H504" s="175"/>
      <c r="I504" s="178"/>
      <c r="J504" s="189">
        <f>BK504</f>
        <v>0</v>
      </c>
      <c r="K504" s="175"/>
      <c r="L504" s="180"/>
      <c r="M504" s="181"/>
      <c r="N504" s="182"/>
      <c r="O504" s="182"/>
      <c r="P504" s="183">
        <f>SUM(P505:P508)</f>
        <v>0</v>
      </c>
      <c r="Q504" s="182"/>
      <c r="R504" s="183">
        <f>SUM(R505:R508)</f>
        <v>0</v>
      </c>
      <c r="S504" s="182"/>
      <c r="T504" s="184">
        <f>SUM(T505:T508)</f>
        <v>0</v>
      </c>
      <c r="AR504" s="185" t="s">
        <v>84</v>
      </c>
      <c r="AT504" s="186" t="s">
        <v>75</v>
      </c>
      <c r="AU504" s="186" t="s">
        <v>84</v>
      </c>
      <c r="AY504" s="185" t="s">
        <v>122</v>
      </c>
      <c r="BK504" s="187">
        <f>SUM(BK505:BK508)</f>
        <v>0</v>
      </c>
    </row>
    <row r="505" spans="2:65" s="1" customFormat="1" ht="24" customHeight="1">
      <c r="B505" s="32"/>
      <c r="C505" s="190" t="s">
        <v>611</v>
      </c>
      <c r="D505" s="190" t="s">
        <v>125</v>
      </c>
      <c r="E505" s="191" t="s">
        <v>612</v>
      </c>
      <c r="F505" s="192" t="s">
        <v>613</v>
      </c>
      <c r="G505" s="193" t="s">
        <v>215</v>
      </c>
      <c r="H505" s="194">
        <v>627.24699999999996</v>
      </c>
      <c r="I505" s="195"/>
      <c r="J505" s="196">
        <f>ROUND(I505*H505,2)</f>
        <v>0</v>
      </c>
      <c r="K505" s="192" t="s">
        <v>1</v>
      </c>
      <c r="L505" s="36"/>
      <c r="M505" s="197" t="s">
        <v>1</v>
      </c>
      <c r="N505" s="198" t="s">
        <v>41</v>
      </c>
      <c r="O505" s="64"/>
      <c r="P505" s="199">
        <f>O505*H505</f>
        <v>0</v>
      </c>
      <c r="Q505" s="199">
        <v>0</v>
      </c>
      <c r="R505" s="199">
        <f>Q505*H505</f>
        <v>0</v>
      </c>
      <c r="S505" s="199">
        <v>0</v>
      </c>
      <c r="T505" s="200">
        <f>S505*H505</f>
        <v>0</v>
      </c>
      <c r="AR505" s="201" t="s">
        <v>129</v>
      </c>
      <c r="AT505" s="201" t="s">
        <v>125</v>
      </c>
      <c r="AU505" s="201" t="s">
        <v>86</v>
      </c>
      <c r="AY505" s="15" t="s">
        <v>122</v>
      </c>
      <c r="BE505" s="202">
        <f>IF(N505="základní",J505,0)</f>
        <v>0</v>
      </c>
      <c r="BF505" s="202">
        <f>IF(N505="snížená",J505,0)</f>
        <v>0</v>
      </c>
      <c r="BG505" s="202">
        <f>IF(N505="zákl. přenesená",J505,0)</f>
        <v>0</v>
      </c>
      <c r="BH505" s="202">
        <f>IF(N505="sníž. přenesená",J505,0)</f>
        <v>0</v>
      </c>
      <c r="BI505" s="202">
        <f>IF(N505="nulová",J505,0)</f>
        <v>0</v>
      </c>
      <c r="BJ505" s="15" t="s">
        <v>84</v>
      </c>
      <c r="BK505" s="202">
        <f>ROUND(I505*H505,2)</f>
        <v>0</v>
      </c>
      <c r="BL505" s="15" t="s">
        <v>129</v>
      </c>
      <c r="BM505" s="201" t="s">
        <v>614</v>
      </c>
    </row>
    <row r="506" spans="2:65" s="1" customFormat="1" ht="11.25">
      <c r="B506" s="32"/>
      <c r="C506" s="33"/>
      <c r="D506" s="203" t="s">
        <v>131</v>
      </c>
      <c r="E506" s="33"/>
      <c r="F506" s="204" t="s">
        <v>613</v>
      </c>
      <c r="G506" s="33"/>
      <c r="H506" s="33"/>
      <c r="I506" s="108"/>
      <c r="J506" s="33"/>
      <c r="K506" s="33"/>
      <c r="L506" s="36"/>
      <c r="M506" s="205"/>
      <c r="N506" s="64"/>
      <c r="O506" s="64"/>
      <c r="P506" s="64"/>
      <c r="Q506" s="64"/>
      <c r="R506" s="64"/>
      <c r="S506" s="64"/>
      <c r="T506" s="65"/>
      <c r="AT506" s="15" t="s">
        <v>131</v>
      </c>
      <c r="AU506" s="15" t="s">
        <v>86</v>
      </c>
    </row>
    <row r="507" spans="2:65" s="1" customFormat="1" ht="24" customHeight="1">
      <c r="B507" s="32"/>
      <c r="C507" s="190" t="s">
        <v>615</v>
      </c>
      <c r="D507" s="190" t="s">
        <v>125</v>
      </c>
      <c r="E507" s="191" t="s">
        <v>616</v>
      </c>
      <c r="F507" s="192" t="s">
        <v>617</v>
      </c>
      <c r="G507" s="193" t="s">
        <v>215</v>
      </c>
      <c r="H507" s="194">
        <v>627.24699999999996</v>
      </c>
      <c r="I507" s="195"/>
      <c r="J507" s="196">
        <f>ROUND(I507*H507,2)</f>
        <v>0</v>
      </c>
      <c r="K507" s="192" t="s">
        <v>1</v>
      </c>
      <c r="L507" s="36"/>
      <c r="M507" s="197" t="s">
        <v>1</v>
      </c>
      <c r="N507" s="198" t="s">
        <v>41</v>
      </c>
      <c r="O507" s="64"/>
      <c r="P507" s="199">
        <f>O507*H507</f>
        <v>0</v>
      </c>
      <c r="Q507" s="199">
        <v>0</v>
      </c>
      <c r="R507" s="199">
        <f>Q507*H507</f>
        <v>0</v>
      </c>
      <c r="S507" s="199">
        <v>0</v>
      </c>
      <c r="T507" s="200">
        <f>S507*H507</f>
        <v>0</v>
      </c>
      <c r="AR507" s="201" t="s">
        <v>129</v>
      </c>
      <c r="AT507" s="201" t="s">
        <v>125</v>
      </c>
      <c r="AU507" s="201" t="s">
        <v>86</v>
      </c>
      <c r="AY507" s="15" t="s">
        <v>122</v>
      </c>
      <c r="BE507" s="202">
        <f>IF(N507="základní",J507,0)</f>
        <v>0</v>
      </c>
      <c r="BF507" s="202">
        <f>IF(N507="snížená",J507,0)</f>
        <v>0</v>
      </c>
      <c r="BG507" s="202">
        <f>IF(N507="zákl. přenesená",J507,0)</f>
        <v>0</v>
      </c>
      <c r="BH507" s="202">
        <f>IF(N507="sníž. přenesená",J507,0)</f>
        <v>0</v>
      </c>
      <c r="BI507" s="202">
        <f>IF(N507="nulová",J507,0)</f>
        <v>0</v>
      </c>
      <c r="BJ507" s="15" t="s">
        <v>84</v>
      </c>
      <c r="BK507" s="202">
        <f>ROUND(I507*H507,2)</f>
        <v>0</v>
      </c>
      <c r="BL507" s="15" t="s">
        <v>129</v>
      </c>
      <c r="BM507" s="201" t="s">
        <v>618</v>
      </c>
    </row>
    <row r="508" spans="2:65" s="1" customFormat="1" ht="19.5">
      <c r="B508" s="32"/>
      <c r="C508" s="33"/>
      <c r="D508" s="203" t="s">
        <v>131</v>
      </c>
      <c r="E508" s="33"/>
      <c r="F508" s="204" t="s">
        <v>617</v>
      </c>
      <c r="G508" s="33"/>
      <c r="H508" s="33"/>
      <c r="I508" s="108"/>
      <c r="J508" s="33"/>
      <c r="K508" s="33"/>
      <c r="L508" s="36"/>
      <c r="M508" s="238"/>
      <c r="N508" s="239"/>
      <c r="O508" s="239"/>
      <c r="P508" s="239"/>
      <c r="Q508" s="239"/>
      <c r="R508" s="239"/>
      <c r="S508" s="239"/>
      <c r="T508" s="240"/>
      <c r="AT508" s="15" t="s">
        <v>131</v>
      </c>
      <c r="AU508" s="15" t="s">
        <v>86</v>
      </c>
    </row>
    <row r="509" spans="2:65" s="1" customFormat="1" ht="6.95" customHeight="1">
      <c r="B509" s="47"/>
      <c r="C509" s="48"/>
      <c r="D509" s="48"/>
      <c r="E509" s="48"/>
      <c r="F509" s="48"/>
      <c r="G509" s="48"/>
      <c r="H509" s="48"/>
      <c r="I509" s="140"/>
      <c r="J509" s="48"/>
      <c r="K509" s="48"/>
      <c r="L509" s="36"/>
    </row>
  </sheetData>
  <sheetProtection algorithmName="SHA-512" hashValue="wUdBPF2bQUt3fi2KsJqZetOgjMatcbzlSc9IZRo3rr31m8E2vaN9HFaqZKj7f6stCjOIoAVeZ2xIqR048qYbOw==" saltValue="X7qilZ1DOCMS/ydx21cFdbidl8L4QRfY+YswNUuuSXohwjEgtqubNHc+VBLbuW0yyE+g7T+ZnT2xlgVhgMZyDw==" spinCount="100000" sheet="1" objects="1" scenarios="1" formatColumns="0" formatRows="0" autoFilter="0"/>
  <autoFilter ref="C124:K508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5" t="s">
        <v>89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86</v>
      </c>
    </row>
    <row r="4" spans="2:46" ht="24.95" customHeight="1">
      <c r="B4" s="18"/>
      <c r="D4" s="105" t="s">
        <v>90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2" t="str">
        <f>'Rekapitulace stavby'!K6</f>
        <v>Rozšíření parkovacích míst v ulici Družstevní,Cheb</v>
      </c>
      <c r="F7" s="283"/>
      <c r="G7" s="283"/>
      <c r="H7" s="283"/>
      <c r="L7" s="18"/>
    </row>
    <row r="8" spans="2:46" s="1" customFormat="1" ht="12" customHeight="1">
      <c r="B8" s="36"/>
      <c r="D8" s="107" t="s">
        <v>91</v>
      </c>
      <c r="I8" s="108"/>
      <c r="L8" s="36"/>
    </row>
    <row r="9" spans="2:46" s="1" customFormat="1" ht="36.950000000000003" customHeight="1">
      <c r="B9" s="36"/>
      <c r="E9" s="284" t="s">
        <v>619</v>
      </c>
      <c r="F9" s="285"/>
      <c r="G9" s="285"/>
      <c r="H9" s="285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13. 8. 2018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6" t="str">
        <f>'Rekapitulace stavby'!E14</f>
        <v>Vyplň údaj</v>
      </c>
      <c r="F18" s="287"/>
      <c r="G18" s="287"/>
      <c r="H18" s="287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1</v>
      </c>
      <c r="L23" s="36"/>
    </row>
    <row r="24" spans="2:12" s="1" customFormat="1" ht="18" customHeight="1">
      <c r="B24" s="36"/>
      <c r="E24" s="109" t="s">
        <v>32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35</v>
      </c>
      <c r="I26" s="108"/>
      <c r="L26" s="36"/>
    </row>
    <row r="27" spans="2:12" s="7" customFormat="1" ht="16.5" customHeight="1">
      <c r="B27" s="112"/>
      <c r="E27" s="288" t="s">
        <v>1</v>
      </c>
      <c r="F27" s="288"/>
      <c r="G27" s="288"/>
      <c r="H27" s="288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36</v>
      </c>
      <c r="I30" s="108"/>
      <c r="J30" s="116">
        <f>ROUND(J121,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38</v>
      </c>
      <c r="I32" s="118" t="s">
        <v>37</v>
      </c>
      <c r="J32" s="117" t="s">
        <v>39</v>
      </c>
      <c r="L32" s="36"/>
    </row>
    <row r="33" spans="2:12" s="1" customFormat="1" ht="14.45" customHeight="1">
      <c r="B33" s="36"/>
      <c r="D33" s="119" t="s">
        <v>40</v>
      </c>
      <c r="E33" s="107" t="s">
        <v>41</v>
      </c>
      <c r="F33" s="120">
        <f>ROUND((SUM(BE121:BE148)),  2)</f>
        <v>0</v>
      </c>
      <c r="I33" s="121">
        <v>0.21</v>
      </c>
      <c r="J33" s="120">
        <f>ROUND(((SUM(BE121:BE148))*I33),  2)</f>
        <v>0</v>
      </c>
      <c r="L33" s="36"/>
    </row>
    <row r="34" spans="2:12" s="1" customFormat="1" ht="14.45" customHeight="1">
      <c r="B34" s="36"/>
      <c r="E34" s="107" t="s">
        <v>42</v>
      </c>
      <c r="F34" s="120">
        <f>ROUND((SUM(BF121:BF148)),  2)</f>
        <v>0</v>
      </c>
      <c r="I34" s="121">
        <v>0.15</v>
      </c>
      <c r="J34" s="120">
        <f>ROUND(((SUM(BF121:BF148))*I34),  2)</f>
        <v>0</v>
      </c>
      <c r="L34" s="36"/>
    </row>
    <row r="35" spans="2:12" s="1" customFormat="1" ht="14.45" hidden="1" customHeight="1">
      <c r="B35" s="36"/>
      <c r="E35" s="107" t="s">
        <v>43</v>
      </c>
      <c r="F35" s="120">
        <f>ROUND((SUM(BG121:BG148)),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44</v>
      </c>
      <c r="F36" s="120">
        <f>ROUND((SUM(BH121:BH148)),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45</v>
      </c>
      <c r="F37" s="120">
        <f>ROUND((SUM(BI121:BI148)),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49</v>
      </c>
      <c r="E50" s="131"/>
      <c r="F50" s="131"/>
      <c r="G50" s="130" t="s">
        <v>50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51</v>
      </c>
      <c r="E61" s="134"/>
      <c r="F61" s="135" t="s">
        <v>52</v>
      </c>
      <c r="G61" s="133" t="s">
        <v>51</v>
      </c>
      <c r="H61" s="134"/>
      <c r="I61" s="136"/>
      <c r="J61" s="137" t="s">
        <v>52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53</v>
      </c>
      <c r="E65" s="131"/>
      <c r="F65" s="131"/>
      <c r="G65" s="130" t="s">
        <v>54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51</v>
      </c>
      <c r="E76" s="134"/>
      <c r="F76" s="135" t="s">
        <v>52</v>
      </c>
      <c r="G76" s="133" t="s">
        <v>51</v>
      </c>
      <c r="H76" s="134"/>
      <c r="I76" s="136"/>
      <c r="J76" s="137" t="s">
        <v>52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hidden="1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hidden="1" customHeight="1">
      <c r="B82" s="32"/>
      <c r="C82" s="21" t="s">
        <v>93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hidden="1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hidden="1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hidden="1" customHeight="1">
      <c r="B85" s="32"/>
      <c r="C85" s="33"/>
      <c r="D85" s="33"/>
      <c r="E85" s="289" t="str">
        <f>E7</f>
        <v>Rozšíření parkovacích míst v ulici Družstevní,Cheb</v>
      </c>
      <c r="F85" s="290"/>
      <c r="G85" s="290"/>
      <c r="H85" s="290"/>
      <c r="I85" s="108"/>
      <c r="J85" s="33"/>
      <c r="K85" s="33"/>
      <c r="L85" s="36"/>
    </row>
    <row r="86" spans="2:47" s="1" customFormat="1" ht="12" hidden="1" customHeight="1">
      <c r="B86" s="32"/>
      <c r="C86" s="27" t="s">
        <v>91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hidden="1" customHeight="1">
      <c r="B87" s="32"/>
      <c r="C87" s="33"/>
      <c r="D87" s="33"/>
      <c r="E87" s="261" t="str">
        <f>E9</f>
        <v>02b-2018 - SO 800 - VRN</v>
      </c>
      <c r="F87" s="291"/>
      <c r="G87" s="291"/>
      <c r="H87" s="291"/>
      <c r="I87" s="108"/>
      <c r="J87" s="33"/>
      <c r="K87" s="33"/>
      <c r="L87" s="36"/>
    </row>
    <row r="88" spans="2:47" s="1" customFormat="1" ht="6.95" hidden="1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hidden="1" customHeight="1">
      <c r="B89" s="32"/>
      <c r="C89" s="27" t="s">
        <v>20</v>
      </c>
      <c r="D89" s="33"/>
      <c r="E89" s="33"/>
      <c r="F89" s="25" t="str">
        <f>F12</f>
        <v>ul. Družstevní,Cheb</v>
      </c>
      <c r="G89" s="33"/>
      <c r="H89" s="33"/>
      <c r="I89" s="110" t="s">
        <v>22</v>
      </c>
      <c r="J89" s="59" t="str">
        <f>IF(J12="","",J12)</f>
        <v>13. 8. 2018</v>
      </c>
      <c r="K89" s="33"/>
      <c r="L89" s="36"/>
    </row>
    <row r="90" spans="2:47" s="1" customFormat="1" ht="6.95" hidden="1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hidden="1" customHeight="1">
      <c r="B91" s="32"/>
      <c r="C91" s="27" t="s">
        <v>24</v>
      </c>
      <c r="D91" s="33"/>
      <c r="E91" s="33"/>
      <c r="F91" s="25" t="str">
        <f>E15</f>
        <v>Město Cheb,nám. Krále Jiřího z Poděbrad 1/14</v>
      </c>
      <c r="G91" s="33"/>
      <c r="H91" s="33"/>
      <c r="I91" s="110" t="s">
        <v>31</v>
      </c>
      <c r="J91" s="30" t="str">
        <f>E21</f>
        <v xml:space="preserve"> </v>
      </c>
      <c r="K91" s="33"/>
      <c r="L91" s="36"/>
    </row>
    <row r="92" spans="2:47" s="1" customFormat="1" ht="15.2" hidden="1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 xml:space="preserve"> </v>
      </c>
      <c r="K92" s="33"/>
      <c r="L92" s="36"/>
    </row>
    <row r="93" spans="2:47" s="1" customFormat="1" ht="10.35" hidden="1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hidden="1" customHeight="1">
      <c r="B94" s="32"/>
      <c r="C94" s="144" t="s">
        <v>94</v>
      </c>
      <c r="D94" s="145"/>
      <c r="E94" s="145"/>
      <c r="F94" s="145"/>
      <c r="G94" s="145"/>
      <c r="H94" s="145"/>
      <c r="I94" s="146"/>
      <c r="J94" s="147" t="s">
        <v>95</v>
      </c>
      <c r="K94" s="145"/>
      <c r="L94" s="36"/>
    </row>
    <row r="95" spans="2:47" s="1" customFormat="1" ht="10.35" hidden="1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hidden="1" customHeight="1">
      <c r="B96" s="32"/>
      <c r="C96" s="148" t="s">
        <v>96</v>
      </c>
      <c r="D96" s="33"/>
      <c r="E96" s="33"/>
      <c r="F96" s="33"/>
      <c r="G96" s="33"/>
      <c r="H96" s="33"/>
      <c r="I96" s="108"/>
      <c r="J96" s="77">
        <f>J121</f>
        <v>0</v>
      </c>
      <c r="K96" s="33"/>
      <c r="L96" s="36"/>
      <c r="AU96" s="15" t="s">
        <v>97</v>
      </c>
    </row>
    <row r="97" spans="2:12" s="8" customFormat="1" ht="24.95" hidden="1" customHeight="1">
      <c r="B97" s="149"/>
      <c r="C97" s="150"/>
      <c r="D97" s="151" t="s">
        <v>620</v>
      </c>
      <c r="E97" s="152"/>
      <c r="F97" s="152"/>
      <c r="G97" s="152"/>
      <c r="H97" s="152"/>
      <c r="I97" s="153"/>
      <c r="J97" s="154">
        <f>J122</f>
        <v>0</v>
      </c>
      <c r="K97" s="150"/>
      <c r="L97" s="155"/>
    </row>
    <row r="98" spans="2:12" s="9" customFormat="1" ht="19.899999999999999" hidden="1" customHeight="1">
      <c r="B98" s="156"/>
      <c r="C98" s="157"/>
      <c r="D98" s="158" t="s">
        <v>621</v>
      </c>
      <c r="E98" s="159"/>
      <c r="F98" s="159"/>
      <c r="G98" s="159"/>
      <c r="H98" s="159"/>
      <c r="I98" s="160"/>
      <c r="J98" s="161">
        <f>J123</f>
        <v>0</v>
      </c>
      <c r="K98" s="157"/>
      <c r="L98" s="162"/>
    </row>
    <row r="99" spans="2:12" s="9" customFormat="1" ht="19.899999999999999" hidden="1" customHeight="1">
      <c r="B99" s="156"/>
      <c r="C99" s="157"/>
      <c r="D99" s="158" t="s">
        <v>622</v>
      </c>
      <c r="E99" s="159"/>
      <c r="F99" s="159"/>
      <c r="G99" s="159"/>
      <c r="H99" s="159"/>
      <c r="I99" s="160"/>
      <c r="J99" s="161">
        <f>J134</f>
        <v>0</v>
      </c>
      <c r="K99" s="157"/>
      <c r="L99" s="162"/>
    </row>
    <row r="100" spans="2:12" s="9" customFormat="1" ht="19.899999999999999" hidden="1" customHeight="1">
      <c r="B100" s="156"/>
      <c r="C100" s="157"/>
      <c r="D100" s="158" t="s">
        <v>623</v>
      </c>
      <c r="E100" s="159"/>
      <c r="F100" s="159"/>
      <c r="G100" s="159"/>
      <c r="H100" s="159"/>
      <c r="I100" s="160"/>
      <c r="J100" s="161">
        <f>J137</f>
        <v>0</v>
      </c>
      <c r="K100" s="157"/>
      <c r="L100" s="162"/>
    </row>
    <row r="101" spans="2:12" s="9" customFormat="1" ht="19.899999999999999" hidden="1" customHeight="1">
      <c r="B101" s="156"/>
      <c r="C101" s="157"/>
      <c r="D101" s="158" t="s">
        <v>624</v>
      </c>
      <c r="E101" s="159"/>
      <c r="F101" s="159"/>
      <c r="G101" s="159"/>
      <c r="H101" s="159"/>
      <c r="I101" s="160"/>
      <c r="J101" s="161">
        <f>J144</f>
        <v>0</v>
      </c>
      <c r="K101" s="157"/>
      <c r="L101" s="162"/>
    </row>
    <row r="102" spans="2:12" s="1" customFormat="1" ht="21.75" hidden="1" customHeight="1">
      <c r="B102" s="32"/>
      <c r="C102" s="33"/>
      <c r="D102" s="33"/>
      <c r="E102" s="33"/>
      <c r="F102" s="33"/>
      <c r="G102" s="33"/>
      <c r="H102" s="33"/>
      <c r="I102" s="108"/>
      <c r="J102" s="33"/>
      <c r="K102" s="33"/>
      <c r="L102" s="36"/>
    </row>
    <row r="103" spans="2:12" s="1" customFormat="1" ht="6.95" hidden="1" customHeight="1">
      <c r="B103" s="47"/>
      <c r="C103" s="48"/>
      <c r="D103" s="48"/>
      <c r="E103" s="48"/>
      <c r="F103" s="48"/>
      <c r="G103" s="48"/>
      <c r="H103" s="48"/>
      <c r="I103" s="140"/>
      <c r="J103" s="48"/>
      <c r="K103" s="48"/>
      <c r="L103" s="36"/>
    </row>
    <row r="104" spans="2:12" ht="11.25" hidden="1"/>
    <row r="105" spans="2:12" ht="11.25" hidden="1"/>
    <row r="106" spans="2:12" ht="11.25" hidden="1"/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43"/>
      <c r="J107" s="50"/>
      <c r="K107" s="50"/>
      <c r="L107" s="36"/>
    </row>
    <row r="108" spans="2:12" s="1" customFormat="1" ht="24.95" customHeight="1">
      <c r="B108" s="32"/>
      <c r="C108" s="21" t="s">
        <v>107</v>
      </c>
      <c r="D108" s="33"/>
      <c r="E108" s="33"/>
      <c r="F108" s="33"/>
      <c r="G108" s="33"/>
      <c r="H108" s="33"/>
      <c r="I108" s="108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2" customHeight="1">
      <c r="B110" s="32"/>
      <c r="C110" s="27" t="s">
        <v>16</v>
      </c>
      <c r="D110" s="33"/>
      <c r="E110" s="33"/>
      <c r="F110" s="33"/>
      <c r="G110" s="33"/>
      <c r="H110" s="33"/>
      <c r="I110" s="108"/>
      <c r="J110" s="33"/>
      <c r="K110" s="33"/>
      <c r="L110" s="36"/>
    </row>
    <row r="111" spans="2:12" s="1" customFormat="1" ht="16.5" customHeight="1">
      <c r="B111" s="32"/>
      <c r="C111" s="33"/>
      <c r="D111" s="33"/>
      <c r="E111" s="289" t="str">
        <f>E7</f>
        <v>Rozšíření parkovacích míst v ulici Družstevní,Cheb</v>
      </c>
      <c r="F111" s="290"/>
      <c r="G111" s="290"/>
      <c r="H111" s="290"/>
      <c r="I111" s="108"/>
      <c r="J111" s="33"/>
      <c r="K111" s="33"/>
      <c r="L111" s="36"/>
    </row>
    <row r="112" spans="2:12" s="1" customFormat="1" ht="12" customHeight="1">
      <c r="B112" s="32"/>
      <c r="C112" s="27" t="s">
        <v>91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16.5" customHeight="1">
      <c r="B113" s="32"/>
      <c r="C113" s="33"/>
      <c r="D113" s="33"/>
      <c r="E113" s="261" t="str">
        <f>E9</f>
        <v>02b-2018 - SO 800 - VRN</v>
      </c>
      <c r="F113" s="291"/>
      <c r="G113" s="291"/>
      <c r="H113" s="291"/>
      <c r="I113" s="108"/>
      <c r="J113" s="33"/>
      <c r="K113" s="33"/>
      <c r="L113" s="36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2" customHeight="1">
      <c r="B115" s="32"/>
      <c r="C115" s="27" t="s">
        <v>20</v>
      </c>
      <c r="D115" s="33"/>
      <c r="E115" s="33"/>
      <c r="F115" s="25" t="str">
        <f>F12</f>
        <v>ul. Družstevní,Cheb</v>
      </c>
      <c r="G115" s="33"/>
      <c r="H115" s="33"/>
      <c r="I115" s="110" t="s">
        <v>22</v>
      </c>
      <c r="J115" s="59" t="str">
        <f>IF(J12="","",J12)</f>
        <v>13. 8. 2018</v>
      </c>
      <c r="K115" s="33"/>
      <c r="L115" s="36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15.2" customHeight="1">
      <c r="B117" s="32"/>
      <c r="C117" s="27" t="s">
        <v>24</v>
      </c>
      <c r="D117" s="33"/>
      <c r="E117" s="33"/>
      <c r="F117" s="25" t="str">
        <f>E15</f>
        <v>Město Cheb,nám. Krále Jiřího z Poděbrad 1/14</v>
      </c>
      <c r="G117" s="33"/>
      <c r="H117" s="33"/>
      <c r="I117" s="110" t="s">
        <v>31</v>
      </c>
      <c r="J117" s="30" t="str">
        <f>E21</f>
        <v xml:space="preserve"> </v>
      </c>
      <c r="K117" s="33"/>
      <c r="L117" s="36"/>
    </row>
    <row r="118" spans="2:65" s="1" customFormat="1" ht="15.2" customHeight="1">
      <c r="B118" s="32"/>
      <c r="C118" s="27" t="s">
        <v>29</v>
      </c>
      <c r="D118" s="33"/>
      <c r="E118" s="33"/>
      <c r="F118" s="25" t="str">
        <f>IF(E18="","",E18)</f>
        <v>Vyplň údaj</v>
      </c>
      <c r="G118" s="33"/>
      <c r="H118" s="33"/>
      <c r="I118" s="110" t="s">
        <v>34</v>
      </c>
      <c r="J118" s="30" t="str">
        <f>E24</f>
        <v xml:space="preserve"> </v>
      </c>
      <c r="K118" s="33"/>
      <c r="L118" s="36"/>
    </row>
    <row r="119" spans="2:65" s="1" customFormat="1" ht="10.35" customHeight="1">
      <c r="B119" s="32"/>
      <c r="C119" s="33"/>
      <c r="D119" s="33"/>
      <c r="E119" s="33"/>
      <c r="F119" s="33"/>
      <c r="G119" s="33"/>
      <c r="H119" s="33"/>
      <c r="I119" s="108"/>
      <c r="J119" s="33"/>
      <c r="K119" s="33"/>
      <c r="L119" s="36"/>
    </row>
    <row r="120" spans="2:65" s="10" customFormat="1" ht="29.25" customHeight="1">
      <c r="B120" s="163"/>
      <c r="C120" s="164" t="s">
        <v>108</v>
      </c>
      <c r="D120" s="165" t="s">
        <v>61</v>
      </c>
      <c r="E120" s="165" t="s">
        <v>57</v>
      </c>
      <c r="F120" s="165" t="s">
        <v>58</v>
      </c>
      <c r="G120" s="165" t="s">
        <v>109</v>
      </c>
      <c r="H120" s="165" t="s">
        <v>110</v>
      </c>
      <c r="I120" s="166" t="s">
        <v>111</v>
      </c>
      <c r="J120" s="167" t="s">
        <v>95</v>
      </c>
      <c r="K120" s="168" t="s">
        <v>112</v>
      </c>
      <c r="L120" s="169"/>
      <c r="M120" s="68" t="s">
        <v>1</v>
      </c>
      <c r="N120" s="69" t="s">
        <v>40</v>
      </c>
      <c r="O120" s="69" t="s">
        <v>113</v>
      </c>
      <c r="P120" s="69" t="s">
        <v>114</v>
      </c>
      <c r="Q120" s="69" t="s">
        <v>115</v>
      </c>
      <c r="R120" s="69" t="s">
        <v>116</v>
      </c>
      <c r="S120" s="69" t="s">
        <v>117</v>
      </c>
      <c r="T120" s="70" t="s">
        <v>118</v>
      </c>
    </row>
    <row r="121" spans="2:65" s="1" customFormat="1" ht="22.9" customHeight="1">
      <c r="B121" s="32"/>
      <c r="C121" s="75" t="s">
        <v>119</v>
      </c>
      <c r="D121" s="33"/>
      <c r="E121" s="33"/>
      <c r="F121" s="33"/>
      <c r="G121" s="33"/>
      <c r="H121" s="33"/>
      <c r="I121" s="108"/>
      <c r="J121" s="170">
        <f>BK121</f>
        <v>0</v>
      </c>
      <c r="K121" s="33"/>
      <c r="L121" s="36"/>
      <c r="M121" s="71"/>
      <c r="N121" s="72"/>
      <c r="O121" s="72"/>
      <c r="P121" s="171">
        <f>P122</f>
        <v>0</v>
      </c>
      <c r="Q121" s="72"/>
      <c r="R121" s="171">
        <f>R122</f>
        <v>0</v>
      </c>
      <c r="S121" s="72"/>
      <c r="T121" s="172">
        <f>T122</f>
        <v>0</v>
      </c>
      <c r="AT121" s="15" t="s">
        <v>75</v>
      </c>
      <c r="AU121" s="15" t="s">
        <v>97</v>
      </c>
      <c r="BK121" s="173">
        <f>BK122</f>
        <v>0</v>
      </c>
    </row>
    <row r="122" spans="2:65" s="11" customFormat="1" ht="25.9" customHeight="1">
      <c r="B122" s="174"/>
      <c r="C122" s="175"/>
      <c r="D122" s="176" t="s">
        <v>75</v>
      </c>
      <c r="E122" s="177" t="s">
        <v>625</v>
      </c>
      <c r="F122" s="177" t="s">
        <v>626</v>
      </c>
      <c r="G122" s="175"/>
      <c r="H122" s="175"/>
      <c r="I122" s="178"/>
      <c r="J122" s="179">
        <f>BK122</f>
        <v>0</v>
      </c>
      <c r="K122" s="175"/>
      <c r="L122" s="180"/>
      <c r="M122" s="181"/>
      <c r="N122" s="182"/>
      <c r="O122" s="182"/>
      <c r="P122" s="183">
        <f>P123+P134+P137+P144</f>
        <v>0</v>
      </c>
      <c r="Q122" s="182"/>
      <c r="R122" s="183">
        <f>R123+R134+R137+R144</f>
        <v>0</v>
      </c>
      <c r="S122" s="182"/>
      <c r="T122" s="184">
        <f>T123+T134+T137+T144</f>
        <v>0</v>
      </c>
      <c r="AR122" s="185" t="s">
        <v>149</v>
      </c>
      <c r="AT122" s="186" t="s">
        <v>75</v>
      </c>
      <c r="AU122" s="186" t="s">
        <v>76</v>
      </c>
      <c r="AY122" s="185" t="s">
        <v>122</v>
      </c>
      <c r="BK122" s="187">
        <f>BK123+BK134+BK137+BK144</f>
        <v>0</v>
      </c>
    </row>
    <row r="123" spans="2:65" s="11" customFormat="1" ht="22.9" customHeight="1">
      <c r="B123" s="174"/>
      <c r="C123" s="175"/>
      <c r="D123" s="176" t="s">
        <v>75</v>
      </c>
      <c r="E123" s="188" t="s">
        <v>627</v>
      </c>
      <c r="F123" s="188" t="s">
        <v>628</v>
      </c>
      <c r="G123" s="175"/>
      <c r="H123" s="175"/>
      <c r="I123" s="178"/>
      <c r="J123" s="189">
        <f>BK123</f>
        <v>0</v>
      </c>
      <c r="K123" s="175"/>
      <c r="L123" s="180"/>
      <c r="M123" s="181"/>
      <c r="N123" s="182"/>
      <c r="O123" s="182"/>
      <c r="P123" s="183">
        <f>SUM(P124:P133)</f>
        <v>0</v>
      </c>
      <c r="Q123" s="182"/>
      <c r="R123" s="183">
        <f>SUM(R124:R133)</f>
        <v>0</v>
      </c>
      <c r="S123" s="182"/>
      <c r="T123" s="184">
        <f>SUM(T124:T133)</f>
        <v>0</v>
      </c>
      <c r="AR123" s="185" t="s">
        <v>149</v>
      </c>
      <c r="AT123" s="186" t="s">
        <v>75</v>
      </c>
      <c r="AU123" s="186" t="s">
        <v>84</v>
      </c>
      <c r="AY123" s="185" t="s">
        <v>122</v>
      </c>
      <c r="BK123" s="187">
        <f>SUM(BK124:BK133)</f>
        <v>0</v>
      </c>
    </row>
    <row r="124" spans="2:65" s="1" customFormat="1" ht="24" customHeight="1">
      <c r="B124" s="32"/>
      <c r="C124" s="190" t="s">
        <v>84</v>
      </c>
      <c r="D124" s="190" t="s">
        <v>125</v>
      </c>
      <c r="E124" s="191" t="s">
        <v>629</v>
      </c>
      <c r="F124" s="192" t="s">
        <v>630</v>
      </c>
      <c r="G124" s="193" t="s">
        <v>603</v>
      </c>
      <c r="H124" s="194">
        <v>1</v>
      </c>
      <c r="I124" s="195"/>
      <c r="J124" s="196">
        <f>ROUND(I124*H124,2)</f>
        <v>0</v>
      </c>
      <c r="K124" s="192" t="s">
        <v>1</v>
      </c>
      <c r="L124" s="36"/>
      <c r="M124" s="197" t="s">
        <v>1</v>
      </c>
      <c r="N124" s="198" t="s">
        <v>41</v>
      </c>
      <c r="O124" s="64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AR124" s="201" t="s">
        <v>631</v>
      </c>
      <c r="AT124" s="201" t="s">
        <v>125</v>
      </c>
      <c r="AU124" s="201" t="s">
        <v>86</v>
      </c>
      <c r="AY124" s="15" t="s">
        <v>122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5" t="s">
        <v>84</v>
      </c>
      <c r="BK124" s="202">
        <f>ROUND(I124*H124,2)</f>
        <v>0</v>
      </c>
      <c r="BL124" s="15" t="s">
        <v>631</v>
      </c>
      <c r="BM124" s="201" t="s">
        <v>632</v>
      </c>
    </row>
    <row r="125" spans="2:65" s="1" customFormat="1" ht="11.25">
      <c r="B125" s="32"/>
      <c r="C125" s="33"/>
      <c r="D125" s="203" t="s">
        <v>131</v>
      </c>
      <c r="E125" s="33"/>
      <c r="F125" s="204" t="s">
        <v>630</v>
      </c>
      <c r="G125" s="33"/>
      <c r="H125" s="33"/>
      <c r="I125" s="108"/>
      <c r="J125" s="33"/>
      <c r="K125" s="33"/>
      <c r="L125" s="36"/>
      <c r="M125" s="205"/>
      <c r="N125" s="64"/>
      <c r="O125" s="64"/>
      <c r="P125" s="64"/>
      <c r="Q125" s="64"/>
      <c r="R125" s="64"/>
      <c r="S125" s="64"/>
      <c r="T125" s="65"/>
      <c r="AT125" s="15" t="s">
        <v>131</v>
      </c>
      <c r="AU125" s="15" t="s">
        <v>86</v>
      </c>
    </row>
    <row r="126" spans="2:65" s="1" customFormat="1" ht="16.5" customHeight="1">
      <c r="B126" s="32"/>
      <c r="C126" s="190" t="s">
        <v>149</v>
      </c>
      <c r="D126" s="190" t="s">
        <v>125</v>
      </c>
      <c r="E126" s="191" t="s">
        <v>633</v>
      </c>
      <c r="F126" s="192" t="s">
        <v>634</v>
      </c>
      <c r="G126" s="193" t="s">
        <v>603</v>
      </c>
      <c r="H126" s="194">
        <v>1</v>
      </c>
      <c r="I126" s="195"/>
      <c r="J126" s="196">
        <f>ROUND(I126*H126,2)</f>
        <v>0</v>
      </c>
      <c r="K126" s="192" t="s">
        <v>1</v>
      </c>
      <c r="L126" s="36"/>
      <c r="M126" s="197" t="s">
        <v>1</v>
      </c>
      <c r="N126" s="198" t="s">
        <v>41</v>
      </c>
      <c r="O126" s="64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01" t="s">
        <v>631</v>
      </c>
      <c r="AT126" s="201" t="s">
        <v>125</v>
      </c>
      <c r="AU126" s="201" t="s">
        <v>86</v>
      </c>
      <c r="AY126" s="15" t="s">
        <v>122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5" t="s">
        <v>84</v>
      </c>
      <c r="BK126" s="202">
        <f>ROUND(I126*H126,2)</f>
        <v>0</v>
      </c>
      <c r="BL126" s="15" t="s">
        <v>631</v>
      </c>
      <c r="BM126" s="201" t="s">
        <v>635</v>
      </c>
    </row>
    <row r="127" spans="2:65" s="1" customFormat="1" ht="11.25">
      <c r="B127" s="32"/>
      <c r="C127" s="33"/>
      <c r="D127" s="203" t="s">
        <v>131</v>
      </c>
      <c r="E127" s="33"/>
      <c r="F127" s="204" t="s">
        <v>634</v>
      </c>
      <c r="G127" s="33"/>
      <c r="H127" s="33"/>
      <c r="I127" s="108"/>
      <c r="J127" s="33"/>
      <c r="K127" s="33"/>
      <c r="L127" s="36"/>
      <c r="M127" s="205"/>
      <c r="N127" s="64"/>
      <c r="O127" s="64"/>
      <c r="P127" s="64"/>
      <c r="Q127" s="64"/>
      <c r="R127" s="64"/>
      <c r="S127" s="64"/>
      <c r="T127" s="65"/>
      <c r="AT127" s="15" t="s">
        <v>131</v>
      </c>
      <c r="AU127" s="15" t="s">
        <v>86</v>
      </c>
    </row>
    <row r="128" spans="2:65" s="1" customFormat="1" ht="16.5" customHeight="1">
      <c r="B128" s="32"/>
      <c r="C128" s="190" t="s">
        <v>226</v>
      </c>
      <c r="D128" s="190" t="s">
        <v>125</v>
      </c>
      <c r="E128" s="191" t="s">
        <v>636</v>
      </c>
      <c r="F128" s="192" t="s">
        <v>637</v>
      </c>
      <c r="G128" s="193" t="s">
        <v>603</v>
      </c>
      <c r="H128" s="194">
        <v>1</v>
      </c>
      <c r="I128" s="195"/>
      <c r="J128" s="196">
        <f>ROUND(I128*H128,2)</f>
        <v>0</v>
      </c>
      <c r="K128" s="192" t="s">
        <v>1</v>
      </c>
      <c r="L128" s="36"/>
      <c r="M128" s="197" t="s">
        <v>1</v>
      </c>
      <c r="N128" s="198" t="s">
        <v>41</v>
      </c>
      <c r="O128" s="64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01" t="s">
        <v>631</v>
      </c>
      <c r="AT128" s="201" t="s">
        <v>125</v>
      </c>
      <c r="AU128" s="201" t="s">
        <v>86</v>
      </c>
      <c r="AY128" s="15" t="s">
        <v>122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5" t="s">
        <v>84</v>
      </c>
      <c r="BK128" s="202">
        <f>ROUND(I128*H128,2)</f>
        <v>0</v>
      </c>
      <c r="BL128" s="15" t="s">
        <v>631</v>
      </c>
      <c r="BM128" s="201" t="s">
        <v>638</v>
      </c>
    </row>
    <row r="129" spans="2:65" s="1" customFormat="1" ht="11.25">
      <c r="B129" s="32"/>
      <c r="C129" s="33"/>
      <c r="D129" s="203" t="s">
        <v>131</v>
      </c>
      <c r="E129" s="33"/>
      <c r="F129" s="204" t="s">
        <v>637</v>
      </c>
      <c r="G129" s="33"/>
      <c r="H129" s="33"/>
      <c r="I129" s="108"/>
      <c r="J129" s="33"/>
      <c r="K129" s="33"/>
      <c r="L129" s="36"/>
      <c r="M129" s="205"/>
      <c r="N129" s="64"/>
      <c r="O129" s="64"/>
      <c r="P129" s="64"/>
      <c r="Q129" s="64"/>
      <c r="R129" s="64"/>
      <c r="S129" s="64"/>
      <c r="T129" s="65"/>
      <c r="AT129" s="15" t="s">
        <v>131</v>
      </c>
      <c r="AU129" s="15" t="s">
        <v>86</v>
      </c>
    </row>
    <row r="130" spans="2:65" s="1" customFormat="1" ht="16.5" customHeight="1">
      <c r="B130" s="32"/>
      <c r="C130" s="190" t="s">
        <v>440</v>
      </c>
      <c r="D130" s="190" t="s">
        <v>125</v>
      </c>
      <c r="E130" s="191" t="s">
        <v>639</v>
      </c>
      <c r="F130" s="192" t="s">
        <v>640</v>
      </c>
      <c r="G130" s="193" t="s">
        <v>603</v>
      </c>
      <c r="H130" s="194">
        <v>1</v>
      </c>
      <c r="I130" s="195"/>
      <c r="J130" s="196">
        <f>ROUND(I130*H130,2)</f>
        <v>0</v>
      </c>
      <c r="K130" s="192" t="s">
        <v>1</v>
      </c>
      <c r="L130" s="36"/>
      <c r="M130" s="197" t="s">
        <v>1</v>
      </c>
      <c r="N130" s="198" t="s">
        <v>41</v>
      </c>
      <c r="O130" s="64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01" t="s">
        <v>631</v>
      </c>
      <c r="AT130" s="201" t="s">
        <v>125</v>
      </c>
      <c r="AU130" s="201" t="s">
        <v>86</v>
      </c>
      <c r="AY130" s="15" t="s">
        <v>122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5" t="s">
        <v>84</v>
      </c>
      <c r="BK130" s="202">
        <f>ROUND(I130*H130,2)</f>
        <v>0</v>
      </c>
      <c r="BL130" s="15" t="s">
        <v>631</v>
      </c>
      <c r="BM130" s="201" t="s">
        <v>641</v>
      </c>
    </row>
    <row r="131" spans="2:65" s="1" customFormat="1" ht="11.25">
      <c r="B131" s="32"/>
      <c r="C131" s="33"/>
      <c r="D131" s="203" t="s">
        <v>131</v>
      </c>
      <c r="E131" s="33"/>
      <c r="F131" s="204" t="s">
        <v>640</v>
      </c>
      <c r="G131" s="33"/>
      <c r="H131" s="33"/>
      <c r="I131" s="108"/>
      <c r="J131" s="33"/>
      <c r="K131" s="33"/>
      <c r="L131" s="36"/>
      <c r="M131" s="205"/>
      <c r="N131" s="64"/>
      <c r="O131" s="64"/>
      <c r="P131" s="64"/>
      <c r="Q131" s="64"/>
      <c r="R131" s="64"/>
      <c r="S131" s="64"/>
      <c r="T131" s="65"/>
      <c r="AT131" s="15" t="s">
        <v>131</v>
      </c>
      <c r="AU131" s="15" t="s">
        <v>86</v>
      </c>
    </row>
    <row r="132" spans="2:65" s="1" customFormat="1" ht="16.5" customHeight="1">
      <c r="B132" s="32"/>
      <c r="C132" s="190" t="s">
        <v>360</v>
      </c>
      <c r="D132" s="190" t="s">
        <v>125</v>
      </c>
      <c r="E132" s="191" t="s">
        <v>642</v>
      </c>
      <c r="F132" s="192" t="s">
        <v>643</v>
      </c>
      <c r="G132" s="193" t="s">
        <v>603</v>
      </c>
      <c r="H132" s="194">
        <v>1</v>
      </c>
      <c r="I132" s="195"/>
      <c r="J132" s="196">
        <f>ROUND(I132*H132,2)</f>
        <v>0</v>
      </c>
      <c r="K132" s="192" t="s">
        <v>1</v>
      </c>
      <c r="L132" s="36"/>
      <c r="M132" s="197" t="s">
        <v>1</v>
      </c>
      <c r="N132" s="198" t="s">
        <v>41</v>
      </c>
      <c r="O132" s="64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01" t="s">
        <v>631</v>
      </c>
      <c r="AT132" s="201" t="s">
        <v>125</v>
      </c>
      <c r="AU132" s="201" t="s">
        <v>86</v>
      </c>
      <c r="AY132" s="15" t="s">
        <v>122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5" t="s">
        <v>84</v>
      </c>
      <c r="BK132" s="202">
        <f>ROUND(I132*H132,2)</f>
        <v>0</v>
      </c>
      <c r="BL132" s="15" t="s">
        <v>631</v>
      </c>
      <c r="BM132" s="201" t="s">
        <v>644</v>
      </c>
    </row>
    <row r="133" spans="2:65" s="1" customFormat="1" ht="11.25">
      <c r="B133" s="32"/>
      <c r="C133" s="33"/>
      <c r="D133" s="203" t="s">
        <v>131</v>
      </c>
      <c r="E133" s="33"/>
      <c r="F133" s="204" t="s">
        <v>643</v>
      </c>
      <c r="G133" s="33"/>
      <c r="H133" s="33"/>
      <c r="I133" s="108"/>
      <c r="J133" s="33"/>
      <c r="K133" s="33"/>
      <c r="L133" s="36"/>
      <c r="M133" s="205"/>
      <c r="N133" s="64"/>
      <c r="O133" s="64"/>
      <c r="P133" s="64"/>
      <c r="Q133" s="64"/>
      <c r="R133" s="64"/>
      <c r="S133" s="64"/>
      <c r="T133" s="65"/>
      <c r="AT133" s="15" t="s">
        <v>131</v>
      </c>
      <c r="AU133" s="15" t="s">
        <v>86</v>
      </c>
    </row>
    <row r="134" spans="2:65" s="11" customFormat="1" ht="22.9" customHeight="1">
      <c r="B134" s="174"/>
      <c r="C134" s="175"/>
      <c r="D134" s="176" t="s">
        <v>75</v>
      </c>
      <c r="E134" s="188" t="s">
        <v>645</v>
      </c>
      <c r="F134" s="188" t="s">
        <v>646</v>
      </c>
      <c r="G134" s="175"/>
      <c r="H134" s="175"/>
      <c r="I134" s="178"/>
      <c r="J134" s="189">
        <f>BK134</f>
        <v>0</v>
      </c>
      <c r="K134" s="175"/>
      <c r="L134" s="180"/>
      <c r="M134" s="181"/>
      <c r="N134" s="182"/>
      <c r="O134" s="182"/>
      <c r="P134" s="183">
        <f>SUM(P135:P136)</f>
        <v>0</v>
      </c>
      <c r="Q134" s="182"/>
      <c r="R134" s="183">
        <f>SUM(R135:R136)</f>
        <v>0</v>
      </c>
      <c r="S134" s="182"/>
      <c r="T134" s="184">
        <f>SUM(T135:T136)</f>
        <v>0</v>
      </c>
      <c r="AR134" s="185" t="s">
        <v>149</v>
      </c>
      <c r="AT134" s="186" t="s">
        <v>75</v>
      </c>
      <c r="AU134" s="186" t="s">
        <v>84</v>
      </c>
      <c r="AY134" s="185" t="s">
        <v>122</v>
      </c>
      <c r="BK134" s="187">
        <f>SUM(BK135:BK136)</f>
        <v>0</v>
      </c>
    </row>
    <row r="135" spans="2:65" s="1" customFormat="1" ht="16.5" customHeight="1">
      <c r="B135" s="32"/>
      <c r="C135" s="190" t="s">
        <v>86</v>
      </c>
      <c r="D135" s="190" t="s">
        <v>125</v>
      </c>
      <c r="E135" s="191" t="s">
        <v>647</v>
      </c>
      <c r="F135" s="192" t="s">
        <v>648</v>
      </c>
      <c r="G135" s="193" t="s">
        <v>603</v>
      </c>
      <c r="H135" s="194">
        <v>1</v>
      </c>
      <c r="I135" s="195"/>
      <c r="J135" s="196">
        <f>ROUND(I135*H135,2)</f>
        <v>0</v>
      </c>
      <c r="K135" s="192" t="s">
        <v>1</v>
      </c>
      <c r="L135" s="36"/>
      <c r="M135" s="197" t="s">
        <v>1</v>
      </c>
      <c r="N135" s="198" t="s">
        <v>41</v>
      </c>
      <c r="O135" s="64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01" t="s">
        <v>631</v>
      </c>
      <c r="AT135" s="201" t="s">
        <v>125</v>
      </c>
      <c r="AU135" s="201" t="s">
        <v>86</v>
      </c>
      <c r="AY135" s="15" t="s">
        <v>122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5" t="s">
        <v>84</v>
      </c>
      <c r="BK135" s="202">
        <f>ROUND(I135*H135,2)</f>
        <v>0</v>
      </c>
      <c r="BL135" s="15" t="s">
        <v>631</v>
      </c>
      <c r="BM135" s="201" t="s">
        <v>649</v>
      </c>
    </row>
    <row r="136" spans="2:65" s="1" customFormat="1" ht="11.25">
      <c r="B136" s="32"/>
      <c r="C136" s="33"/>
      <c r="D136" s="203" t="s">
        <v>131</v>
      </c>
      <c r="E136" s="33"/>
      <c r="F136" s="204" t="s">
        <v>648</v>
      </c>
      <c r="G136" s="33"/>
      <c r="H136" s="33"/>
      <c r="I136" s="108"/>
      <c r="J136" s="33"/>
      <c r="K136" s="33"/>
      <c r="L136" s="36"/>
      <c r="M136" s="205"/>
      <c r="N136" s="64"/>
      <c r="O136" s="64"/>
      <c r="P136" s="64"/>
      <c r="Q136" s="64"/>
      <c r="R136" s="64"/>
      <c r="S136" s="64"/>
      <c r="T136" s="65"/>
      <c r="AT136" s="15" t="s">
        <v>131</v>
      </c>
      <c r="AU136" s="15" t="s">
        <v>86</v>
      </c>
    </row>
    <row r="137" spans="2:65" s="11" customFormat="1" ht="22.9" customHeight="1">
      <c r="B137" s="174"/>
      <c r="C137" s="175"/>
      <c r="D137" s="176" t="s">
        <v>75</v>
      </c>
      <c r="E137" s="188" t="s">
        <v>650</v>
      </c>
      <c r="F137" s="188" t="s">
        <v>651</v>
      </c>
      <c r="G137" s="175"/>
      <c r="H137" s="175"/>
      <c r="I137" s="178"/>
      <c r="J137" s="189">
        <f>BK137</f>
        <v>0</v>
      </c>
      <c r="K137" s="175"/>
      <c r="L137" s="180"/>
      <c r="M137" s="181"/>
      <c r="N137" s="182"/>
      <c r="O137" s="182"/>
      <c r="P137" s="183">
        <f>SUM(P138:P143)</f>
        <v>0</v>
      </c>
      <c r="Q137" s="182"/>
      <c r="R137" s="183">
        <f>SUM(R138:R143)</f>
        <v>0</v>
      </c>
      <c r="S137" s="182"/>
      <c r="T137" s="184">
        <f>SUM(T138:T143)</f>
        <v>0</v>
      </c>
      <c r="AR137" s="185" t="s">
        <v>149</v>
      </c>
      <c r="AT137" s="186" t="s">
        <v>75</v>
      </c>
      <c r="AU137" s="186" t="s">
        <v>84</v>
      </c>
      <c r="AY137" s="185" t="s">
        <v>122</v>
      </c>
      <c r="BK137" s="187">
        <f>SUM(BK138:BK143)</f>
        <v>0</v>
      </c>
    </row>
    <row r="138" spans="2:65" s="1" customFormat="1" ht="16.5" customHeight="1">
      <c r="B138" s="32"/>
      <c r="C138" s="190" t="s">
        <v>385</v>
      </c>
      <c r="D138" s="190" t="s">
        <v>125</v>
      </c>
      <c r="E138" s="191" t="s">
        <v>652</v>
      </c>
      <c r="F138" s="192" t="s">
        <v>653</v>
      </c>
      <c r="G138" s="193" t="s">
        <v>603</v>
      </c>
      <c r="H138" s="194">
        <v>1</v>
      </c>
      <c r="I138" s="195"/>
      <c r="J138" s="196">
        <f>ROUND(I138*H138,2)</f>
        <v>0</v>
      </c>
      <c r="K138" s="192" t="s">
        <v>1</v>
      </c>
      <c r="L138" s="36"/>
      <c r="M138" s="197" t="s">
        <v>1</v>
      </c>
      <c r="N138" s="198" t="s">
        <v>41</v>
      </c>
      <c r="O138" s="64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01" t="s">
        <v>631</v>
      </c>
      <c r="AT138" s="201" t="s">
        <v>125</v>
      </c>
      <c r="AU138" s="201" t="s">
        <v>86</v>
      </c>
      <c r="AY138" s="15" t="s">
        <v>122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5" t="s">
        <v>84</v>
      </c>
      <c r="BK138" s="202">
        <f>ROUND(I138*H138,2)</f>
        <v>0</v>
      </c>
      <c r="BL138" s="15" t="s">
        <v>631</v>
      </c>
      <c r="BM138" s="201" t="s">
        <v>654</v>
      </c>
    </row>
    <row r="139" spans="2:65" s="1" customFormat="1" ht="11.25">
      <c r="B139" s="32"/>
      <c r="C139" s="33"/>
      <c r="D139" s="203" t="s">
        <v>131</v>
      </c>
      <c r="E139" s="33"/>
      <c r="F139" s="204" t="s">
        <v>653</v>
      </c>
      <c r="G139" s="33"/>
      <c r="H139" s="33"/>
      <c r="I139" s="108"/>
      <c r="J139" s="33"/>
      <c r="K139" s="33"/>
      <c r="L139" s="36"/>
      <c r="M139" s="205"/>
      <c r="N139" s="64"/>
      <c r="O139" s="64"/>
      <c r="P139" s="64"/>
      <c r="Q139" s="64"/>
      <c r="R139" s="64"/>
      <c r="S139" s="64"/>
      <c r="T139" s="65"/>
      <c r="AT139" s="15" t="s">
        <v>131</v>
      </c>
      <c r="AU139" s="15" t="s">
        <v>86</v>
      </c>
    </row>
    <row r="140" spans="2:65" s="1" customFormat="1" ht="16.5" customHeight="1">
      <c r="B140" s="32"/>
      <c r="C140" s="190" t="s">
        <v>655</v>
      </c>
      <c r="D140" s="190" t="s">
        <v>125</v>
      </c>
      <c r="E140" s="191" t="s">
        <v>656</v>
      </c>
      <c r="F140" s="192" t="s">
        <v>657</v>
      </c>
      <c r="G140" s="193" t="s">
        <v>603</v>
      </c>
      <c r="H140" s="194">
        <v>1</v>
      </c>
      <c r="I140" s="195"/>
      <c r="J140" s="196">
        <f>ROUND(I140*H140,2)</f>
        <v>0</v>
      </c>
      <c r="K140" s="192" t="s">
        <v>1</v>
      </c>
      <c r="L140" s="36"/>
      <c r="M140" s="197" t="s">
        <v>1</v>
      </c>
      <c r="N140" s="198" t="s">
        <v>41</v>
      </c>
      <c r="O140" s="64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AR140" s="201" t="s">
        <v>631</v>
      </c>
      <c r="AT140" s="201" t="s">
        <v>125</v>
      </c>
      <c r="AU140" s="201" t="s">
        <v>86</v>
      </c>
      <c r="AY140" s="15" t="s">
        <v>122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5" t="s">
        <v>84</v>
      </c>
      <c r="BK140" s="202">
        <f>ROUND(I140*H140,2)</f>
        <v>0</v>
      </c>
      <c r="BL140" s="15" t="s">
        <v>631</v>
      </c>
      <c r="BM140" s="201" t="s">
        <v>658</v>
      </c>
    </row>
    <row r="141" spans="2:65" s="1" customFormat="1" ht="11.25">
      <c r="B141" s="32"/>
      <c r="C141" s="33"/>
      <c r="D141" s="203" t="s">
        <v>131</v>
      </c>
      <c r="E141" s="33"/>
      <c r="F141" s="204" t="s">
        <v>657</v>
      </c>
      <c r="G141" s="33"/>
      <c r="H141" s="33"/>
      <c r="I141" s="108"/>
      <c r="J141" s="33"/>
      <c r="K141" s="33"/>
      <c r="L141" s="36"/>
      <c r="M141" s="205"/>
      <c r="N141" s="64"/>
      <c r="O141" s="64"/>
      <c r="P141" s="64"/>
      <c r="Q141" s="64"/>
      <c r="R141" s="64"/>
      <c r="S141" s="64"/>
      <c r="T141" s="65"/>
      <c r="AT141" s="15" t="s">
        <v>131</v>
      </c>
      <c r="AU141" s="15" t="s">
        <v>86</v>
      </c>
    </row>
    <row r="142" spans="2:65" s="1" customFormat="1" ht="16.5" customHeight="1">
      <c r="B142" s="32"/>
      <c r="C142" s="190" t="s">
        <v>659</v>
      </c>
      <c r="D142" s="190" t="s">
        <v>125</v>
      </c>
      <c r="E142" s="191" t="s">
        <v>660</v>
      </c>
      <c r="F142" s="192" t="s">
        <v>661</v>
      </c>
      <c r="G142" s="193" t="s">
        <v>603</v>
      </c>
      <c r="H142" s="194">
        <v>1</v>
      </c>
      <c r="I142" s="195"/>
      <c r="J142" s="196">
        <f>ROUND(I142*H142,2)</f>
        <v>0</v>
      </c>
      <c r="K142" s="192" t="s">
        <v>1</v>
      </c>
      <c r="L142" s="36"/>
      <c r="M142" s="197" t="s">
        <v>1</v>
      </c>
      <c r="N142" s="198" t="s">
        <v>41</v>
      </c>
      <c r="O142" s="64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AR142" s="201" t="s">
        <v>631</v>
      </c>
      <c r="AT142" s="201" t="s">
        <v>125</v>
      </c>
      <c r="AU142" s="201" t="s">
        <v>86</v>
      </c>
      <c r="AY142" s="15" t="s">
        <v>122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5" t="s">
        <v>84</v>
      </c>
      <c r="BK142" s="202">
        <f>ROUND(I142*H142,2)</f>
        <v>0</v>
      </c>
      <c r="BL142" s="15" t="s">
        <v>631</v>
      </c>
      <c r="BM142" s="201" t="s">
        <v>662</v>
      </c>
    </row>
    <row r="143" spans="2:65" s="1" customFormat="1" ht="11.25">
      <c r="B143" s="32"/>
      <c r="C143" s="33"/>
      <c r="D143" s="203" t="s">
        <v>131</v>
      </c>
      <c r="E143" s="33"/>
      <c r="F143" s="204" t="s">
        <v>661</v>
      </c>
      <c r="G143" s="33"/>
      <c r="H143" s="33"/>
      <c r="I143" s="108"/>
      <c r="J143" s="33"/>
      <c r="K143" s="33"/>
      <c r="L143" s="36"/>
      <c r="M143" s="205"/>
      <c r="N143" s="64"/>
      <c r="O143" s="64"/>
      <c r="P143" s="64"/>
      <c r="Q143" s="64"/>
      <c r="R143" s="64"/>
      <c r="S143" s="64"/>
      <c r="T143" s="65"/>
      <c r="AT143" s="15" t="s">
        <v>131</v>
      </c>
      <c r="AU143" s="15" t="s">
        <v>86</v>
      </c>
    </row>
    <row r="144" spans="2:65" s="11" customFormat="1" ht="22.9" customHeight="1">
      <c r="B144" s="174"/>
      <c r="C144" s="175"/>
      <c r="D144" s="176" t="s">
        <v>75</v>
      </c>
      <c r="E144" s="188" t="s">
        <v>663</v>
      </c>
      <c r="F144" s="188" t="s">
        <v>664</v>
      </c>
      <c r="G144" s="175"/>
      <c r="H144" s="175"/>
      <c r="I144" s="178"/>
      <c r="J144" s="189">
        <f>BK144</f>
        <v>0</v>
      </c>
      <c r="K144" s="175"/>
      <c r="L144" s="180"/>
      <c r="M144" s="181"/>
      <c r="N144" s="182"/>
      <c r="O144" s="182"/>
      <c r="P144" s="183">
        <f>SUM(P145:P148)</f>
        <v>0</v>
      </c>
      <c r="Q144" s="182"/>
      <c r="R144" s="183">
        <f>SUM(R145:R148)</f>
        <v>0</v>
      </c>
      <c r="S144" s="182"/>
      <c r="T144" s="184">
        <f>SUM(T145:T148)</f>
        <v>0</v>
      </c>
      <c r="AR144" s="185" t="s">
        <v>149</v>
      </c>
      <c r="AT144" s="186" t="s">
        <v>75</v>
      </c>
      <c r="AU144" s="186" t="s">
        <v>84</v>
      </c>
      <c r="AY144" s="185" t="s">
        <v>122</v>
      </c>
      <c r="BK144" s="187">
        <f>SUM(BK145:BK148)</f>
        <v>0</v>
      </c>
    </row>
    <row r="145" spans="2:65" s="1" customFormat="1" ht="16.5" customHeight="1">
      <c r="B145" s="32"/>
      <c r="C145" s="190" t="s">
        <v>129</v>
      </c>
      <c r="D145" s="190" t="s">
        <v>125</v>
      </c>
      <c r="E145" s="191" t="s">
        <v>665</v>
      </c>
      <c r="F145" s="192" t="s">
        <v>666</v>
      </c>
      <c r="G145" s="193" t="s">
        <v>603</v>
      </c>
      <c r="H145" s="194">
        <v>1</v>
      </c>
      <c r="I145" s="195"/>
      <c r="J145" s="196">
        <f>ROUND(I145*H145,2)</f>
        <v>0</v>
      </c>
      <c r="K145" s="192" t="s">
        <v>1</v>
      </c>
      <c r="L145" s="36"/>
      <c r="M145" s="197" t="s">
        <v>1</v>
      </c>
      <c r="N145" s="198" t="s">
        <v>41</v>
      </c>
      <c r="O145" s="64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AR145" s="201" t="s">
        <v>631</v>
      </c>
      <c r="AT145" s="201" t="s">
        <v>125</v>
      </c>
      <c r="AU145" s="201" t="s">
        <v>86</v>
      </c>
      <c r="AY145" s="15" t="s">
        <v>122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5" t="s">
        <v>84</v>
      </c>
      <c r="BK145" s="202">
        <f>ROUND(I145*H145,2)</f>
        <v>0</v>
      </c>
      <c r="BL145" s="15" t="s">
        <v>631</v>
      </c>
      <c r="BM145" s="201" t="s">
        <v>667</v>
      </c>
    </row>
    <row r="146" spans="2:65" s="1" customFormat="1" ht="11.25">
      <c r="B146" s="32"/>
      <c r="C146" s="33"/>
      <c r="D146" s="203" t="s">
        <v>131</v>
      </c>
      <c r="E146" s="33"/>
      <c r="F146" s="204" t="s">
        <v>666</v>
      </c>
      <c r="G146" s="33"/>
      <c r="H146" s="33"/>
      <c r="I146" s="108"/>
      <c r="J146" s="33"/>
      <c r="K146" s="33"/>
      <c r="L146" s="36"/>
      <c r="M146" s="205"/>
      <c r="N146" s="64"/>
      <c r="O146" s="64"/>
      <c r="P146" s="64"/>
      <c r="Q146" s="64"/>
      <c r="R146" s="64"/>
      <c r="S146" s="64"/>
      <c r="T146" s="65"/>
      <c r="AT146" s="15" t="s">
        <v>131</v>
      </c>
      <c r="AU146" s="15" t="s">
        <v>86</v>
      </c>
    </row>
    <row r="147" spans="2:65" s="1" customFormat="1" ht="16.5" customHeight="1">
      <c r="B147" s="32"/>
      <c r="C147" s="190" t="s">
        <v>154</v>
      </c>
      <c r="D147" s="190" t="s">
        <v>125</v>
      </c>
      <c r="E147" s="191" t="s">
        <v>668</v>
      </c>
      <c r="F147" s="192" t="s">
        <v>669</v>
      </c>
      <c r="G147" s="193" t="s">
        <v>603</v>
      </c>
      <c r="H147" s="194">
        <v>1</v>
      </c>
      <c r="I147" s="195"/>
      <c r="J147" s="196">
        <f>ROUND(I147*H147,2)</f>
        <v>0</v>
      </c>
      <c r="K147" s="192" t="s">
        <v>1</v>
      </c>
      <c r="L147" s="36"/>
      <c r="M147" s="197" t="s">
        <v>1</v>
      </c>
      <c r="N147" s="198" t="s">
        <v>41</v>
      </c>
      <c r="O147" s="64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01" t="s">
        <v>631</v>
      </c>
      <c r="AT147" s="201" t="s">
        <v>125</v>
      </c>
      <c r="AU147" s="201" t="s">
        <v>86</v>
      </c>
      <c r="AY147" s="15" t="s">
        <v>122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5" t="s">
        <v>84</v>
      </c>
      <c r="BK147" s="202">
        <f>ROUND(I147*H147,2)</f>
        <v>0</v>
      </c>
      <c r="BL147" s="15" t="s">
        <v>631</v>
      </c>
      <c r="BM147" s="201" t="s">
        <v>670</v>
      </c>
    </row>
    <row r="148" spans="2:65" s="1" customFormat="1" ht="11.25">
      <c r="B148" s="32"/>
      <c r="C148" s="33"/>
      <c r="D148" s="203" t="s">
        <v>131</v>
      </c>
      <c r="E148" s="33"/>
      <c r="F148" s="204" t="s">
        <v>669</v>
      </c>
      <c r="G148" s="33"/>
      <c r="H148" s="33"/>
      <c r="I148" s="108"/>
      <c r="J148" s="33"/>
      <c r="K148" s="33"/>
      <c r="L148" s="36"/>
      <c r="M148" s="238"/>
      <c r="N148" s="239"/>
      <c r="O148" s="239"/>
      <c r="P148" s="239"/>
      <c r="Q148" s="239"/>
      <c r="R148" s="239"/>
      <c r="S148" s="239"/>
      <c r="T148" s="240"/>
      <c r="AT148" s="15" t="s">
        <v>131</v>
      </c>
      <c r="AU148" s="15" t="s">
        <v>86</v>
      </c>
    </row>
    <row r="149" spans="2:65" s="1" customFormat="1" ht="6.95" customHeight="1">
      <c r="B149" s="47"/>
      <c r="C149" s="48"/>
      <c r="D149" s="48"/>
      <c r="E149" s="48"/>
      <c r="F149" s="48"/>
      <c r="G149" s="48"/>
      <c r="H149" s="48"/>
      <c r="I149" s="140"/>
      <c r="J149" s="48"/>
      <c r="K149" s="48"/>
      <c r="L149" s="36"/>
    </row>
  </sheetData>
  <sheetProtection algorithmName="SHA-512" hashValue="n3DAejvrfGRQaXFf9vBshxYfbALIC468z1qn2wYwZqQZO30Cp9sZ+obs9spYKt19Qe2qZgH+S49Df8+4OK+6Gg==" saltValue="7yfU/tpoTv+SNgswoeHL7M997LKPe/gIQJvbF+A/cfNkc8ncyrunD562jAHCkHqt049QufZZnnE+fC0L9FkaTw==" spinCount="100000" sheet="1" objects="1" scenarios="1" formatColumns="0" formatRows="0" autoFilter="0"/>
  <autoFilter ref="C120:K14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02a-2018 - SO 101 - Komun...</vt:lpstr>
      <vt:lpstr>02b-2018 - SO 800 - VRN</vt:lpstr>
      <vt:lpstr>'02a-2018 - SO 101 - Komun...'!Názvy_tisku</vt:lpstr>
      <vt:lpstr>'02b-2018 - SO 800 - VRN'!Názvy_tisku</vt:lpstr>
      <vt:lpstr>'Rekapitulace stavby'!Názvy_tisku</vt:lpstr>
      <vt:lpstr>'02a-2018 - SO 101 - Komun...'!Oblast_tisku</vt:lpstr>
      <vt:lpstr>'02b-2018 - SO 800 - VRN'!Oblast_tisku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Martin, Bc.</dc:creator>
  <cp:lastModifiedBy>Svoboda Martin</cp:lastModifiedBy>
  <dcterms:created xsi:type="dcterms:W3CDTF">2019-09-10T05:39:32Z</dcterms:created>
  <dcterms:modified xsi:type="dcterms:W3CDTF">2019-09-10T05:43:36Z</dcterms:modified>
</cp:coreProperties>
</file>