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Autobusový záliv" sheetId="2" r:id="rId2"/>
    <sheet name="02 - Ochrana plynového ve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Autobusový záliv'!$C$98:$K$504</definedName>
    <definedName name="_xlnm.Print_Area" localSheetId="1">'01 - Autobusový záliv'!$C$4:$J$39,'01 - Autobusový záliv'!$C$45:$J$80,'01 - Autobusový záliv'!$C$86:$K$504</definedName>
    <definedName name="_xlnm.Print_Titles" localSheetId="1">'01 - Autobusový záliv'!$98:$98</definedName>
    <definedName name="_xlnm._FilterDatabase" localSheetId="2" hidden="1">'02 - Ochrana plynového ve...'!$C$81:$K$111</definedName>
    <definedName name="_xlnm.Print_Area" localSheetId="2">'02 - Ochrana plynového ve...'!$C$4:$J$39,'02 - Ochrana plynového ve...'!$C$45:$J$63,'02 - Ochrana plynového ve...'!$C$69:$K$111</definedName>
    <definedName name="_xlnm.Print_Titles" localSheetId="2">'02 - Ochrana plynového ve...'!$81:$81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10"/>
  <c r="BH110"/>
  <c r="BG110"/>
  <c r="BF110"/>
  <c r="T110"/>
  <c r="T109"/>
  <c r="R110"/>
  <c r="R109"/>
  <c r="P110"/>
  <c r="P109"/>
  <c r="BK110"/>
  <c r="BK109"/>
  <c r="J109"/>
  <c r="J110"/>
  <c r="BE110"/>
  <c r="J62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8"/>
  <c r="BH88"/>
  <c r="BG88"/>
  <c r="BF88"/>
  <c r="T88"/>
  <c r="R88"/>
  <c r="P88"/>
  <c r="BK88"/>
  <c r="J88"/>
  <c r="BE88"/>
  <c r="BI85"/>
  <c r="F37"/>
  <c i="1" r="BD56"/>
  <c i="3" r="BH85"/>
  <c r="F36"/>
  <c i="1" r="BC56"/>
  <c i="3" r="BG85"/>
  <c r="F35"/>
  <c i="1" r="BB56"/>
  <c i="3" r="BF85"/>
  <c r="J34"/>
  <c i="1" r="AW56"/>
  <c i="3" r="F34"/>
  <c i="1" r="BA56"/>
  <c i="3" r="T85"/>
  <c r="T84"/>
  <c r="T83"/>
  <c r="T82"/>
  <c r="R85"/>
  <c r="R84"/>
  <c r="R83"/>
  <c r="R82"/>
  <c r="P85"/>
  <c r="P84"/>
  <c r="P83"/>
  <c r="P82"/>
  <c i="1" r="AU56"/>
  <c i="3" r="BK85"/>
  <c r="BK84"/>
  <c r="J84"/>
  <c r="BK83"/>
  <c r="J83"/>
  <c r="BK82"/>
  <c r="J82"/>
  <c r="J59"/>
  <c r="J30"/>
  <c i="1" r="AG56"/>
  <c i="3" r="J85"/>
  <c r="BE85"/>
  <c r="J33"/>
  <c i="1" r="AV56"/>
  <c i="3" r="F33"/>
  <c i="1" r="AZ56"/>
  <c i="3" r="J61"/>
  <c r="J60"/>
  <c r="J79"/>
  <c r="J78"/>
  <c r="F78"/>
  <c r="F76"/>
  <c r="E74"/>
  <c r="J55"/>
  <c r="J54"/>
  <c r="F54"/>
  <c r="F52"/>
  <c r="E50"/>
  <c r="J39"/>
  <c r="J18"/>
  <c r="E18"/>
  <c r="F79"/>
  <c r="F55"/>
  <c r="J17"/>
  <c r="J12"/>
  <c r="J76"/>
  <c r="J52"/>
  <c r="E7"/>
  <c r="E72"/>
  <c r="E48"/>
  <c i="2" r="J37"/>
  <c r="J36"/>
  <c i="1" r="AY55"/>
  <c i="2" r="J35"/>
  <c i="1" r="AX55"/>
  <c i="2" r="BI502"/>
  <c r="BH502"/>
  <c r="BG502"/>
  <c r="BF502"/>
  <c r="T502"/>
  <c r="T501"/>
  <c r="R502"/>
  <c r="R501"/>
  <c r="P502"/>
  <c r="P501"/>
  <c r="BK502"/>
  <c r="BK501"/>
  <c r="J501"/>
  <c r="J502"/>
  <c r="BE502"/>
  <c r="J79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1"/>
  <c r="BH491"/>
  <c r="BG491"/>
  <c r="BF491"/>
  <c r="T491"/>
  <c r="R491"/>
  <c r="P491"/>
  <c r="BK491"/>
  <c r="J491"/>
  <c r="BE491"/>
  <c r="BI489"/>
  <c r="BH489"/>
  <c r="BG489"/>
  <c r="BF489"/>
  <c r="T489"/>
  <c r="R489"/>
  <c r="P489"/>
  <c r="BK489"/>
  <c r="J489"/>
  <c r="BE489"/>
  <c r="BI486"/>
  <c r="BH486"/>
  <c r="BG486"/>
  <c r="BF486"/>
  <c r="T486"/>
  <c r="T485"/>
  <c r="R486"/>
  <c r="R485"/>
  <c r="P486"/>
  <c r="P485"/>
  <c r="BK486"/>
  <c r="BK485"/>
  <c r="J485"/>
  <c r="J486"/>
  <c r="BE486"/>
  <c r="J78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78"/>
  <c r="BH478"/>
  <c r="BG478"/>
  <c r="BF478"/>
  <c r="T478"/>
  <c r="R478"/>
  <c r="P478"/>
  <c r="BK478"/>
  <c r="J478"/>
  <c r="BE478"/>
  <c r="BI475"/>
  <c r="BH475"/>
  <c r="BG475"/>
  <c r="BF475"/>
  <c r="T475"/>
  <c r="R475"/>
  <c r="P475"/>
  <c r="BK475"/>
  <c r="J475"/>
  <c r="BE475"/>
  <c r="BI472"/>
  <c r="BH472"/>
  <c r="BG472"/>
  <c r="BF472"/>
  <c r="T472"/>
  <c r="T471"/>
  <c r="T470"/>
  <c r="R472"/>
  <c r="R471"/>
  <c r="R470"/>
  <c r="P472"/>
  <c r="P471"/>
  <c r="P470"/>
  <c r="BK472"/>
  <c r="BK471"/>
  <c r="J471"/>
  <c r="BK470"/>
  <c r="J470"/>
  <c r="J472"/>
  <c r="BE472"/>
  <c r="J77"/>
  <c r="J76"/>
  <c r="BI468"/>
  <c r="BH468"/>
  <c r="BG468"/>
  <c r="BF468"/>
  <c r="T468"/>
  <c r="R468"/>
  <c r="P468"/>
  <c r="BK468"/>
  <c r="J468"/>
  <c r="BE468"/>
  <c r="BI466"/>
  <c r="BH466"/>
  <c r="BG466"/>
  <c r="BF466"/>
  <c r="T466"/>
  <c r="T465"/>
  <c r="T464"/>
  <c r="R466"/>
  <c r="R465"/>
  <c r="R464"/>
  <c r="P466"/>
  <c r="P465"/>
  <c r="P464"/>
  <c r="BK466"/>
  <c r="BK465"/>
  <c r="J465"/>
  <c r="BK464"/>
  <c r="J464"/>
  <c r="J466"/>
  <c r="BE466"/>
  <c r="J75"/>
  <c r="J74"/>
  <c r="BI461"/>
  <c r="BH461"/>
  <c r="BG461"/>
  <c r="BF461"/>
  <c r="T461"/>
  <c r="T460"/>
  <c r="R461"/>
  <c r="R460"/>
  <c r="P461"/>
  <c r="P460"/>
  <c r="BK461"/>
  <c r="BK460"/>
  <c r="J460"/>
  <c r="J461"/>
  <c r="BE461"/>
  <c r="J73"/>
  <c r="BI458"/>
  <c r="BH458"/>
  <c r="BG458"/>
  <c r="BF458"/>
  <c r="T458"/>
  <c r="R458"/>
  <c r="P458"/>
  <c r="BK458"/>
  <c r="J458"/>
  <c r="BE458"/>
  <c r="BI456"/>
  <c r="BH456"/>
  <c r="BG456"/>
  <c r="BF456"/>
  <c r="T456"/>
  <c r="T455"/>
  <c r="R456"/>
  <c r="R455"/>
  <c r="P456"/>
  <c r="P455"/>
  <c r="BK456"/>
  <c r="BK455"/>
  <c r="J455"/>
  <c r="J456"/>
  <c r="BE456"/>
  <c r="J72"/>
  <c r="BI453"/>
  <c r="BH453"/>
  <c r="BG453"/>
  <c r="BF453"/>
  <c r="T453"/>
  <c r="R453"/>
  <c r="P453"/>
  <c r="BK453"/>
  <c r="J453"/>
  <c r="BE453"/>
  <c r="BI450"/>
  <c r="BH450"/>
  <c r="BG450"/>
  <c r="BF450"/>
  <c r="T450"/>
  <c r="T449"/>
  <c r="T448"/>
  <c r="R450"/>
  <c r="R449"/>
  <c r="R448"/>
  <c r="P450"/>
  <c r="P449"/>
  <c r="P448"/>
  <c r="BK450"/>
  <c r="BK449"/>
  <c r="J449"/>
  <c r="BK448"/>
  <c r="J448"/>
  <c r="J450"/>
  <c r="BE450"/>
  <c r="J71"/>
  <c r="J70"/>
  <c r="BI446"/>
  <c r="BH446"/>
  <c r="BG446"/>
  <c r="BF446"/>
  <c r="T446"/>
  <c r="T445"/>
  <c r="R446"/>
  <c r="R445"/>
  <c r="P446"/>
  <c r="P445"/>
  <c r="BK446"/>
  <c r="BK445"/>
  <c r="J445"/>
  <c r="J446"/>
  <c r="BE446"/>
  <c r="J69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6"/>
  <c r="BH436"/>
  <c r="BG436"/>
  <c r="BF436"/>
  <c r="T436"/>
  <c r="R436"/>
  <c r="P436"/>
  <c r="BK436"/>
  <c r="J436"/>
  <c r="BE436"/>
  <c r="BI433"/>
  <c r="BH433"/>
  <c r="BG433"/>
  <c r="BF433"/>
  <c r="T433"/>
  <c r="R433"/>
  <c r="P433"/>
  <c r="BK433"/>
  <c r="J433"/>
  <c r="BE433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2"/>
  <c r="BH422"/>
  <c r="BG422"/>
  <c r="BF422"/>
  <c r="T422"/>
  <c r="R422"/>
  <c r="P422"/>
  <c r="BK422"/>
  <c r="J422"/>
  <c r="BE422"/>
  <c r="BI419"/>
  <c r="BH419"/>
  <c r="BG419"/>
  <c r="BF419"/>
  <c r="T419"/>
  <c r="T418"/>
  <c r="R419"/>
  <c r="R418"/>
  <c r="P419"/>
  <c r="P418"/>
  <c r="BK419"/>
  <c r="BK418"/>
  <c r="J418"/>
  <c r="J419"/>
  <c r="BE419"/>
  <c r="J68"/>
  <c r="BI416"/>
  <c r="BH416"/>
  <c r="BG416"/>
  <c r="BF416"/>
  <c r="T416"/>
  <c r="R416"/>
  <c r="P416"/>
  <c r="BK416"/>
  <c r="J416"/>
  <c r="BE416"/>
  <c r="BI413"/>
  <c r="BH413"/>
  <c r="BG413"/>
  <c r="BF413"/>
  <c r="T413"/>
  <c r="R413"/>
  <c r="P413"/>
  <c r="BK413"/>
  <c r="J413"/>
  <c r="BE413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2"/>
  <c r="BH402"/>
  <c r="BG402"/>
  <c r="BF402"/>
  <c r="T402"/>
  <c r="R402"/>
  <c r="P402"/>
  <c r="BK402"/>
  <c r="J402"/>
  <c r="BE402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6"/>
  <c r="BH386"/>
  <c r="BG386"/>
  <c r="BF386"/>
  <c r="T386"/>
  <c r="R386"/>
  <c r="P386"/>
  <c r="BK386"/>
  <c r="J386"/>
  <c r="BE386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4"/>
  <c r="BH374"/>
  <c r="BG374"/>
  <c r="BF374"/>
  <c r="T374"/>
  <c r="R374"/>
  <c r="P374"/>
  <c r="BK374"/>
  <c r="J374"/>
  <c r="BE374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5"/>
  <c r="BH345"/>
  <c r="BG345"/>
  <c r="BF345"/>
  <c r="T345"/>
  <c r="T344"/>
  <c r="R345"/>
  <c r="R344"/>
  <c r="P345"/>
  <c r="P344"/>
  <c r="BK345"/>
  <c r="BK344"/>
  <c r="J344"/>
  <c r="J345"/>
  <c r="BE345"/>
  <c r="J67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2"/>
  <c r="BH302"/>
  <c r="BG302"/>
  <c r="BF302"/>
  <c r="T302"/>
  <c r="T301"/>
  <c r="R302"/>
  <c r="R301"/>
  <c r="P302"/>
  <c r="P301"/>
  <c r="BK302"/>
  <c r="BK301"/>
  <c r="J301"/>
  <c r="J302"/>
  <c r="BE302"/>
  <c r="J66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3"/>
  <c r="BH253"/>
  <c r="BG253"/>
  <c r="BF253"/>
  <c r="T253"/>
  <c r="T252"/>
  <c r="R253"/>
  <c r="R252"/>
  <c r="P253"/>
  <c r="P252"/>
  <c r="BK253"/>
  <c r="BK252"/>
  <c r="J252"/>
  <c r="J253"/>
  <c r="BE253"/>
  <c r="J65"/>
  <c r="BI248"/>
  <c r="BH248"/>
  <c r="BG248"/>
  <c r="BF248"/>
  <c r="T248"/>
  <c r="T247"/>
  <c r="R248"/>
  <c r="R247"/>
  <c r="P248"/>
  <c r="P247"/>
  <c r="BK248"/>
  <c r="BK247"/>
  <c r="J247"/>
  <c r="J248"/>
  <c r="BE248"/>
  <c r="J64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7"/>
  <c r="BH237"/>
  <c r="BG237"/>
  <c r="BF237"/>
  <c r="T237"/>
  <c r="T236"/>
  <c r="R237"/>
  <c r="R236"/>
  <c r="P237"/>
  <c r="P236"/>
  <c r="BK237"/>
  <c r="BK236"/>
  <c r="J236"/>
  <c r="J237"/>
  <c r="BE237"/>
  <c r="J63"/>
  <c r="BI232"/>
  <c r="BH232"/>
  <c r="BG232"/>
  <c r="BF232"/>
  <c r="T232"/>
  <c r="R232"/>
  <c r="P232"/>
  <c r="BK232"/>
  <c r="J232"/>
  <c r="BE232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7"/>
  <c r="BH197"/>
  <c r="BG197"/>
  <c r="BF197"/>
  <c r="T197"/>
  <c r="R197"/>
  <c r="P197"/>
  <c r="BK197"/>
  <c r="J197"/>
  <c r="BE197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3"/>
  <c r="BH183"/>
  <c r="BG183"/>
  <c r="BF183"/>
  <c r="T183"/>
  <c r="T182"/>
  <c r="R183"/>
  <c r="R182"/>
  <c r="P183"/>
  <c r="P182"/>
  <c r="BK183"/>
  <c r="BK182"/>
  <c r="J182"/>
  <c r="J183"/>
  <c r="BE183"/>
  <c r="J6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F37"/>
  <c i="1" r="BD55"/>
  <c i="2" r="BH102"/>
  <c r="F36"/>
  <c i="1" r="BC55"/>
  <c i="2" r="BG102"/>
  <c r="F35"/>
  <c i="1" r="BB55"/>
  <c i="2" r="BF102"/>
  <c r="J34"/>
  <c i="1" r="AW55"/>
  <c i="2" r="F34"/>
  <c i="1" r="BA55"/>
  <c i="2" r="T102"/>
  <c r="T101"/>
  <c r="T100"/>
  <c r="T99"/>
  <c r="R102"/>
  <c r="R101"/>
  <c r="R100"/>
  <c r="R99"/>
  <c r="P102"/>
  <c r="P101"/>
  <c r="P100"/>
  <c r="P99"/>
  <c i="1" r="AU55"/>
  <c i="2" r="BK102"/>
  <c r="BK101"/>
  <c r="J101"/>
  <c r="BK100"/>
  <c r="J100"/>
  <c r="BK99"/>
  <c r="J99"/>
  <c r="J59"/>
  <c r="J30"/>
  <c i="1" r="AG55"/>
  <c i="2" r="J102"/>
  <c r="BE102"/>
  <c r="J33"/>
  <c i="1" r="AV55"/>
  <c i="2" r="F33"/>
  <c i="1" r="AZ55"/>
  <c i="2" r="J61"/>
  <c r="J60"/>
  <c r="J96"/>
  <c r="J95"/>
  <c r="F95"/>
  <c r="F93"/>
  <c r="E91"/>
  <c r="J55"/>
  <c r="J54"/>
  <c r="F54"/>
  <c r="F52"/>
  <c r="E50"/>
  <c r="J39"/>
  <c r="J18"/>
  <c r="E18"/>
  <c r="F96"/>
  <c r="F55"/>
  <c r="J17"/>
  <c r="J12"/>
  <c r="J93"/>
  <c r="J52"/>
  <c r="E7"/>
  <c r="E89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<sst xmlns="http://schemas.openxmlformats.org/spreadsheetml/2006/main">
  <si>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</si>
  <si>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</si>
  <si>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</si>
  <si>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</si>
  <si>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</si>
  <si>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{d2db0fb9-d53f-4128-9277-253ffbf769df}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</si>
  <si>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</si>
  <si>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</si>
  <si>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</si>
  <si>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</si>
  <si>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</si>
  <si>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</si>
  <si>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</si>
  <si>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</si>
  <si>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18-03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</si>
  <si>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</si>
  <si>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</si>
  <si>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Autobusový záliv ul. Průmyslový park, Cheb</t>
  </si>
  <si>
    <t>0,1</t>
  </si>
  <si>
    <t>KSO:</t>
  </si>
  <si>
    <t/>
  </si>
  <si>
    <t>CC-CZ:</t>
  </si>
  <si>
    <t>1</t>
  </si>
  <si>
    <t>Místo:</t>
  </si>
  <si>
    <t>ul. Průmyslový park, Cheb</t>
  </si>
  <si>
    <t>Datum:</t>
  </si>
  <si>
    <t>13. 8. 2017</t>
  </si>
  <si>
    <t>10</t>
  </si>
  <si>
    <t>100</t>
  </si>
  <si>
    <t>Zadavatel:</t>
  </si>
  <si>
    <t>IČ:</t>
  </si>
  <si>
    <t>Město Cheb, nám.Krále Jiřího z Poděbrad 1/14, Cheb</t>
  </si>
  <si>
    <t>DIČ:</t>
  </si>
  <si>
    <t>Uchazeč:</t>
  </si>
  <si>
    <t>Vyplň údaj</t>
  </si>
  <si>
    <t>Projektant:</t>
  </si>
  <si>
    <t>PK Beránek a Hradil, Svobody 7/1, Cheb</t>
  </si>
  <si>
    <t>True</t>
  </si>
  <si>
    <t>Zpracovatel:</t>
  </si>
  <si>
    <t>PK Beránek a Hradil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</si>
  <si>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</si>
  <si>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</si>
  <si>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</si>
  <si>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</si>
  <si>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</si>
  <si>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</si>
  <si>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</si>
  <si>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</si>
  <si>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</si>
  <si>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</si>
  <si>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</si>
  <si>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</si>
  <si>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</si>
  <si>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</si>
  <si>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</si>
  <si>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</si>
  <si>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</si>
  <si>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</si>
  <si>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</si>
  <si>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</si>
  <si>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</si>
  <si>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</si>
  <si>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</si>
  <si>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</si>
  <si>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</si>
  <si>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</si>
  <si>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</si>
  <si>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</si>
  <si>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</si>
  <si>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</si>
  <si>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</si>
  <si>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</si>
  <si>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</si>
  <si>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</si>
  <si>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</si>
  <si>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</si>
  <si>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</si>
  <si>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</si>
  <si>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</si>
  <si>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</si>
  <si>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</si>
  <si>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</si>
  <si>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Autobusový záliv</t>
  </si>
  <si>
    <t>STA</t>
  </si>
  <si>
    <t>{de7cc00f-8d25-49b3-af43-1b27487f4cfd}</t>
  </si>
  <si>
    <t>2</t>
  </si>
  <si>
    <t>02</t>
  </si>
  <si>
    <t>Ochrana plynového vedení</t>
  </si>
  <si>
    <t>{6a9741db-7d6e-4baa-b587-105af67519c1}</t>
  </si>
  <si>
    <t>KRYCÍ LIST SOUPISU PRACÍ</t>
  </si>
  <si>
    <t>Objekt:</t>
  </si>
  <si>
    <t>01 - Autobusový záliv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</si>
  <si>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</si>
  <si>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</si>
  <si>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</si>
  <si>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</si>
  <si>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</si>
  <si>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</si>
  <si>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</si>
  <si>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</si>
  <si>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</si>
  <si>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</si>
  <si>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</si>
  <si>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</si>
  <si>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</si>
  <si>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</si>
  <si>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</si>
  <si>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</si>
  <si>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744 - Elektromontáže - rozvody vodičů měděných</t>
  </si>
  <si>
    <t xml:space="preserve">    748 - Elektromontáže - osvětlovací zařízení a svítidla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</si>
  <si>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</si>
  <si>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</si>
  <si>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</si>
  <si>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</si>
  <si>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</si>
  <si>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</si>
  <si>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</si>
  <si>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</si>
  <si>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</si>
  <si>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</si>
  <si>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</si>
  <si>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</si>
  <si>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</si>
  <si>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</si>
  <si>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</si>
  <si>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</si>
  <si>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</si>
  <si>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</si>
  <si>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</si>
  <si>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</si>
  <si>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</si>
  <si>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</si>
  <si>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</si>
  <si>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</si>
  <si>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</si>
  <si>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do 300 mm</t>
  </si>
  <si>
    <t>kus</t>
  </si>
  <si>
    <t>CS ÚRS 2019 01</t>
  </si>
  <si>
    <t>4</t>
  </si>
  <si>
    <t>1623560985</t>
  </si>
  <si>
    <t>PP</t>
  </si>
  <si>
    <t>Odstranění stromů s odřezáním kmene a s odvětvením listnatých, průměru kmene přes 100 do 300 mm</t>
  </si>
  <si>
    <t>PSC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</si>
  <si>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</si>
  <si>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112201101</t>
  </si>
  <si>
    <t>Odstranění pařezů D do 300 mm</t>
  </si>
  <si>
    <t>-1482058780</t>
  </si>
  <si>
    <t>Odstranění pařezů s jejich vykopáním, vytrháním nebo odstřelením, s přesekáním kořenů průměru přes 100 do 300 mm</t>
  </si>
  <si>
    <t xml:space="preserve">Poznámka k souboru cen:_x000d_
1. Ceny lze použít i pro odstranění pařezů ze sesuté zeminy, vývratů a polomů._x000d_
2. V ceně jsou započteny i náklady na případné nutné odklizení pařezů na hromady na vzdálenost do 50 m nebo naložení na dopravní prostředek._x000d_
3. Mají-li se odstraňovat pařezy z pokáceného souvislého lesního porostu, lze počet pařezů stanovit s přihlédnutím k tabulce v příloze č. 1._x000d_
4. Zásyp jam po pařezech se oceňuje cenami souboru cen 174 20-12 této části katalogu._x000d_
5. Průměr pařezu se měří v místě řezu kmene na základě dvojího na sebe kolmého měření a následného zprůměrování naměřených hodnot._x000d_
</t>
  </si>
  <si>
    <t>3</t>
  </si>
  <si>
    <t>113107125</t>
  </si>
  <si>
    <t>Odstranění podkladu z kameniva drceného tl 500 mm ručně</t>
  </si>
  <si>
    <t>m2</t>
  </si>
  <si>
    <t>84725540</t>
  </si>
  <si>
    <t>Odstranění podkladů nebo krytů ručně s přemístěním hmot na skládku na vzdálenost do 3 m nebo s naložením na dopravní prostředek z kameniva hrubého drceného, o tl. vrstvy přes 400 do 500 mm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</si>
  <si>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</si>
  <si>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113107143</t>
  </si>
  <si>
    <t>Odstranění podkladu živičného tl 150 mm ručně</t>
  </si>
  <si>
    <t>1610930896</t>
  </si>
  <si>
    <t>Odstranění podkladů nebo krytů ručně s přemístěním hmot na skládku na vzdálenost do 3 m nebo s naložením na dopravní prostředek živičných, o tl. vrstvy přes 100 do 150 mm</t>
  </si>
  <si>
    <t>VV</t>
  </si>
  <si>
    <t>62*0,5 "záliv</t>
  </si>
  <si>
    <t>1,5*1,5 "nová vpust</t>
  </si>
  <si>
    <t>5</t>
  </si>
  <si>
    <t>113202111</t>
  </si>
  <si>
    <t>Vytrhání obrub krajníků obrubníků stojatých</t>
  </si>
  <si>
    <t>m</t>
  </si>
  <si>
    <t>-2126872564</t>
  </si>
  <si>
    <t>Vytrhání obrub s vybouráním lože, s přemístěním hmot na skládku na vzdálenost do 3 m nebo s naložením na dopravní prostředek z krajníků nebo obrubníků stojatých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</si>
  <si>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</si>
  <si>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1 "silniční</t>
  </si>
  <si>
    <t>2 "chodníková</t>
  </si>
  <si>
    <t>6</t>
  </si>
  <si>
    <t>121101102</t>
  </si>
  <si>
    <t>Sejmutí ornice s přemístěním na vzdálenost do 100 m</t>
  </si>
  <si>
    <t>m3</t>
  </si>
  <si>
    <t>272569162</t>
  </si>
  <si>
    <t>Sejmutí ornice nebo lesní půdy s vodorovným přemístěním na hromady v místě upotřebení nebo na dočasné či trvalé skládky se složením, na vzdálenost přes 50 do 100 m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</si>
  <si>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</si>
  <si>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>(5,8+4,5)/2*50*0,1</t>
  </si>
  <si>
    <t>7</t>
  </si>
  <si>
    <t>122202201</t>
  </si>
  <si>
    <t>Odkopávky a prokopávky nezapažené pro silnice objemu do 100 m3 v hornině tř. 3</t>
  </si>
  <si>
    <t>281196816</t>
  </si>
  <si>
    <t>Odkopávky a prokopávky nezapažené pro silnice s přemístěním výkopku v příčných profilech na vzdálenost do 15 m nebo s naložením na dopravní prostředek v hornině tř. 3 do 100 m3</t>
  </si>
  <si>
    <t xml:space="preserve">Poznámka k souboru cen:_x000d_
1. Ceny jsou určeny pro vykopávky:_x000d_
a) příkopů pro silnice a to i tehdy, jsou-li vykopávky příkopů prováděny samostatně,_x000d_
b) v zemnících na suchu, jestliže tyto zemníky přímo souvisejí s odkopávkami nebo prokopávkami pro spodní stavbu silnic. Vykopávky v ostatních zemnících se oceňují podle kapitoly. 3*2 Zemníky Všeobecných podmínek tohoto katalogu._x000d_
c) při zahlubování silnic pro mimoúrovňové křížení a pro vykopávky pod mosty provedenými v předepsaném předstihu. Část vykopávky mezi svislými rovinami proloženými vnějšími hranami mostu se oceňují:_x000d_
- při objemu do 1 000 m3 cenami pro množství do 100 m3_x000d_
- při objemu přes 1 000 m3 cenami pro množství přes 100 do 1 000 m3._x000d_
d) pro sejmutí podorničí s přihlédnutím k ustanovení čl. 3112 Všeobecných podmínek katalogu._x000d_
2. Ceny nelze použít pro odkopávky a prokopávky v zapažených prostorách; tyto zemní práce se oceňují podle čl. 3116 Všeobecných podmínek tohoto katalogu._x000d_
3. V cenách jsou započteny i náklady na vodorovné přemístění výkopku v příčných profilech na přilehlých svazích a příkopech. Vzdálenosti příčného přemístění se nezahrnují do střední vzdálenosti vodorovného přemístění výkopku._x000d_
4. Vodorovné přemístění výkopku z výkopiště na násypiště při jakékoliv šířce koruny se nepovažuje za vodorovné přemístění výkopku v příčném profilu, je-li při odkopávce nebo prokopávce mezi výkopištěm a násypištěm v příčném profilu dopravní nebo jiný pruh, na němž projekt vylučuje rušení provozu prováděním zemních prací. Takové přemístění výkopku se oceňuje podle čl. 3162 Všeobecných podmínek tohoto katalogu._x000d_
5. Přemístění výkopku v příčných profilech na vzdálenost přes 15 m se oceňuje cenami souboru cen 162 .0-1 . Vodorovné přemístění výkopku části A 01 Společné zemní práce tohoto katalogu_x000d_
</t>
  </si>
  <si>
    <t>0,35*61 "pro konstrukce zastávky; oměřeno z DWG</t>
  </si>
  <si>
    <t>8</t>
  </si>
  <si>
    <t>122202209</t>
  </si>
  <si>
    <t>Příplatek k odkopávkám a prokopávkám pro silnice v hornině tř. 3 za lepivost</t>
  </si>
  <si>
    <t>265057198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</si>
  <si>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</si>
  <si>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9</t>
  </si>
  <si>
    <t>132212102</t>
  </si>
  <si>
    <t>Hloubení rýh š do 600 mm ručním nebo pneum nářadím v nesoudržných horninách tř. 3</t>
  </si>
  <si>
    <t>-1008308365</t>
  </si>
  <si>
    <t>Hloubení zapažených i nezapažených rýh šířky do 600 mm ručním nebo pneumatickým nářadím s urovnáním dna do předepsaného profilu a spádu v horninách tř. 3 nesoudržných</t>
  </si>
  <si>
    <t xml:space="preserve">Poznámka k souboru cen:_x000d_
1. V cenách jsou započteny i náklady na přehození výkopku na přilehlém terénu na vzdálenost do 3 m od podélné osy rýhy nebo naložení výkopku na dopravní prostředek._x000d_
2. V cenách 12-2101 až 41-2102 jsou započteny i náklady na i svislý přesun horniny po házečkách do 2 metrů._x000d_
</t>
  </si>
  <si>
    <t>0,22*51 "drenáž pod zastávkou; oměřeno z DWG</t>
  </si>
  <si>
    <t>0,5*0,5*53 "pro chráničku NN</t>
  </si>
  <si>
    <t>0,5*0,9*4*2 "napojení VO</t>
  </si>
  <si>
    <t>132212109</t>
  </si>
  <si>
    <t>Příplatek za lepivost u hloubení rýh š do 600 mm ručním nebo pneum nářadím v hornině tř. 3</t>
  </si>
  <si>
    <t>-1400901362</t>
  </si>
  <si>
    <t>Hloubení zapažených i nezapažených rýh šířky do 600 mm ručním nebo pneumatickým nářadím s urovnáním dna do předepsaného profilu a spádu v horninách tř. 3 Příplatek k cenám za lepivost horniny tř. 3</t>
  </si>
  <si>
    <t>11</t>
  </si>
  <si>
    <t>133202011</t>
  </si>
  <si>
    <t>Hloubení šachet ručním nebo pneum nářadím v soudržných horninách tř. 3, plocha výkopu do 4 m2</t>
  </si>
  <si>
    <t>196982903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</si>
  <si>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</si>
  <si>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 xml:space="preserve">Poznámka k souboru cen:_x000d_
1. V cenách jsou započteny i náklady na přehození výkopku na přilehlém terénu na vzdálenost do 5 m od hrany šachty nebo naložení na dopravní prostředek._x000d_
2. V cenách 10-2011 až 30-3012 jsou započteny i náklady na svislý přesun horniny po házečkách do 2 metrů._x000d_
</t>
  </si>
  <si>
    <t>1*1*1*3 "sondy plyn</t>
  </si>
  <si>
    <t>12</t>
  </si>
  <si>
    <t>133202019</t>
  </si>
  <si>
    <t>Příplatek za lepivost u hloubení šachet ručním nebo pneum nářadím v horninách tř. 3</t>
  </si>
  <si>
    <t>-2096889020</t>
  </si>
  <si>
    <t>Hloubení zapažených i nezapažených šachet plocha výkopu do 20 m2 ručním nebo pneumatickým nářadím s případným nutným přemístěním výkopku ve výkopišti v horninách soudržných tř. 3, plocha výkopu Příplatek k cenám za lepivost horniny tř. 3</t>
  </si>
  <si>
    <t>13</t>
  </si>
  <si>
    <t>162701101</t>
  </si>
  <si>
    <t>Vodorovné přemístění do 6000 m výkopku/sypaniny z horniny tř. 1 až 4</t>
  </si>
  <si>
    <t>-1970095429</t>
  </si>
  <si>
    <t>Vodorovné přemístění výkopku nebo sypaniny po suchu na obvyklém dopravním prostředku, bez naložení výkopku, avšak se složením bez rozhrnutí z horniny tř. 1 až 4 na vzdálenost přes 5 000 do 6 000 m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</si>
  <si>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</si>
  <si>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52,42</t>
  </si>
  <si>
    <t>25,75-4,98</t>
  </si>
  <si>
    <t>14</t>
  </si>
  <si>
    <t>171201201</t>
  </si>
  <si>
    <t>Uložení sypaniny na skládky</t>
  </si>
  <si>
    <t>-1916187906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</si>
  <si>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</si>
  <si>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171201211</t>
  </si>
  <si>
    <t>Poplatek za uložení stavebního odpadu - zeminy a kameniva na skládce</t>
  </si>
  <si>
    <t>t</t>
  </si>
  <si>
    <t>-1341752457</t>
  </si>
  <si>
    <t>Poplatek za uložení stavebního odpadu na skládce (skládkovné) zeminy a kameniva zatříděného do Katalogu odpadů pod kódem 170 504</t>
  </si>
  <si>
    <t xml:space="preserve">Poznámka k souboru cen:_x000d_
1. Ceny uvedené v souboru cen lze po dohodě upravit podle místních podmínek._x000d_
</t>
  </si>
  <si>
    <t>73,19*1,7 'Přepočtené koeficientem množství</t>
  </si>
  <si>
    <t>16</t>
  </si>
  <si>
    <t>175111101</t>
  </si>
  <si>
    <t>Obsypání potrubí ručně sypaninou bez prohození sítem, uloženou do 3 m</t>
  </si>
  <si>
    <t>-1010381325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</si>
  <si>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</si>
  <si>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 cenách nejsou zahrnuty náklady na nakupovanou sypaninu. Tato se oceňuje ve specifikaci._x000d_
</t>
  </si>
  <si>
    <t>17</t>
  </si>
  <si>
    <t>M</t>
  </si>
  <si>
    <t>583413440</t>
  </si>
  <si>
    <t>kamenivo drcené drobné frakce 0/4</t>
  </si>
  <si>
    <t>-1429951446</t>
  </si>
  <si>
    <t>0,3*0,6*34 "kanalizace</t>
  </si>
  <si>
    <t>19,37*1,7 'Přepočtené koeficientem množství</t>
  </si>
  <si>
    <t>18</t>
  </si>
  <si>
    <t>181202305</t>
  </si>
  <si>
    <t>Úprava pláně na násypech se zhutněním</t>
  </si>
  <si>
    <t>1653415914</t>
  </si>
  <si>
    <t>Úprava pláně na stavbách dálnic strojně na násypech se zhutněním</t>
  </si>
  <si>
    <t xml:space="preserve">Poznámka k souboru cen:_x000d_
1. Ceny se zhutněním jsou určeny pro všechny míry zhutnění._x000d_
2. Ceny 10-2301, 10-2302, 20-2301 a 20-2305 jsou určeny pro urovnání nově zřizovaných ploch vodorovných nebo ve sklonu do 1:5 pod zpevnění ploch jakéhokoliv druhu, pod humusování, drnování a dále předepíše-li projekt urovnání pláně z jiného důvodu._x000d_
3. Cena 10-2303 je určena pro vyplnění sypaninou prohlubní zářezů v horninách třídy II a III._x000d_
4. Ceny neplatí pro zhutnění podloží pod násypy; toto zhutnění se oceňuje cenou 215 90-1101 Zhutnění podloží pod násypy._x000d_
5. Ceny neplatí pro urovnání lavic (berem) šířky do 3 m přerušujících svahy, pro urovnání dna příkopů pro jakoukoliv jejich šířku; toto urovnání se oceňuje cenami souboru cen 182 . 0-11 Svahování trvalých svahů do projektovaných profilů A 01 tohoto katalogu._x000d_
6. Urovnání ploch ve sklonu přes 1:5 (svahování) se oceňuje cenou 182 20-1101 Svahování trvalých svahů do projektovaných profilů, části A 01 tohoto katalogu._x000d_
7. Vyplnění prohlubní v horninách třídy II a III betonem nebo stabilizací se oceňuje cenami části A 01 Zřízení konstrukcí katalogu 822-1 Komunikace pozemní a letiště._x000d_
</t>
  </si>
  <si>
    <t>242,4 "oměřeno z DWG</t>
  </si>
  <si>
    <t>19</t>
  </si>
  <si>
    <t>181301101</t>
  </si>
  <si>
    <t>Rozprostření ornice tl vrstvy do 100 mm pl do 500 m2 v rovině nebo ve svahu do 1:5</t>
  </si>
  <si>
    <t>-998227690</t>
  </si>
  <si>
    <t>Rozprostření a urovnání ornice v rovině nebo ve svahu sklonu do 1:5 při souvislé ploše do 500 m2, tl. vrstvy do 100 mm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</si>
  <si>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</si>
  <si>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49,8 "oměřeno z DWG</t>
  </si>
  <si>
    <t>20</t>
  </si>
  <si>
    <t>10364101</t>
  </si>
  <si>
    <t xml:space="preserve">zemina pro terénní úpravy -  ornice</t>
  </si>
  <si>
    <t>128</t>
  </si>
  <si>
    <t>415049424</t>
  </si>
  <si>
    <t>49,8*0,1</t>
  </si>
  <si>
    <t>181951102</t>
  </si>
  <si>
    <t>Úprava pláně v hornině tř. 1 až 4 se zhutněním</t>
  </si>
  <si>
    <t>-289413131</t>
  </si>
  <si>
    <t>Úprava pláně vyrovnáním výškových rozdílů v hornině tř. 1 až 4 se zhutněním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</si>
  <si>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</si>
  <si>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Zakládání</t>
  </si>
  <si>
    <t>22</t>
  </si>
  <si>
    <t>211531111.1</t>
  </si>
  <si>
    <t>Výplň odvodňovacích žeber nebo trativodů kamenivem hrubým drceným frakce 16 až 63 mm</t>
  </si>
  <si>
    <t>-1247528612</t>
  </si>
  <si>
    <t>Výplň kamenivem do rýh odvodňovacích žeber nebo trativodů bez zhutnění, s úpravou povrchu výplně kamenivem hrubým drceným frakce 16 až 63 mm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</si>
  <si>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</si>
  <si>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0,3*1,5*34</t>
  </si>
  <si>
    <t>0,237*51</t>
  </si>
  <si>
    <t>23</t>
  </si>
  <si>
    <t>211971110</t>
  </si>
  <si>
    <t>Zřízení opláštění žeber nebo trativodů geotextilií v rýze nebo zářezu sklonu do 1:2</t>
  </si>
  <si>
    <t>-538874415</t>
  </si>
  <si>
    <t>Zřízení opláštění výplně z geotextilie odvodňovacích žeber nebo trativodů v rýze nebo zářezu se stěnami šikmými o sklonu do 1:2</t>
  </si>
  <si>
    <t xml:space="preserve">Poznámka k souboru cen:_x000d_
1. Ceny jsou určeny:_x000d_
a) pro jakékoliv druhy a rozměry geotextilií,_x000d_
b) i pro zřízení svislého drénu z jedné nebo více vrstev geotextilie přiložených na stěnu rýhy nebo zářezu,_x000d_
c) pro způsob spojování geotextilií přesahy._x000d_
2. Ceny nelze použít:_x000d_
a) pro zřízení opláštění výplně v zapažených rýhách; toto opláštění se oceňuje individuálně,_x000d_
b) pro knotové drény (geodrény); tyto drény se oceňují cenami souboru cen 211 97-21 Vpichování svislých konsolidačních prefabrikovaných drénů,_x000d_
c) pro zřízení vrstev z geotextilií; toto zřízení vrstev z geotextilií se ocení cenami souboru cen 213 14 Zřízení vrstvy z geotextilie._x000d_
3. V cenách jsou započteny i náklady na zřízení předepsaných přesahů a na potřebné zatěžování nebo připevňování geotextilie ke stěnám výkopu při provádění._x000d_
4. V cenách nejsou započteny náklady na dodání geotextilie; toto dodání se oceňuje ve specifikaci. Ztratné lze dohodnout ve výši 2 %._x000d_
5. Množství měrných jednotek:_x000d_
a) se určuje v m2 rozvinuté plochy opláštění bez jakýchkoliv přesahů. Při opláštění z více vrstev geotextilií se pro určení množství měrných jednotek oceňuje každá vrstva samostatně,_x000d_
b) pro dodání geotextilie oceňované ve specifikaci se určí v m2 geotextilie včetně přesahů a prořezů stanovených projektovou dokumentací._x000d_
</t>
  </si>
  <si>
    <t>24</t>
  </si>
  <si>
    <t>693112700</t>
  </si>
  <si>
    <t>geotextilie netkaná separační, ochranná, filtrační, drenážní PES 400g/m2</t>
  </si>
  <si>
    <t>625485110</t>
  </si>
  <si>
    <t>0,314*34*1,2</t>
  </si>
  <si>
    <t>0,3*4*35</t>
  </si>
  <si>
    <t>2*51+0,314*51*1,2</t>
  </si>
  <si>
    <t>176,028*1,1 'Přepočtené koeficientem množství</t>
  </si>
  <si>
    <t>25</t>
  </si>
  <si>
    <t>212755214</t>
  </si>
  <si>
    <t>Trativody z drenážních trubek plastových flexibilních D 100 mm bez lože</t>
  </si>
  <si>
    <t>-2034481484</t>
  </si>
  <si>
    <t>Trativody bez lože z drenážních trubek plastových flexibilních D 100 mm</t>
  </si>
  <si>
    <t xml:space="preserve">Poznámka k souboru cen:_x000d_
1. Ceny jsou určeny pro uložení drenážních trubek do výkopu bez lože a obsypu._x000d_
2. Trativody včetně lože a obsypu trubek se ocení cenami souboru cen 212 75-2 . Trativody z drenážních trubek katalogu 827-1 Vedení trubní dálková a přípojná – vodovody a kanalizace._x000d_
</t>
  </si>
  <si>
    <t>29+5</t>
  </si>
  <si>
    <t>51</t>
  </si>
  <si>
    <t>26</t>
  </si>
  <si>
    <t>213141111</t>
  </si>
  <si>
    <t>Zřízení vrstvy z geotextilie v rovině nebo ve sklonu do 1:5 š do 3 m</t>
  </si>
  <si>
    <t>-1190684724</t>
  </si>
  <si>
    <t>Zřízení vrstvy z geotextilie filtrační, separační, odvodňovací, ochranné, výztužné nebo protierozní v rovině nebo ve sklonu do 1:5, šířky do 3 m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</si>
  <si>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</si>
  <si>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27</t>
  </si>
  <si>
    <t>693111460</t>
  </si>
  <si>
    <t>geotextilie netkaná separační, ochranná, filtrační, drenážní PP 300g/m2</t>
  </si>
  <si>
    <t>-954040703</t>
  </si>
  <si>
    <t>(0,9+0,5)*2*28,5 "obalení podsypu základu</t>
  </si>
  <si>
    <t>79,8*1,15 'Přepočtené koeficientem množství</t>
  </si>
  <si>
    <t>28</t>
  </si>
  <si>
    <t>215901101</t>
  </si>
  <si>
    <t>Zhutnění podloží z hornin soudržných do 92% PS nebo nesoudržných sypkých I(d) do 0,8</t>
  </si>
  <si>
    <t>-461087289</t>
  </si>
  <si>
    <t>Zhutnění podloží pod násypy z rostlé horniny tř. 1 až 4 z hornin soudružných do 92 % PS a nesoudržných sypkých relativní ulehlosti I(d) do 0,8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</si>
  <si>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Míru zhutnění podloží předepisuje projekt._x000d_
4. Množství jednotek se určí v m2 půdorysné plochy zhutněného podloží._x000d_
</t>
  </si>
  <si>
    <t>29</t>
  </si>
  <si>
    <t>271532211</t>
  </si>
  <si>
    <t>Podsyp pod základové konstrukce se zhutněním z hrubého kameniva frakce 32 až 63 mm</t>
  </si>
  <si>
    <t>-1713228790</t>
  </si>
  <si>
    <t>Podsyp pod základové konstrukce se zhutněním a urovnáním povrchu z kameniva hrubého, frakce 32 - 63 mm</t>
  </si>
  <si>
    <t xml:space="preserve">Poznámka k souboru cen:_x000d_
1. Ceny slouží pro ocenění násypů pod základové konstrukce tloušťky vrstvy do 300 mm._x000d_
2. Násypy s tloušťkou vrstvy přesahující 300 mm se ocení cenami souboru cen 213 31-…. Polštáře zhutněné pod základy v katalogu 800-2 Zvláštní zakládání objektů._x000d_
</t>
  </si>
  <si>
    <t>0,9*0,1*28,5</t>
  </si>
  <si>
    <t>30</t>
  </si>
  <si>
    <t>274321511</t>
  </si>
  <si>
    <t>Základové pasy ze ŽB bez zvýšených nároků na prostředí tř. C 25/30</t>
  </si>
  <si>
    <t>-2124618035</t>
  </si>
  <si>
    <t>Základy z betonu železového (bez výztuže) pasy z betonu bez zvláštních nároků na prostředí tř. C 25/30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</si>
  <si>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3. V cenách nejsou započteny náklady na výztuž, tyto se oceňují cenami souboru cen 27* 36-.... Výztuž základů._x000d_
4. V cenách z betonu pro konstrukce bílých van 27. 32-3 nejsou započteny náklady na těsnění dilatačních a pracovních spar, tyto se oceňují cenami souborů cen 953 33 části A08 tohoto katalogu._x000d_
</t>
  </si>
  <si>
    <t>0,9*0,5*28,5</t>
  </si>
  <si>
    <t>31</t>
  </si>
  <si>
    <t>274351121</t>
  </si>
  <si>
    <t>Zřízení bednění základových pasů rovného</t>
  </si>
  <si>
    <t>2128858139</t>
  </si>
  <si>
    <t>Bednění základů pasů rovné zřízení</t>
  </si>
  <si>
    <t xml:space="preserve">Poznámka k souboru cen:_x000d_
1. Ceny jsou určeny pro bednění ve volném prostranství, ve volných nebo zapažených jamách, rýhách a šachtách._x000d_
2. Kruhové nebo obloukové bednění poloměru do 1 m se oceňuje individuálně._x000d_
</t>
  </si>
  <si>
    <t>(28,5+0,9)*0,5</t>
  </si>
  <si>
    <t>32</t>
  </si>
  <si>
    <t>274351122</t>
  </si>
  <si>
    <t>Odstranění bednění základových pasů rovného</t>
  </si>
  <si>
    <t>503742428</t>
  </si>
  <si>
    <t>Bednění základů pasů rovné odstranění</t>
  </si>
  <si>
    <t>33</t>
  </si>
  <si>
    <t>274361821</t>
  </si>
  <si>
    <t>Výztuž základových pásů betonářskou ocelí 10 505 (R)</t>
  </si>
  <si>
    <t>-282296179</t>
  </si>
  <si>
    <t>Výztuž základů pasů z betonářské oceli 10 505 (R) nebo BSt 500</t>
  </si>
  <si>
    <t xml:space="preserve">Poznámka k souboru cen:_x000d_
1. Ceny platí pro desky rovné, s náběhy, hřibové nebo upnuté do žeber včetně výztuže těchto žeber._x000d_
</t>
  </si>
  <si>
    <t>1,58*28,5*4*1,1/1000 "R16</t>
  </si>
  <si>
    <t>0,62*2*115/1000 "R10</t>
  </si>
  <si>
    <t>34</t>
  </si>
  <si>
    <t>274362021</t>
  </si>
  <si>
    <t>Výztuž základových pásů svařovanými sítěmi Kari</t>
  </si>
  <si>
    <t>-521673024</t>
  </si>
  <si>
    <t>Výztuž základů pasů ze svařovaných sítí z drátů typu KARI</t>
  </si>
  <si>
    <t>7,9*2,4*28,5*1,25/1000</t>
  </si>
  <si>
    <t>Svislé a kompletní konstrukce</t>
  </si>
  <si>
    <t>35</t>
  </si>
  <si>
    <t>311113134</t>
  </si>
  <si>
    <t>Nosná zeď tl do 300 mm z hladkých tvárnic ztraceného bednění včetně výplně z betonu tř. C 16/20</t>
  </si>
  <si>
    <t>-603380869</t>
  </si>
  <si>
    <t>Nadzákladové zdi z tvárnic ztraceného bednění hladkých, včetně výplně z betonu třídy C 16/20, tloušťky zdiva přes 250 do 300 mm</t>
  </si>
  <si>
    <t xml:space="preserve">Poznámka k souboru cen:_x000d_
1. V cenách jsou započteny i náklady na dodání a uložení betonu_x000d_
2. V cenách -3212 až -3234 jsou započteny i náklady na doplňkové - rohové tvárnice._x000d_
3. V cenách nejsou započteny náklady na dodání a uložení betonářské výztuže; tyto se oceňují cenami souboru cen 31* 36- . . Výztuž nadzákladových zdí._x000d_
4. Množství jednotek se určuje v m2 plochy zdiva._x000d_
</t>
  </si>
  <si>
    <t>28,5*1</t>
  </si>
  <si>
    <t>36</t>
  </si>
  <si>
    <t>311361821</t>
  </si>
  <si>
    <t>Výztuž nosných zdí betonářskou ocelí 10 505</t>
  </si>
  <si>
    <t>375029092</t>
  </si>
  <si>
    <t>Výztuž nadzákladových zdí nosných svislých nebo odkloněných od svislice, rovných nebo oblých z betonářské oceli 10 505 (R) nebo BSt 500</t>
  </si>
  <si>
    <t>0,62*28,5*2*3/1000</t>
  </si>
  <si>
    <t>37</t>
  </si>
  <si>
    <t>327265031</t>
  </si>
  <si>
    <t>Zdivo opěrné z betonových bloků ukončení opěrné zdi krycí deskou přírodní (šedou)</t>
  </si>
  <si>
    <t>-736736640</t>
  </si>
  <si>
    <t>Zdivo nadzákladové opěrné z betonových bloků - systém suchého zdění ukončení opěrné zdi krycí deskou přírodní (šedou)</t>
  </si>
  <si>
    <t xml:space="preserve">Poznámka k souboru cen:_x000d_
1. Opěrná zeď dvouřadá má konstrukční výšku jedné vrstvy 400 mm a je kombinovaná z 7+7+2+7 ks bloků._x000d_
2. Opěrná zeď třířadá má konstrukční výšku jedné vrstvy 600 mm a je kombinovaná z 6+6+6+4 ks bloků._x000d_
3. V cenách nejsou započteny náklady na výkop, tyto se oceňují cenami katalogu 800-1._x000d_
4. V cenách nejsou započteny náklady na násyp ze štěrkopísku, tyto se oceňují cenami souboru cen 271 5.-22.. Násyp pod základové konstrukce katalogu 801-1._x000d_
5. V cenách nejsou započteny náklady na uložení drenážní trubky, tyto se oceňují cenami souboru cen 212 57-2...Trativody z drenážních trubek katalogu 827-1._x000d_
6. V cenách nejsou započteny náklady na zásyp (tzv. zához) mezi rubem zdi a výkopem, tyto se oceňují cenami souboru cen 174 01-1... Zásyp sypaninou z jakékoli horniny katalogu 800-1._x000d_
</t>
  </si>
  <si>
    <t>Vodorovné konstrukce</t>
  </si>
  <si>
    <t>38</t>
  </si>
  <si>
    <t>451573111</t>
  </si>
  <si>
    <t>Lože pod potrubí otevřený výkop ze štěrkopísku</t>
  </si>
  <si>
    <t>-1304128196</t>
  </si>
  <si>
    <t>Lože pod potrubí, stoky a drobné objekty v otevřeném výkopu z písku a štěrkopísku do 63 mm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</si>
  <si>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</si>
  <si>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0,1*0,6*42</t>
  </si>
  <si>
    <t>Komunikace</t>
  </si>
  <si>
    <t>39</t>
  </si>
  <si>
    <t>564851111.1</t>
  </si>
  <si>
    <t>Podklad ze štěrkodrtě ŠD tl 150 mm</t>
  </si>
  <si>
    <t>-1167561937</t>
  </si>
  <si>
    <t>Podklad ze štěrkodrti ŠD s rozprostřením a zhutněním, po zhutnění tl. 150 mm</t>
  </si>
  <si>
    <t>72,5+0,898+7,344 "chodník</t>
  </si>
  <si>
    <t>40</t>
  </si>
  <si>
    <t>564871111</t>
  </si>
  <si>
    <t>Podklad ze štěrkodrtě ŠD tl 250 mm</t>
  </si>
  <si>
    <t>39791624</t>
  </si>
  <si>
    <t>Podklad ze štěrkodrti ŠD s rozprostřením a zhutněním, po zhutnění tl. 250 mm</t>
  </si>
  <si>
    <t>98,22 "autobusový záliv</t>
  </si>
  <si>
    <t>33,25 "doplnění stávajících asfaltových vrstev</t>
  </si>
  <si>
    <t>41</t>
  </si>
  <si>
    <t>565131111</t>
  </si>
  <si>
    <t>Vyrovnání povrchu dosavadních podkladů obalovaným kamenivem ACP (OK) tl 50 mm</t>
  </si>
  <si>
    <t>1517879744</t>
  </si>
  <si>
    <t>Vyrovnání povrchu dosavadních podkladů s rozprostřením hmot a zhutněním obalovaným kamenivem ACP (OK) tl. 50 mm</t>
  </si>
  <si>
    <t xml:space="preserve">Poznámka k souboru cen:_x000d_
1. Ceny jsou určeny pro vyrovnání podkladů (včetně výtluků) pod obrusnou vrstvu. Pro volbu ceny je rozhodující průměrná tloušťka podkladu._x000d_
</t>
  </si>
  <si>
    <t>42</t>
  </si>
  <si>
    <t>567122114</t>
  </si>
  <si>
    <t>Podklad ze směsi stmelené cementem SC C 8/10 (KSC I) tl 150 mm</t>
  </si>
  <si>
    <t>478910887</t>
  </si>
  <si>
    <t>Podklad ze směsi stmelené cementem SC bez dilatačních spár, s rozprostřením a zhutněním SC C 8/10 (KSC I), po zhutnění tl. 150 mm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</si>
  <si>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</si>
  <si>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43</t>
  </si>
  <si>
    <t>572341111</t>
  </si>
  <si>
    <t>Vyspravení krytu komunikací po překopech plochy přes 15 m2 asfalt betonem ACO (AB) tl 50 mm</t>
  </si>
  <si>
    <t>-1167565367</t>
  </si>
  <si>
    <t>Vyspravení krytu komunikací po překopech inženýrských sítí plochy přes 15 m2 asfaltovým betonem ACO (AB), po zhutnění tl. přes 30 do 50 mm</t>
  </si>
  <si>
    <t xml:space="preserve">Poznámka k souboru cen:_x000d_
1. Ceny jsou určeny pro vyspravení krytů po překopech pro inženýrské sítě trvalé i dočasné (předepíše-li to projekt)._x000d_
2. Ceny jsou určeny pouze pro případy havárií, přeložek nebo běžných oprav inženýrských sítí._x000d_
3. Ceny nelze použít v rámci výstavby nových inženýrských sítí._x000d_
4. V cenách nejsou započteny náklady na:_x000d_
a) postřik živičný spojovací, který se oceňuje cenami souboru cen 573 2.-11 Postřik živičný spojovací části A 01 tohoto katalogu,_x000d_
b) zdrsňovací posyp, který se oceňuje cenami 578 90-112 Zdrsňovací posyp litého asfaltu z kameniva drobného drceného obaleného asfaltem při překopech inženýrských sítí, 572 40-41 Posyp živičného podkladu nebo krytu části C 01 tohoto katalogu._x000d_
</t>
  </si>
  <si>
    <t>44</t>
  </si>
  <si>
    <t>573111113</t>
  </si>
  <si>
    <t>Postřik živičný infiltrační s posypem z asfaltu množství 1,5 kg/m2</t>
  </si>
  <si>
    <t>1059155566</t>
  </si>
  <si>
    <t>Postřik infiltrační PI z asfaltu silničního s posypem kamenivem, v množství 1,50 kg/m2</t>
  </si>
  <si>
    <t>45</t>
  </si>
  <si>
    <t>573211111</t>
  </si>
  <si>
    <t>Postřik živičný spojovací z asfaltu v množství 0,60 kg/m2</t>
  </si>
  <si>
    <t>1802450989</t>
  </si>
  <si>
    <t>Postřik spojovací PS bez posypu kamenivem z asfaltu silničního, v množství 0,60 kg/m2</t>
  </si>
  <si>
    <t>46</t>
  </si>
  <si>
    <t>591141111</t>
  </si>
  <si>
    <t>Kladení dlažby z kostek velkých z kamene na MC tl 50 mm</t>
  </si>
  <si>
    <t>-995845550</t>
  </si>
  <si>
    <t>Kladení dlažby z kostek s provedením lože do tl. 50 mm, s vyplněním spár, s dvojím beraněním a se smetením přebytečného materiálu na krajnici velkých z kamene, do lože z cementové malty</t>
  </si>
  <si>
    <t xml:space="preserve">Poznámka k souboru cen:_x000d_
1. Ceny 591 1.- pro dlažbu z kostek velkých jsou určeny pro dlažbu úhlopříčnou a řádkovou._x000d_
2. Ceny 591 2.- pro dlažbu z kostek drobných jsou určeny pro dlažbu úhlopříčnou, řádkovou a kroužkovou._x000d_
3. Dlažba vějířová z kostek drobných se oceňuje cenami 591 41-2111 a 591 44-2111 Kladení dlažby z mozaiky dvoubarevné a vícebarevné komunikací pro pěší._x000d_
4. V cenách jsou započteny i náklady na dodání hmot pro lože a na dodání téhož materiálu na výplň spár._x000d_
5. V cenách nejsou započteny náklady na:_x000d_
a) dodání dlažebních kostek, které se oceňuje ve specifikaci; ztratné lze dohodnout_x000d_
- u velkých kostek ve výši 1 %,_x000d_
- u drobných kostek ve výši 2 %,_x000d_
b) vyplnění spár dlažby živičnou zálivkou, které se oceňuje cenami souboru cen 599 1 . -11 Zálivka živičná spár dlažby._x000d_
6. Část lože přesahující tloušťku 50 mm se oceňuje cenami souboru cen 451 31-97 Příplatek za každých dalších 10 mm tloušťky podkladu nebo lože._x000d_
</t>
  </si>
  <si>
    <t>98,22 "oměřeno z DWG</t>
  </si>
  <si>
    <t>47</t>
  </si>
  <si>
    <t>58381008</t>
  </si>
  <si>
    <t>kostka dlažební žula velká 15/17</t>
  </si>
  <si>
    <t>2095392800</t>
  </si>
  <si>
    <t>P</t>
  </si>
  <si>
    <t>Poznámka k položce:_x000d_
1 t = 2,8 m2</t>
  </si>
  <si>
    <t>98,22/2,8 "oměřeno z DWG</t>
  </si>
  <si>
    <t>48</t>
  </si>
  <si>
    <t>596211110</t>
  </si>
  <si>
    <t>Kladení zámkové dlažby komunikací pro pěší tl 60 mm skupiny A pl do 50 m2</t>
  </si>
  <si>
    <t>1718643082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</si>
  <si>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</si>
  <si>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</si>
  <si>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49</t>
  </si>
  <si>
    <t>59245008</t>
  </si>
  <si>
    <t>dlažba skladebná betonová 200x100x60mm barevná</t>
  </si>
  <si>
    <t>-791077306</t>
  </si>
  <si>
    <t>0,4*18</t>
  </si>
  <si>
    <t>50</t>
  </si>
  <si>
    <t>59245006</t>
  </si>
  <si>
    <t>dlažba skladebná betonová pro nevidomé 200x100x60mm barevná</t>
  </si>
  <si>
    <t>259721795</t>
  </si>
  <si>
    <t>0,8*1,1</t>
  </si>
  <si>
    <t>596211111</t>
  </si>
  <si>
    <t>Kladení zámkové dlažby komunikací pro pěší tl 60 mm skupiny A pl do 100 m2</t>
  </si>
  <si>
    <t>-1187489582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</si>
  <si>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</si>
  <si>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52</t>
  </si>
  <si>
    <t>59245018</t>
  </si>
  <si>
    <t>dlažba skladebná betonová 200x100x60mm přírodní</t>
  </si>
  <si>
    <t>-1600533652</t>
  </si>
  <si>
    <t>3,75+68,75 "chodník</t>
  </si>
  <si>
    <t>53</t>
  </si>
  <si>
    <t>599141111</t>
  </si>
  <si>
    <t>Vyplnění spár mezi silničními dílci živičnou zálivkou</t>
  </si>
  <si>
    <t>207013167</t>
  </si>
  <si>
    <t>Vyplnění spár mezi silničními dílci jakékoliv tloušťky živičnou zálivkou</t>
  </si>
  <si>
    <t xml:space="preserve">Poznámka k souboru cen:_x000d_
1. Ceny lze použít i pro vyplnění spár podkladu z betonu prostého, který se oceňuje cenami souboru cen 567 1 . - . . Podklad z prostého betonu._x000d_
2. V ceně 14-1111 jsou započteny i náklady na vyčištění spár._x000d_
</t>
  </si>
  <si>
    <t>62+4,5</t>
  </si>
  <si>
    <t>Trubní vedení</t>
  </si>
  <si>
    <t>54</t>
  </si>
  <si>
    <t>871275211</t>
  </si>
  <si>
    <t>Kanalizační potrubí z tvrdého PVC jednovrstvé tuhost třídy SN4 DN 125</t>
  </si>
  <si>
    <t>785859445</t>
  </si>
  <si>
    <t>Kanalizační potrubí z tvrdého PVC v otevřeném výkopu ve sklonu do 20 %, hladkého plnostěnného jednovrstvého, tuhost třídy SN 4 DN 125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</si>
  <si>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</si>
  <si>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2+24+2+14</t>
  </si>
  <si>
    <t>55</t>
  </si>
  <si>
    <t>877315211</t>
  </si>
  <si>
    <t>Montáž tvarovek z tvrdého PVC-systém KG nebo z polypropylenu-systém KG 2000 jednoosé DN 160</t>
  </si>
  <si>
    <t>2106649079</t>
  </si>
  <si>
    <t>Montáž tvarovek na kanalizačním potrubí z trub z plastu z tvrdého PVC nebo z polypropylenu v otevřeném výkopu jednoosých DN 160</t>
  </si>
  <si>
    <t xml:space="preserve">Poznámka k souboru cen:_x000d_
1. V cenách nejsou započteny náklady na dodání tvarovek. Tvarovky se oceňují ve ve specifikaci._x000d_
</t>
  </si>
  <si>
    <t>56</t>
  </si>
  <si>
    <t>286113560</t>
  </si>
  <si>
    <t>koleno kanalizační PVC KG 125x45°</t>
  </si>
  <si>
    <t>-1133731896</t>
  </si>
  <si>
    <t>57</t>
  </si>
  <si>
    <t>877355122</t>
  </si>
  <si>
    <t>Montáž nalepovací odbočné tvarovky na potrubí z kanalizačních trub z PVC DN 200</t>
  </si>
  <si>
    <t>-1366411378</t>
  </si>
  <si>
    <t xml:space="preserve">Poznámka k souboru cen:_x000d_
1. V cenách montáže nalepovací odbočné tvarovky nejsou započteny náklady na dodání nalepovacích tvarovek a těsnících kroužků. Tyto náklady se oceňují ve specifikaci._x000d_
</t>
  </si>
  <si>
    <t>58</t>
  </si>
  <si>
    <t>286117080</t>
  </si>
  <si>
    <t>nalepovací hrdlo samostatné kanalizace plastové KG DN 125</t>
  </si>
  <si>
    <t>1576327495</t>
  </si>
  <si>
    <t>59</t>
  </si>
  <si>
    <t>894812612</t>
  </si>
  <si>
    <t>Vyříznutí a utěsnění otvoru ve stěně šachty DN 160</t>
  </si>
  <si>
    <t>-1719623581</t>
  </si>
  <si>
    <t>Revizní a čistící šachta z polypropylenu PP vyříznutí a utěsnění otvoru ve stěně šachty DN 150</t>
  </si>
  <si>
    <t xml:space="preserve">Poznámka k souboru cen:_x000d_
1. V příslušných cenách jsou započteny i náklady na:_x000d_
a) vyrovnávací násypnou vrstvu ze štěrkopísku tl. 100 mm,_x000d_
b) dodání a montáž šachtového dna, trouby šachty, teleskopu a poklopu, příslušného dílu šachty,_x000d_
c) napojení stávajícího kanalizačního potrubí._x000d_
2. V cenách nejsou započteny náklady na:_x000d_
a) fixování šachty obsypem, který se oceňuje cenami souboru 174 . 0-11 Zásyp sypaninou z jakékoliv horniny, katalogu 800-1 Zemní práce části A 01._x000d_
</t>
  </si>
  <si>
    <t>60</t>
  </si>
  <si>
    <t>895941111</t>
  </si>
  <si>
    <t>Zřízení vpusti kanalizační uliční z betonových dílců typ UV-50 normální</t>
  </si>
  <si>
    <t>-1989481365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</si>
  <si>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</si>
  <si>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61</t>
  </si>
  <si>
    <t>592238500</t>
  </si>
  <si>
    <t>dno pro uliční vpusť s výtokovým otvorem betonové 450x330x50mm</t>
  </si>
  <si>
    <t>606074769</t>
  </si>
  <si>
    <t>62</t>
  </si>
  <si>
    <t>592238600</t>
  </si>
  <si>
    <t>skruž pro uliční vpusť středová betonová 450x195x50mm</t>
  </si>
  <si>
    <t>1650283916</t>
  </si>
  <si>
    <t>63</t>
  </si>
  <si>
    <t>592238570</t>
  </si>
  <si>
    <t>skruž pro uliční vpusť horní betonová 450x295x50mm</t>
  </si>
  <si>
    <t>735208273</t>
  </si>
  <si>
    <t>64</t>
  </si>
  <si>
    <t>592238540</t>
  </si>
  <si>
    <t>skruž pro uliční vpusť s výtokovým otvorem PVC betonová 450x350x50mm</t>
  </si>
  <si>
    <t>708248115</t>
  </si>
  <si>
    <t>65</t>
  </si>
  <si>
    <t>592238640</t>
  </si>
  <si>
    <t>prstenec pro uliční vpusť vyrovnávací betonový 390x60x130mm</t>
  </si>
  <si>
    <t>-1600533188</t>
  </si>
  <si>
    <t>66</t>
  </si>
  <si>
    <t>899201211</t>
  </si>
  <si>
    <t>Demontáž mříží litinových včetně rámů hmotnosti do 50 kg</t>
  </si>
  <si>
    <t>1025589990</t>
  </si>
  <si>
    <t>Demontáž mříží litinových včetně rámů, hmotnosti jednotlivě do 50 kg</t>
  </si>
  <si>
    <t>67</t>
  </si>
  <si>
    <t>899203111</t>
  </si>
  <si>
    <t>Osazení mříží litinových včetně rámů a košů na bahno pro třídu zatížení B12, C250</t>
  </si>
  <si>
    <t>883836358</t>
  </si>
  <si>
    <t>Osazení mříží litinových včetně rámů a košů na bahno pro třídu zatížení B125, C250</t>
  </si>
  <si>
    <t xml:space="preserve">Poznámka k souboru cen:_x000d_
1. V cenách nejsou započteny náklady na dodání mříží, rámů a košů na bahno; tyto náklady se oceňují ve specifikaci._x000d_
</t>
  </si>
  <si>
    <t>68</t>
  </si>
  <si>
    <t>55242320</t>
  </si>
  <si>
    <t>mříž vtoková litinová plochá 500x500mm</t>
  </si>
  <si>
    <t>-2009392167</t>
  </si>
  <si>
    <t>Poznámka k položce:_x000d_
potažené PVC</t>
  </si>
  <si>
    <t>69</t>
  </si>
  <si>
    <t>592238760</t>
  </si>
  <si>
    <t>rám zabetonovaný DIN 19583-9 500/500 mm</t>
  </si>
  <si>
    <t>2108326724</t>
  </si>
  <si>
    <t>70</t>
  </si>
  <si>
    <t>592238740</t>
  </si>
  <si>
    <t>koš vysoký pro uliční vpusti žárově Pz plech pro rám 500/300mm</t>
  </si>
  <si>
    <t>-1480262936</t>
  </si>
  <si>
    <t>Ostatní konstrukce a práce-bourání</t>
  </si>
  <si>
    <t>71</t>
  </si>
  <si>
    <t>914111111</t>
  </si>
  <si>
    <t>Montáž svislé dopravní značky do velikosti 1 m2 objímkami na sloupek nebo konzolu</t>
  </si>
  <si>
    <t>-1243196880</t>
  </si>
  <si>
    <t>Montáž svislé dopravní značky základní velikosti do 1 m2 objímkami na sloupky nebo konzoly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</si>
  <si>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</si>
  <si>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72</t>
  </si>
  <si>
    <t>404442570</t>
  </si>
  <si>
    <t>značka svislá reflexní AL- NK 500 x 700 mm</t>
  </si>
  <si>
    <t>CS ÚRS 2015 01</t>
  </si>
  <si>
    <t>248279536</t>
  </si>
  <si>
    <t xml:space="preserve">výrobky a tabule orientační pro návěstí a zabezpečovací zařízení silniční značky dopravní svislé FeZn  plech FeZn AL     plech Al NK, 3M   povrchová úprava reflexní fólií tř.1 obdélníkové značky IP8,IP9,IP11,IP12, IP13,IS15, IJ1-15, E2,E12 500x700 mm AL- NK reflexní tř.1</t>
  </si>
  <si>
    <t>73</t>
  </si>
  <si>
    <t>914511112</t>
  </si>
  <si>
    <t>Montáž sloupku dopravních značek délky do 3,5 m s betonovým základem a patkou</t>
  </si>
  <si>
    <t>122920459</t>
  </si>
  <si>
    <t>Montáž sloupku dopravních značek délky do 3,5 m do hliníkové patky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</si>
  <si>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</si>
  <si>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74</t>
  </si>
  <si>
    <t>404452400</t>
  </si>
  <si>
    <t>patka pro sloupek Al D 60mm</t>
  </si>
  <si>
    <t>-1767725626</t>
  </si>
  <si>
    <t>75</t>
  </si>
  <si>
    <t>404452350</t>
  </si>
  <si>
    <t>sloupek pro dopravní značku Al D 60mm v 3,5m</t>
  </si>
  <si>
    <t>2003237782</t>
  </si>
  <si>
    <t>76</t>
  </si>
  <si>
    <t>404452560</t>
  </si>
  <si>
    <t>svorka upínací na sloupek dopravní značky D 60mm</t>
  </si>
  <si>
    <t>245961476</t>
  </si>
  <si>
    <t>77</t>
  </si>
  <si>
    <t>404452530</t>
  </si>
  <si>
    <t>víčko plastové na sloupek D 60mm</t>
  </si>
  <si>
    <t>-695990775</t>
  </si>
  <si>
    <t>78</t>
  </si>
  <si>
    <t>915211112</t>
  </si>
  <si>
    <t>Vodorovné dopravní značení dělící čáry souvislé š 125 mm retroreflexní bílý plast</t>
  </si>
  <si>
    <t>1895959581</t>
  </si>
  <si>
    <t>Vodorovné dopravní značení stříkaným plastem dělící čára šířky 125 mm souvislá bílá retroreflexní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</si>
  <si>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</si>
  <si>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79</t>
  </si>
  <si>
    <t>915611111</t>
  </si>
  <si>
    <t>Předznačení vodorovného liniového značení</t>
  </si>
  <si>
    <t>1798263509</t>
  </si>
  <si>
    <t>Předznačení pro vodorovné značení stříkané barvou nebo prováděné z nátěrových hmot liniové dělicí čáry, vodicí proužky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</si>
  <si>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</si>
  <si>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80</t>
  </si>
  <si>
    <t>916111123</t>
  </si>
  <si>
    <t>Osazení obruby z drobných kostek s boční opěrou do lože z betonu prostého</t>
  </si>
  <si>
    <t>52093173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</si>
  <si>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</si>
  <si>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 xml:space="preserve">Poznámka k souboru cen:_x000d_
1. Část lože z betonu prostého přesahující tl. 100 mm se oceňuje cenou 916 99-1121 Lože pod obrubníky, krajníky nebo obruby z dlažebních kostek._x000d_
2. V cenách nejsou započteny náklady na dodání dlažebních kostek, tyto se oceňují ve specifikaci. Množství uvedené ve specifikaci se určí jako součin celkové délky obrub a objemové hmotnosti 1 m obruby a to:_x000d_
a) 0,065 t/m pro velké kostky,_x000d_
b) 0,024 t/m pro malé kostky. Ztratné lze dohodnout ve výši 1 % pro velké kostky, 2 % pro malé kostky._x000d_
3. Osazení silniční obruby ze dvou řad kostek se oceňuje:_x000d_
a) bez boční opěry jako dvojnásobné množství silniční obruby z jedné řady kostek,_x000d_
b) s boční opěrou jako osazení silniční obruby z jedné řady kostek s boční opěrou a osazení silniční obruby z jedné řady kostek bez boční opěry._x000d_
</t>
  </si>
  <si>
    <t>81</t>
  </si>
  <si>
    <t>58381007</t>
  </si>
  <si>
    <t>kostka dlažební žula drobná 8/10</t>
  </si>
  <si>
    <t>-1843257489</t>
  </si>
  <si>
    <t>Poznámka k položce:_x000d_
1 t = 8,5 m2</t>
  </si>
  <si>
    <t>0,1*61/8,5</t>
  </si>
  <si>
    <t>82</t>
  </si>
  <si>
    <t>916131213</t>
  </si>
  <si>
    <t>Osazení silničního obrubníku betonového stojatého s boční opěrou do lože z betonu prostého</t>
  </si>
  <si>
    <t>1219076057</t>
  </si>
  <si>
    <t>Osazení silničního obrubníku betonového se zřízením lože, s vyplněním a zatřením spár cementovou maltou stojatého s boční opěrou z betonu prostého, do lože z betonu prostého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</si>
  <si>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</si>
  <si>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83</t>
  </si>
  <si>
    <t>592175101</t>
  </si>
  <si>
    <t>obrubník zastávkový bezbariérový 40x29x100 cm</t>
  </si>
  <si>
    <t>1334139432</t>
  </si>
  <si>
    <t>obrubníky betonové a železobetonové obrubník silniční nájezdový 100 x 15 x 15</t>
  </si>
  <si>
    <t>84</t>
  </si>
  <si>
    <t>592175102</t>
  </si>
  <si>
    <t>obrubník zastávkový bezbariérový přechodový 40x29-25 cm L+P</t>
  </si>
  <si>
    <t>903743531</t>
  </si>
  <si>
    <t>85</t>
  </si>
  <si>
    <t>59217040</t>
  </si>
  <si>
    <t>obrubník betonový bezbariérový náběhový</t>
  </si>
  <si>
    <t>1110138849</t>
  </si>
  <si>
    <t>86</t>
  </si>
  <si>
    <t>59217023</t>
  </si>
  <si>
    <t>obrubník betonový chodníkový 1000x150x250mm</t>
  </si>
  <si>
    <t>-1168655476</t>
  </si>
  <si>
    <t>2,8+19,1+2,3+1,5+2,8+13,1+0,6+1</t>
  </si>
  <si>
    <t>87</t>
  </si>
  <si>
    <t>592174900</t>
  </si>
  <si>
    <t>obrubník betonový 100x10x25 cm</t>
  </si>
  <si>
    <t>1052931345</t>
  </si>
  <si>
    <t xml:space="preserve">obrubníky betonové a železobetonové obrubníky ABO  13-10      100 x 10 x 25</t>
  </si>
  <si>
    <t>58 "oměřeno z DWG</t>
  </si>
  <si>
    <t>88</t>
  </si>
  <si>
    <t>916231213</t>
  </si>
  <si>
    <t>Osazení chodníkového obrubníku betonového stojatého s boční opěrou do lože z betonu prostého</t>
  </si>
  <si>
    <t>1245837248</t>
  </si>
  <si>
    <t>Osazení chodníkového obrubníku betonového se zřízením lože, s vyplněním a zatřením spár cementovou maltou stojatého s boční opěrou z betonu prostého, do lože z betonu prostého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</si>
  <si>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</si>
  <si>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89</t>
  </si>
  <si>
    <t>59217012</t>
  </si>
  <si>
    <t>obrubník betonový zahradní 500x80x250mm</t>
  </si>
  <si>
    <t>-1182832579</t>
  </si>
  <si>
    <t>20+1,8</t>
  </si>
  <si>
    <t>90</t>
  </si>
  <si>
    <t>916241213</t>
  </si>
  <si>
    <t>Osazení obrubníku kamenného stojatého s boční opěrou do lože z betonu prostého</t>
  </si>
  <si>
    <t>793130419</t>
  </si>
  <si>
    <t>Osazení obrubníku kamenného se zřízením lože, s vyplněním a zatřením spár cementovou maltou stojatého s boční opěrou z betonu prostého, do lože z betonu prostého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</si>
  <si>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</si>
  <si>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91</t>
  </si>
  <si>
    <t>583803742</t>
  </si>
  <si>
    <t>obrubník kamenný přímý, žula, 12,5x20</t>
  </si>
  <si>
    <t>599332461</t>
  </si>
  <si>
    <t xml:space="preserve">výrobky lomařské a kamenické pro komunikace (kostky dlažební, krajníky a obrubníky) obrubníky kamenné ČSN 72 1850 žula (skupina mat. I/2) přímé OP 7  12 x 25</t>
  </si>
  <si>
    <t>Poznámka k položce:_x000d_
1 bm = 82 kg</t>
  </si>
  <si>
    <t>2,7*3+2,4+21+3,7*6 "vodorovné značení</t>
  </si>
  <si>
    <t>92</t>
  </si>
  <si>
    <t>919735113</t>
  </si>
  <si>
    <t>Řezání stávajícího živičného krytu hl do 150 mm</t>
  </si>
  <si>
    <t>-854766899</t>
  </si>
  <si>
    <t>Řezání stávajícího živičného krytu nebo podkladu hloubky přes 100 do 150 mm</t>
  </si>
  <si>
    <t xml:space="preserve">Poznámka k souboru cen:_x000d_
1. V cenách jsou započteny i náklady na spotřebu vody._x000d_
</t>
  </si>
  <si>
    <t>62+0,5*2 "oměřeno z DWG</t>
  </si>
  <si>
    <t>1,5*3 "vpust</t>
  </si>
  <si>
    <t>93</t>
  </si>
  <si>
    <t>919794441</t>
  </si>
  <si>
    <t>Úprava ploch kolem hydrantů, šoupat, poklopů a mříží nebo sloupů v živičných krytech pl do 2 m2</t>
  </si>
  <si>
    <t>-1849412892</t>
  </si>
  <si>
    <t>Úprava ploch kolem hydrantů, šoupat, kanalizačních poklopů a mříží, sloupů apod. v živičných krytech jakékoliv tloušťky, jednotlivě v půdorysné ploše do 2 m2</t>
  </si>
  <si>
    <t xml:space="preserve">Poznámka k souboru cen:_x000d_
1. Ceny jsou určeny pro dodatečnou úpravu vozovek, a to jen v případě, že je vyvolána příčinami, které neleží na straně dodavatele._x000d_
2. Ceny nelze použít pro výškovou úpravu vstupu nebo vpusti, která se oceňuje cenami souboru 899 . 3- . . Výšková úprava uličního vstupu nebo vpusti části C 01 tohoto katalogu._x000d_
</t>
  </si>
  <si>
    <t>94</t>
  </si>
  <si>
    <t>938908411</t>
  </si>
  <si>
    <t>Čištění vozovek splachováním vodou</t>
  </si>
  <si>
    <t>99902915</t>
  </si>
  <si>
    <t>Čištění vozovek splachováním vodou povrchu podkladu nebo krytu živičného, betonového nebo dlážděného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</si>
  <si>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</si>
  <si>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95</t>
  </si>
  <si>
    <t>966008211</t>
  </si>
  <si>
    <t>Bourání odvodňovacího žlabu z betonových příkopových tvárnic š do 500 mm</t>
  </si>
  <si>
    <t>988799693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</si>
  <si>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</si>
  <si>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 xml:space="preserve">Poznámka k souboru cen:_x000d_
1. V cenách jsou započteny i náklady na bouráním obetonování žlabu a případné bourání betonového lože._x000d_
2. V cenách nejsou započteny náklady na zemní práce nutné při rozebírání žlabů._x000d_
3. Přemístění vybouraného materiálu na vzdálenost přes 10 m se oceňuje cenami souborů cen 997 22-1 Vodorovné přemístění vybouraných hmot._x000d_
</t>
  </si>
  <si>
    <t>96</t>
  </si>
  <si>
    <t>966008-R02</t>
  </si>
  <si>
    <t>Vybourání uliční vpusti včetně odvozu na skládku a skládkovného</t>
  </si>
  <si>
    <t>975913887</t>
  </si>
  <si>
    <t>997</t>
  </si>
  <si>
    <t>Přesun sutě</t>
  </si>
  <si>
    <t>97</t>
  </si>
  <si>
    <t>997221551</t>
  </si>
  <si>
    <t>Vodorovná doprava suti ze sypkých materiálů do 1 km</t>
  </si>
  <si>
    <t>-1310316729</t>
  </si>
  <si>
    <t>Vodorovná doprava suti bez naložení, ale se složením a s hrubým urovnáním ze sypkých materiálů, na vzdálenost do 1 km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</si>
  <si>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</si>
  <si>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98</t>
  </si>
  <si>
    <t>997221559</t>
  </si>
  <si>
    <t>Příplatek ZKD 1 km u vodorovné dopravy suti ze sypkých materiálů</t>
  </si>
  <si>
    <t>-565385975</t>
  </si>
  <si>
    <t>Vodorovná doprava suti bez naložení, ale se složením a s hrubým urovnáním Příplatek k ceně za každý další i započatý 1 km přes 1 km</t>
  </si>
  <si>
    <t>8,61175*4 'Přepočtené koeficientem množství</t>
  </si>
  <si>
    <t>99</t>
  </si>
  <si>
    <t>997221561</t>
  </si>
  <si>
    <t>Vodorovná doprava suti z kusových materiálů do 1 km</t>
  </si>
  <si>
    <t>730140327</t>
  </si>
  <si>
    <t>Vodorovná doprava suti bez naložení, ale se složením a s hrubým urovnáním z kusových materiálů, na vzdálenost do 1 km</t>
  </si>
  <si>
    <t>997221569</t>
  </si>
  <si>
    <t>Příplatek ZKD 1 km u vodorovné dopravy suti z kusových materiálů</t>
  </si>
  <si>
    <t>-2058582067</t>
  </si>
  <si>
    <t>1,49625*4 'Přepočtené koeficientem množství</t>
  </si>
  <si>
    <t>101</t>
  </si>
  <si>
    <t>997221611</t>
  </si>
  <si>
    <t>Nakládání suti na dopravní prostředky pro vodorovnou dopravu</t>
  </si>
  <si>
    <t>-257289138</t>
  </si>
  <si>
    <t>Nakládání na dopravní prostředky pro vodorovnou dopravu suti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</si>
  <si>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</si>
  <si>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102</t>
  </si>
  <si>
    <t>997221815</t>
  </si>
  <si>
    <t>Poplatek za uložení na skládce (skládkovné) stavebního odpadu betonového kód odpadu 170 101</t>
  </si>
  <si>
    <t>-1342865923</t>
  </si>
  <si>
    <t>Poplatek za uložení stavebního odpadu na skládce (skládkovné) z prostého betonu zatříděného do Katalogu odpadů pod kódem 170 101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</si>
  <si>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</si>
  <si>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103</t>
  </si>
  <si>
    <t>997221845</t>
  </si>
  <si>
    <t>Poplatek za uložení na skládce (skládkovné) odpadu asfaltového bez dehtu kód odpadu 170 302</t>
  </si>
  <si>
    <t>1728833127</t>
  </si>
  <si>
    <t>Poplatek za uložení stavebního odpadu na skládce (skládkovné) asfaltového bez obsahu dehtu zatříděného do Katalogu odpadů pod kódem 170 302</t>
  </si>
  <si>
    <t>104</t>
  </si>
  <si>
    <t>997221855</t>
  </si>
  <si>
    <t>Poplatek za uložení na skládce (skládkovné) zeminy a kameniva kód odpadu 170 504</t>
  </si>
  <si>
    <t>-1136137721</t>
  </si>
  <si>
    <t>998</t>
  </si>
  <si>
    <t>Přesun hmot</t>
  </si>
  <si>
    <t>105</t>
  </si>
  <si>
    <t>998223011</t>
  </si>
  <si>
    <t>Přesun hmot pro pozemní komunikace s krytem dlážděným</t>
  </si>
  <si>
    <t>340269839</t>
  </si>
  <si>
    <t>Přesun hmot pro pozemní komunikace s krytem dlážděným dopravní vzdálenost do 200 m jakékoliv délky objektu</t>
  </si>
  <si>
    <t>PSV</t>
  </si>
  <si>
    <t>Práce a dodávky PSV</t>
  </si>
  <si>
    <t>711</t>
  </si>
  <si>
    <t>Izolace proti vodě, vlhkosti a plynům</t>
  </si>
  <si>
    <t>106</t>
  </si>
  <si>
    <t>711161112</t>
  </si>
  <si>
    <t>Izolace proti zemní vlhkosti nopovou fólií vodorovná, nopek v 8,0 mm, tl do 0,6 mm</t>
  </si>
  <si>
    <t>338759084</t>
  </si>
  <si>
    <t>Izolace proti zemní vlhkosti a beztlakové vodě nopovými fóliemi na ploše vodorovné V vrstva ochranná, odvětrávací a drenážní výška nopku 8,0 mm, tl. fólie do 0,6 mm</t>
  </si>
  <si>
    <t>1,5*29</t>
  </si>
  <si>
    <t>107</t>
  </si>
  <si>
    <t>711161383</t>
  </si>
  <si>
    <t>Izolace proti zemní vlhkosti nopovou fólií ukončení horní lištou</t>
  </si>
  <si>
    <t>-1551300736</t>
  </si>
  <si>
    <t>Izolace proti zemní vlhkosti a beztlakové vodě nopovými fóliemi ostatní ukončení izolace lištou</t>
  </si>
  <si>
    <t>744</t>
  </si>
  <si>
    <t>Elektromontáže - rozvody vodičů měděných</t>
  </si>
  <si>
    <t>108</t>
  </si>
  <si>
    <t>744431301</t>
  </si>
  <si>
    <t>Montáž a dodávka kabelu pro VO</t>
  </si>
  <si>
    <t>239564956</t>
  </si>
  <si>
    <t>Montáž kabelů měděných do l kV bez ukončení, uložených volně sk. 1 - CYKY, NYM, NYY, YSLY, počtu a průřezu žil 3x16 mm2, 4x10 mm2, 5x10 mm2, 12x2,5 až 4 mm2, 19x1,5 až 2,5 mm2, 24x1,5 mm2</t>
  </si>
  <si>
    <t>109</t>
  </si>
  <si>
    <t>744431302</t>
  </si>
  <si>
    <t>Spojkování kabelů</t>
  </si>
  <si>
    <t>1938374132</t>
  </si>
  <si>
    <t>748</t>
  </si>
  <si>
    <t>Elektromontáže - osvětlovací zařízení a svítidla</t>
  </si>
  <si>
    <t>110</t>
  </si>
  <si>
    <t>748123213</t>
  </si>
  <si>
    <t>Montáž svítidlo LED průmyslové závěsné lampa</t>
  </si>
  <si>
    <t>-829141419</t>
  </si>
  <si>
    <t>Montáž svítidel LED se zapojením vodičů průmyslových závěsných lamp</t>
  </si>
  <si>
    <t>Poznámka k položce:_x000d_
specifikace viz PD.</t>
  </si>
  <si>
    <t>Práce a dodávky M</t>
  </si>
  <si>
    <t>22-M</t>
  </si>
  <si>
    <t>Montáže technologických zařízení pro dopravní stavby</t>
  </si>
  <si>
    <t>111</t>
  </si>
  <si>
    <t>220182021</t>
  </si>
  <si>
    <t>Uložení HDPE trubky do výkopu včetně fixace</t>
  </si>
  <si>
    <t>1736461772</t>
  </si>
  <si>
    <t>Uložení trubky HDPE do výkopu včetně fixace</t>
  </si>
  <si>
    <t>112</t>
  </si>
  <si>
    <t>345713550</t>
  </si>
  <si>
    <t>trubka elektroinstalační ohebná dvouplášťová korugovaná D 94/110 mm, HDPE+LDPE</t>
  </si>
  <si>
    <t>-953422875</t>
  </si>
  <si>
    <t>VRN</t>
  </si>
  <si>
    <t>Vedlejší rozpočtové náklady</t>
  </si>
  <si>
    <t>VRN1</t>
  </si>
  <si>
    <t>Průzkumné, geodetické a projektové práce</t>
  </si>
  <si>
    <t>113</t>
  </si>
  <si>
    <t>012103000</t>
  </si>
  <si>
    <t>Geodetické práce před výstavbou</t>
  </si>
  <si>
    <t>Kč</t>
  </si>
  <si>
    <t>1024</t>
  </si>
  <si>
    <t>-1819287982</t>
  </si>
  <si>
    <t>Poznámka k položce:_x000d_
vytyčení hranic pozemků, vytyčení staveniště a stavebního objektu, určení průběhu nadzemního nebo podzemního stávajícího i plánovaného vedení, určení vytyčovací sítě, ...</t>
  </si>
  <si>
    <t>114</t>
  </si>
  <si>
    <t>012203000</t>
  </si>
  <si>
    <t>Geodetické práce při provádění stavby</t>
  </si>
  <si>
    <t>727395626</t>
  </si>
  <si>
    <t>Poznámka k položce:_x000d_
výšková měření, výpočet objemů, atd. které mají chrakter kontrolních a upřesňujících činností, ...</t>
  </si>
  <si>
    <t>115</t>
  </si>
  <si>
    <t>012303000</t>
  </si>
  <si>
    <t>Geodetické práce po výstavbě</t>
  </si>
  <si>
    <t>-714771706</t>
  </si>
  <si>
    <t>Poznámka k položce:_x000d_
zaměření skutečného provedení stavby, včetně komunikací a inženýrských sítí, kontrolní měření provedeného objektu, měření posunu a změn polohy novostavby v daném časovém intervalu, ...</t>
  </si>
  <si>
    <t>116</t>
  </si>
  <si>
    <t>013254000</t>
  </si>
  <si>
    <t>Dokumentace skutečného provedení stavby</t>
  </si>
  <si>
    <t>-352880666</t>
  </si>
  <si>
    <t>117</t>
  </si>
  <si>
    <t>IP 100</t>
  </si>
  <si>
    <t>Vypracování geometrického plánu</t>
  </si>
  <si>
    <t>-998921538</t>
  </si>
  <si>
    <t>VRN3</t>
  </si>
  <si>
    <t>Zařízení staveniště</t>
  </si>
  <si>
    <t>118</t>
  </si>
  <si>
    <t>032002000</t>
  </si>
  <si>
    <t>Vybavení staveniště</t>
  </si>
  <si>
    <t>1911020480</t>
  </si>
  <si>
    <t>Poznámka k položce:_x000d_
náklady na stavební buňky, pronájem ploch staveniště, provizorní komunikace, skládky na staveništi, zřízení počítačové sítě, WIFI, ostatní náklady, náklady na provoz a údržbu vybavení staveniště</t>
  </si>
  <si>
    <t>119</t>
  </si>
  <si>
    <t>033002000</t>
  </si>
  <si>
    <t>Připojení staveniště na inženýrské sítě</t>
  </si>
  <si>
    <t>1476206454</t>
  </si>
  <si>
    <t>120</t>
  </si>
  <si>
    <t>034002000</t>
  </si>
  <si>
    <t>Zabezpečení staveniště</t>
  </si>
  <si>
    <t>-1036310750</t>
  </si>
  <si>
    <t>Poznámka k položce:_x000d_
energie pro zařízení staveniště, oplocení staveniště, opatření na ochranu sousedních pozemků, dopravní značení na staveništi, informační tabule, alarm, strážní služba, osvětlení staveniště</t>
  </si>
  <si>
    <t>121</t>
  </si>
  <si>
    <t>034303000</t>
  </si>
  <si>
    <t>Dopravní značení na staveništi</t>
  </si>
  <si>
    <t>1293186691</t>
  </si>
  <si>
    <t>122</t>
  </si>
  <si>
    <t>034403010</t>
  </si>
  <si>
    <t>Projekt a zajištění dopravně-inženýrského opatření</t>
  </si>
  <si>
    <t>-1889932905</t>
  </si>
  <si>
    <t>Zařízení staveniště zabezpečení staveniště dopravní značení na staveništi</t>
  </si>
  <si>
    <t>123</t>
  </si>
  <si>
    <t>039002000</t>
  </si>
  <si>
    <t>Zrušení zařízení staveniště</t>
  </si>
  <si>
    <t>562225184</t>
  </si>
  <si>
    <t>Poznámka k položce:_x000d_
rozebrání, bourání, odvoz, úprava terénu</t>
  </si>
  <si>
    <t>VRN4</t>
  </si>
  <si>
    <t>Inženýrská činnost</t>
  </si>
  <si>
    <t>124</t>
  </si>
  <si>
    <t>040001000</t>
  </si>
  <si>
    <t>1811784682</t>
  </si>
  <si>
    <t>Poznámka k položce:_x000d_
dozory, posudky, zkoušky a ostatní měření, revize, kompletační a koordinační činnost, ostatní inženýrská činnost, tlakové zkoušky, zkoušky únosnosti, průkazné zkoušky, kamerové zkoušky</t>
  </si>
  <si>
    <t>02 - Ochrana plynového vedení</t>
  </si>
  <si>
    <t>120001101</t>
  </si>
  <si>
    <t>Příplatek za ztížení odkopávky nebo prokkopávky v blízkosti inženýrských sítí</t>
  </si>
  <si>
    <t>-1725477602</t>
  </si>
  <si>
    <t>Příplatek k cenám vykopávek za ztížení vykopávky v blízkosti inženýrských sítí nebo výbušnin v horninách jakékoliv třídy</t>
  </si>
  <si>
    <t xml:space="preserve">Poznámka k souboru cen:_x000d_
1. Cena je určena pro:_x000d_
a) podzemní vedení procházející odkopávkou nebo prokopávkou, korytem vodoteče, melioračním kanálem nebo uložené ve stěně výkopu při jakékoliv hloubce vedení pod původním terénem nebo jeho výšce nade dnem výkopu a jakémkoliv jeho směru ke stranám výkopu;_x000d_
b) výbušniny nezaložené dodavatelem._x000d_
2. Cenu lze použít i tehdy, narazí-li se na vedení nebo výbušninu až při vykopávce, a to pro objem výkopu, který je projektantem nebo investorem označen, v němž by toto nebo jiné nepředvídané vedení nebo výbušnina mohlo být uloženo. Toto ustanovení neplatí pro objem tř. 6 a 7._x000d_
3. Cenu nelze použít pro ztížení vykopávky v blízkosti podzemních vedení nebo výbušnin, u nichž je projektem zakázáno použít při vykopávce kovové nástroje nebo nářadí. Tyto práce se ocení individuálně._x000d_
4. Množství ztížení vykopávky v blízkosti:_x000d_
a) podzemního vedení, jehož půdorysná a výšková plocha:_x000d_
- je v projektu uvedena, určí se jako objem myšleného hranolu, jehož průřezem je obdélník, jehož horní vodorovná a obě svislé strany jsou ve vzdálenosti 0,5 m a dolní vodorovná strana je ve vzdálenosti 1 m od přilehlého vnějšího líce vedení, příp. jeho obalu a délka se rovná osové délce vedení ve výkopišti nebo délce vedení ve stěně výkopu. Vymezí-li projekt prostor, v němž je nutno při vykopávce postupovat opatrně větší, platí cena pro celý objem výkopku v tomto prostoru. Od takto zjištěného množství se odečítá objem vedení i s příp. se vyskytujícím obalem._x000d_
- není v projektu uvedena, avšak která podle projektu nebo podle sdělení investora jsou pravděpodobně ve výkopišti uložena, se rovná objemu výkopu, který je projektem nebo investorem takto označen._x000d_
b) výbušniny určí vždy projektant nebo investor, ať je v projektu uvedeno či neuvedeno._x000d_
5. Je-li vedení položeno ve výkopišti tak, že se vykopávka v celém výše popsaném objemu nevykopává, např. blízko stěn nebo dna výkopu, oceňuje se ztížení vykopávky jen pro tu část objemu, v níž se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9. Množství jednotek ztížení vykopávky v blízkosti výbušnin nezaložených dodavatelem se určí přiměřeně podle poznámek č. 2 a 4._x000d_
</t>
  </si>
  <si>
    <t>-2011737263</t>
  </si>
  <si>
    <t>0,6*1*70</t>
  </si>
  <si>
    <t>-951144</t>
  </si>
  <si>
    <t>174101101</t>
  </si>
  <si>
    <t>Zásyp jam, šachet rýh nebo kolem objektů sypaninou se zhutněním</t>
  </si>
  <si>
    <t>-408878218</t>
  </si>
  <si>
    <t>Zásyp sypaninou z jakékoliv horniny s uložením výkopku ve vrstvách se zhutněním jam, šachet, rýh nebo kolem objektů v těchto vykopávkách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</si>
  <si>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</si>
  <si>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0,6*0,7*70</t>
  </si>
  <si>
    <t>858671521</t>
  </si>
  <si>
    <t>583313400</t>
  </si>
  <si>
    <t>kamenivo těžené drobné frakce 0/4</t>
  </si>
  <si>
    <t>1999645736</t>
  </si>
  <si>
    <t>0,6*0,3*70 "obsyp plynovodu</t>
  </si>
  <si>
    <t>12,6*2 'Přepočtené koeficientem množství</t>
  </si>
  <si>
    <t>175111109</t>
  </si>
  <si>
    <t>Příplatek k obsypání potrubí za ruční prohození sypaninysítem, uložené do 3 m</t>
  </si>
  <si>
    <t>1445117582</t>
  </si>
  <si>
    <t>Obsypání potrubí ručně sypaninou z vhodných hornin tř. 1 až 4 nebo materiálem připraveným podél výkopu ve vzdálenosti do 3 m od jeho kraje, pro jakoukoliv hloubku výkopu a míru zhutnění Příplatek k ceně za prohození sypaniny sítem</t>
  </si>
  <si>
    <t>899914111</t>
  </si>
  <si>
    <t>Montáž chráničky plyn</t>
  </si>
  <si>
    <t>-51274388</t>
  </si>
  <si>
    <t>Montáž ocelové chráničky vnějšího průměru D 159 x 10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</si>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</sst>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18</v>
      </c>
    </row>
    <row r="7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20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21</v>
      </c>
      <c r="AL7" s="20"/>
      <c r="AM7" s="20"/>
      <c r="AN7" s="25" t="s">
        <v>20</v>
      </c>
      <c r="AO7" s="20"/>
      <c r="AP7" s="20"/>
      <c r="AQ7" s="20"/>
      <c r="AR7" s="18"/>
      <c r="BE7" s="29"/>
      <c r="BS7" s="15" t="s">
        <v>22</v>
      </c>
    </row>
    <row r="8" ht="12" customHeight="1">
      <c r="B8" s="19"/>
      <c r="C8" s="20"/>
      <c r="D8" s="30" t="s">
        <v>23</v>
      </c>
      <c r="E8" s="20"/>
      <c r="F8" s="20"/>
      <c r="G8" s="20"/>
      <c r="H8" s="20"/>
      <c r="I8" s="20"/>
      <c r="J8" s="20"/>
      <c r="K8" s="25" t="s">
        <v>24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25</v>
      </c>
      <c r="AL8" s="20"/>
      <c r="AM8" s="20"/>
      <c r="AN8" s="31" t="s">
        <v>26</v>
      </c>
      <c r="AO8" s="20"/>
      <c r="AP8" s="20"/>
      <c r="AQ8" s="20"/>
      <c r="AR8" s="18"/>
      <c r="BE8" s="29"/>
      <c r="BS8" s="15" t="s">
        <v>27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28</v>
      </c>
    </row>
    <row r="10" ht="12" customHeight="1">
      <c r="B10" s="19"/>
      <c r="C10" s="20"/>
      <c r="D10" s="30" t="s">
        <v>29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30</v>
      </c>
      <c r="AL10" s="20"/>
      <c r="AM10" s="20"/>
      <c r="AN10" s="25" t="s">
        <v>20</v>
      </c>
      <c r="AO10" s="20"/>
      <c r="AP10" s="20"/>
      <c r="AQ10" s="20"/>
      <c r="AR10" s="18"/>
      <c r="BE10" s="29"/>
      <c r="BS10" s="15" t="s">
        <v>18</v>
      </c>
    </row>
    <row r="11" ht="18.48" customHeight="1">
      <c r="B11" s="19"/>
      <c r="C11" s="20"/>
      <c r="D11" s="20"/>
      <c r="E11" s="25" t="s">
        <v>31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32</v>
      </c>
      <c r="AL11" s="20"/>
      <c r="AM11" s="20"/>
      <c r="AN11" s="25" t="s">
        <v>20</v>
      </c>
      <c r="AO11" s="20"/>
      <c r="AP11" s="20"/>
      <c r="AQ11" s="20"/>
      <c r="AR11" s="18"/>
      <c r="BE11" s="29"/>
      <c r="BS11" s="15" t="s">
        <v>18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18</v>
      </c>
    </row>
    <row r="13" ht="12" customHeight="1">
      <c r="B13" s="19"/>
      <c r="C13" s="20"/>
      <c r="D13" s="30" t="s">
        <v>33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30</v>
      </c>
      <c r="AL13" s="20"/>
      <c r="AM13" s="20"/>
      <c r="AN13" s="32" t="s">
        <v>34</v>
      </c>
      <c r="AO13" s="20"/>
      <c r="AP13" s="20"/>
      <c r="AQ13" s="20"/>
      <c r="AR13" s="18"/>
      <c r="BE13" s="29"/>
      <c r="BS13" s="15" t="s">
        <v>18</v>
      </c>
    </row>
    <row r="14">
      <c r="B14" s="19"/>
      <c r="C14" s="20"/>
      <c r="D14" s="20"/>
      <c r="E14" s="32" t="s">
        <v>34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32</v>
      </c>
      <c r="AL14" s="20"/>
      <c r="AM14" s="20"/>
      <c r="AN14" s="32" t="s">
        <v>34</v>
      </c>
      <c r="AO14" s="20"/>
      <c r="AP14" s="20"/>
      <c r="AQ14" s="20"/>
      <c r="AR14" s="18"/>
      <c r="BE14" s="29"/>
      <c r="BS14" s="15" t="s">
        <v>18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30</v>
      </c>
      <c r="AL16" s="20"/>
      <c r="AM16" s="20"/>
      <c r="AN16" s="25" t="s">
        <v>20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32</v>
      </c>
      <c r="AL17" s="20"/>
      <c r="AM17" s="20"/>
      <c r="AN17" s="25" t="s">
        <v>20</v>
      </c>
      <c r="AO17" s="20"/>
      <c r="AP17" s="20"/>
      <c r="AQ17" s="20"/>
      <c r="AR17" s="18"/>
      <c r="BE17" s="29"/>
      <c r="BS17" s="15" t="s">
        <v>37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30</v>
      </c>
      <c r="AL19" s="20"/>
      <c r="AM19" s="20"/>
      <c r="AN19" s="25" t="s">
        <v>20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32</v>
      </c>
      <c r="AL20" s="20"/>
      <c r="AM20" s="20"/>
      <c r="AN20" s="25" t="s">
        <v>20</v>
      </c>
      <c r="AO20" s="20"/>
      <c r="AP20" s="20"/>
      <c r="AQ20" s="20"/>
      <c r="AR20" s="18"/>
      <c r="BE20" s="29"/>
      <c r="BS20" s="15" t="s">
        <v>37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40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51" customHeight="1">
      <c r="B23" s="19"/>
      <c r="C23" s="20"/>
      <c r="D23" s="20"/>
      <c r="E23" s="34" t="s">
        <v>41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42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45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46</v>
      </c>
      <c r="E29" s="44"/>
      <c r="F29" s="30" t="s">
        <v>47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48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49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50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51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</row>
    <row r="35" s="1" customFormat="1" ht="25.92" customHeight="1">
      <c r="B35" s="36"/>
      <c r="C35" s="49"/>
      <c r="D35" s="50" t="s">
        <v>52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53</v>
      </c>
      <c r="U35" s="51"/>
      <c r="V35" s="51"/>
      <c r="W35" s="51"/>
      <c r="X35" s="53" t="s">
        <v>54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1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1"/>
    </row>
    <row r="42" s="1" customFormat="1" ht="24.96" customHeight="1">
      <c r="B42" s="36"/>
      <c r="C42" s="21" t="s">
        <v>55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3" customFormat="1" ht="12" customHeight="1">
      <c r="B44" s="60"/>
      <c r="C44" s="30" t="s">
        <v>13</v>
      </c>
      <c r="D44" s="61"/>
      <c r="E44" s="61"/>
      <c r="F44" s="61"/>
      <c r="G44" s="61"/>
      <c r="H44" s="61"/>
      <c r="I44" s="61"/>
      <c r="J44" s="61"/>
      <c r="K44" s="61"/>
      <c r="L44" s="61" t="str">
        <f>K5</f>
        <v>18-03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2"/>
    </row>
    <row r="45" s="4" customFormat="1" ht="36.96" customHeight="1">
      <c r="B45" s="63"/>
      <c r="C45" s="64" t="s">
        <v>16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Autobusový záliv ul. Průmyslový park, Cheb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23</v>
      </c>
      <c r="D47" s="37"/>
      <c r="E47" s="37"/>
      <c r="F47" s="37"/>
      <c r="G47" s="37"/>
      <c r="H47" s="37"/>
      <c r="I47" s="37"/>
      <c r="J47" s="37"/>
      <c r="K47" s="37"/>
      <c r="L47" s="68" t="str">
        <f>IF(K8="","",K8)</f>
        <v>ul. Průmyslový park, Cheb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25</v>
      </c>
      <c r="AJ47" s="37"/>
      <c r="AK47" s="37"/>
      <c r="AL47" s="37"/>
      <c r="AM47" s="69" t="str">
        <f>IF(AN8= "","",AN8)</f>
        <v>13. 8. 2017</v>
      </c>
      <c r="AN47" s="69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27.9" customHeight="1">
      <c r="B49" s="36"/>
      <c r="C49" s="30" t="s">
        <v>29</v>
      </c>
      <c r="D49" s="37"/>
      <c r="E49" s="37"/>
      <c r="F49" s="37"/>
      <c r="G49" s="37"/>
      <c r="H49" s="37"/>
      <c r="I49" s="37"/>
      <c r="J49" s="37"/>
      <c r="K49" s="37"/>
      <c r="L49" s="61" t="str">
        <f>IF(E11= "","",E11)</f>
        <v>Město Cheb, nám.Krále Jiřího z Poděbrad 1/14, Cheb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35</v>
      </c>
      <c r="AJ49" s="37"/>
      <c r="AK49" s="37"/>
      <c r="AL49" s="37"/>
      <c r="AM49" s="70" t="str">
        <f>IF(E17="","",E17)</f>
        <v>PK Beránek a Hradil, Svobody 7/1, Cheb</v>
      </c>
      <c r="AN49" s="61"/>
      <c r="AO49" s="61"/>
      <c r="AP49" s="61"/>
      <c r="AQ49" s="37"/>
      <c r="AR49" s="41"/>
      <c r="AS49" s="71" t="s">
        <v>56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</row>
    <row r="50" s="1" customFormat="1" ht="15.15" customHeight="1">
      <c r="B50" s="36"/>
      <c r="C50" s="30" t="s">
        <v>33</v>
      </c>
      <c r="D50" s="37"/>
      <c r="E50" s="37"/>
      <c r="F50" s="37"/>
      <c r="G50" s="37"/>
      <c r="H50" s="37"/>
      <c r="I50" s="37"/>
      <c r="J50" s="37"/>
      <c r="K50" s="37"/>
      <c r="L50" s="61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38</v>
      </c>
      <c r="AJ50" s="37"/>
      <c r="AK50" s="37"/>
      <c r="AL50" s="37"/>
      <c r="AM50" s="70" t="str">
        <f>IF(E20="","",E20)</f>
        <v>PK Beránek a Hradil</v>
      </c>
      <c r="AN50" s="61"/>
      <c r="AO50" s="61"/>
      <c r="AP50" s="61"/>
      <c r="AQ50" s="37"/>
      <c r="AR50" s="41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</row>
    <row r="52" s="1" customFormat="1" ht="29.28" customHeight="1">
      <c r="B52" s="36"/>
      <c r="C52" s="83" t="s">
        <v>57</v>
      </c>
      <c r="D52" s="84"/>
      <c r="E52" s="84"/>
      <c r="F52" s="84"/>
      <c r="G52" s="84"/>
      <c r="H52" s="85"/>
      <c r="I52" s="86" t="s">
        <v>58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59</v>
      </c>
      <c r="AH52" s="84"/>
      <c r="AI52" s="84"/>
      <c r="AJ52" s="84"/>
      <c r="AK52" s="84"/>
      <c r="AL52" s="84"/>
      <c r="AM52" s="84"/>
      <c r="AN52" s="86" t="s">
        <v>60</v>
      </c>
      <c r="AO52" s="84"/>
      <c r="AP52" s="84"/>
      <c r="AQ52" s="88" t="s">
        <v>61</v>
      </c>
      <c r="AR52" s="41"/>
      <c r="AS52" s="89" t="s">
        <v>62</v>
      </c>
      <c r="AT52" s="90" t="s">
        <v>63</v>
      </c>
      <c r="AU52" s="90" t="s">
        <v>64</v>
      </c>
      <c r="AV52" s="90" t="s">
        <v>65</v>
      </c>
      <c r="AW52" s="90" t="s">
        <v>66</v>
      </c>
      <c r="AX52" s="90" t="s">
        <v>67</v>
      </c>
      <c r="AY52" s="90" t="s">
        <v>68</v>
      </c>
      <c r="AZ52" s="90" t="s">
        <v>69</v>
      </c>
      <c r="BA52" s="90" t="s">
        <v>70</v>
      </c>
      <c r="BB52" s="90" t="s">
        <v>71</v>
      </c>
      <c r="BC52" s="90" t="s">
        <v>72</v>
      </c>
      <c r="BD52" s="91" t="s">
        <v>73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</row>
    <row r="54" s="5" customFormat="1" ht="32.4" customHeight="1">
      <c r="B54" s="95"/>
      <c r="C54" s="96" t="s">
        <v>74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ROUND(SUM(AG55:AG56),2)</f>
        <v>0</v>
      </c>
      <c r="AH54" s="98"/>
      <c r="AI54" s="98"/>
      <c r="AJ54" s="98"/>
      <c r="AK54" s="98"/>
      <c r="AL54" s="98"/>
      <c r="AM54" s="98"/>
      <c r="AN54" s="99">
        <f>SUM(AG54,AT54)</f>
        <v>0</v>
      </c>
      <c r="AO54" s="99"/>
      <c r="AP54" s="99"/>
      <c r="AQ54" s="100" t="s">
        <v>20</v>
      </c>
      <c r="AR54" s="101"/>
      <c r="AS54" s="102">
        <f>ROUND(SUM(AS55:AS56),2)</f>
        <v>0</v>
      </c>
      <c r="AT54" s="103">
        <f>ROUND(SUM(AV54:AW54),2)</f>
        <v>0</v>
      </c>
      <c r="AU54" s="104">
        <f>ROUND(SUM(AU55:AU56),5)</f>
        <v>0</v>
      </c>
      <c r="AV54" s="103">
        <f>ROUND(AZ54*L29,2)</f>
        <v>0</v>
      </c>
      <c r="AW54" s="103">
        <f>ROUND(BA54*L30,2)</f>
        <v>0</v>
      </c>
      <c r="AX54" s="103">
        <f>ROUND(BB54*L29,2)</f>
        <v>0</v>
      </c>
      <c r="AY54" s="103">
        <f>ROUND(BC54*L30,2)</f>
        <v>0</v>
      </c>
      <c r="AZ54" s="103">
        <f>ROUND(SUM(AZ55:AZ56),2)</f>
        <v>0</v>
      </c>
      <c r="BA54" s="103">
        <f>ROUND(SUM(BA55:BA56),2)</f>
        <v>0</v>
      </c>
      <c r="BB54" s="103">
        <f>ROUND(SUM(BB55:BB56),2)</f>
        <v>0</v>
      </c>
      <c r="BC54" s="103">
        <f>ROUND(SUM(BC55:BC56),2)</f>
        <v>0</v>
      </c>
      <c r="BD54" s="105">
        <f>ROUND(SUM(BD55:BD56),2)</f>
        <v>0</v>
      </c>
      <c r="BS54" s="106" t="s">
        <v>75</v>
      </c>
      <c r="BT54" s="106" t="s">
        <v>76</v>
      </c>
      <c r="BU54" s="107" t="s">
        <v>77</v>
      </c>
      <c r="BV54" s="106" t="s">
        <v>78</v>
      </c>
      <c r="BW54" s="106" t="s">
        <v>5</v>
      </c>
      <c r="BX54" s="106" t="s">
        <v>79</v>
      </c>
      <c r="CL54" s="106" t="s">
        <v>20</v>
      </c>
    </row>
    <row r="55" s="6" customFormat="1" ht="16.5" customHeight="1">
      <c r="A55" s="108" t="s">
        <v>80</v>
      </c>
      <c r="B55" s="109"/>
      <c r="C55" s="110"/>
      <c r="D55" s="111" t="s">
        <v>81</v>
      </c>
      <c r="E55" s="111"/>
      <c r="F55" s="111"/>
      <c r="G55" s="111"/>
      <c r="H55" s="111"/>
      <c r="I55" s="112"/>
      <c r="J55" s="111" t="s">
        <v>82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'01 - Autobusový záliv'!J30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83</v>
      </c>
      <c r="AR55" s="115"/>
      <c r="AS55" s="116">
        <v>0</v>
      </c>
      <c r="AT55" s="117">
        <f>ROUND(SUM(AV55:AW55),2)</f>
        <v>0</v>
      </c>
      <c r="AU55" s="118">
        <f>'01 - Autobusový záliv'!P99</f>
        <v>0</v>
      </c>
      <c r="AV55" s="117">
        <f>'01 - Autobusový záliv'!J33</f>
        <v>0</v>
      </c>
      <c r="AW55" s="117">
        <f>'01 - Autobusový záliv'!J34</f>
        <v>0</v>
      </c>
      <c r="AX55" s="117">
        <f>'01 - Autobusový záliv'!J35</f>
        <v>0</v>
      </c>
      <c r="AY55" s="117">
        <f>'01 - Autobusový záliv'!J36</f>
        <v>0</v>
      </c>
      <c r="AZ55" s="117">
        <f>'01 - Autobusový záliv'!F33</f>
        <v>0</v>
      </c>
      <c r="BA55" s="117">
        <f>'01 - Autobusový záliv'!F34</f>
        <v>0</v>
      </c>
      <c r="BB55" s="117">
        <f>'01 - Autobusový záliv'!F35</f>
        <v>0</v>
      </c>
      <c r="BC55" s="117">
        <f>'01 - Autobusový záliv'!F36</f>
        <v>0</v>
      </c>
      <c r="BD55" s="119">
        <f>'01 - Autobusový záliv'!F37</f>
        <v>0</v>
      </c>
      <c r="BT55" s="120" t="s">
        <v>22</v>
      </c>
      <c r="BV55" s="120" t="s">
        <v>78</v>
      </c>
      <c r="BW55" s="120" t="s">
        <v>84</v>
      </c>
      <c r="BX55" s="120" t="s">
        <v>5</v>
      </c>
      <c r="CL55" s="120" t="s">
        <v>20</v>
      </c>
      <c r="CM55" s="120" t="s">
        <v>85</v>
      </c>
    </row>
    <row r="56" s="6" customFormat="1" ht="16.5" customHeight="1">
      <c r="A56" s="108" t="s">
        <v>80</v>
      </c>
      <c r="B56" s="109"/>
      <c r="C56" s="110"/>
      <c r="D56" s="111" t="s">
        <v>86</v>
      </c>
      <c r="E56" s="111"/>
      <c r="F56" s="111"/>
      <c r="G56" s="111"/>
      <c r="H56" s="111"/>
      <c r="I56" s="112"/>
      <c r="J56" s="111" t="s">
        <v>87</v>
      </c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3">
        <f>'02 - Ochrana plynového ve...'!J30</f>
        <v>0</v>
      </c>
      <c r="AH56" s="112"/>
      <c r="AI56" s="112"/>
      <c r="AJ56" s="112"/>
      <c r="AK56" s="112"/>
      <c r="AL56" s="112"/>
      <c r="AM56" s="112"/>
      <c r="AN56" s="113">
        <f>SUM(AG56,AT56)</f>
        <v>0</v>
      </c>
      <c r="AO56" s="112"/>
      <c r="AP56" s="112"/>
      <c r="AQ56" s="114" t="s">
        <v>83</v>
      </c>
      <c r="AR56" s="115"/>
      <c r="AS56" s="121">
        <v>0</v>
      </c>
      <c r="AT56" s="122">
        <f>ROUND(SUM(AV56:AW56),2)</f>
        <v>0</v>
      </c>
      <c r="AU56" s="123">
        <f>'02 - Ochrana plynového ve...'!P82</f>
        <v>0</v>
      </c>
      <c r="AV56" s="122">
        <f>'02 - Ochrana plynového ve...'!J33</f>
        <v>0</v>
      </c>
      <c r="AW56" s="122">
        <f>'02 - Ochrana plynového ve...'!J34</f>
        <v>0</v>
      </c>
      <c r="AX56" s="122">
        <f>'02 - Ochrana plynového ve...'!J35</f>
        <v>0</v>
      </c>
      <c r="AY56" s="122">
        <f>'02 - Ochrana plynového ve...'!J36</f>
        <v>0</v>
      </c>
      <c r="AZ56" s="122">
        <f>'02 - Ochrana plynového ve...'!F33</f>
        <v>0</v>
      </c>
      <c r="BA56" s="122">
        <f>'02 - Ochrana plynového ve...'!F34</f>
        <v>0</v>
      </c>
      <c r="BB56" s="122">
        <f>'02 - Ochrana plynového ve...'!F35</f>
        <v>0</v>
      </c>
      <c r="BC56" s="122">
        <f>'02 - Ochrana plynového ve...'!F36</f>
        <v>0</v>
      </c>
      <c r="BD56" s="124">
        <f>'02 - Ochrana plynového ve...'!F37</f>
        <v>0</v>
      </c>
      <c r="BT56" s="120" t="s">
        <v>22</v>
      </c>
      <c r="BV56" s="120" t="s">
        <v>78</v>
      </c>
      <c r="BW56" s="120" t="s">
        <v>88</v>
      </c>
      <c r="BX56" s="120" t="s">
        <v>5</v>
      </c>
      <c r="CL56" s="120" t="s">
        <v>20</v>
      </c>
      <c r="CM56" s="120" t="s">
        <v>85</v>
      </c>
    </row>
    <row r="57" s="1" customFormat="1" ht="30" customHeight="1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1"/>
    </row>
    <row r="58" s="1" customFormat="1" ht="6.96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1"/>
    </row>
  </sheetData>
  <sheetProtection sheet="1" formatColumns="0" formatRows="0" objects="1" scenarios="1" spinCount="100000" saltValue="AxsKLNhjFEKyK6XTfCGamb3Lzc5ZPXYkqDodxlg1MnLJc/830FGJTtwaG79nayEfPIcNMivK9g1FYBgaUzGzdw==" hashValue="VkHW/3spKFPz7o9m+gTNG1m0m8AWBGsWl9f4ppVUMz3+Q7j+vR7fsWJTm+5qwILOLG9azkWDe/1WcZFPsgqEOg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01 - Autobusový záliv'!C2" display="/"/>
    <hyperlink ref="A56" location="'02 - Ochrana plynového v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84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8"/>
      <c r="AT3" s="15" t="s">
        <v>85</v>
      </c>
    </row>
    <row r="4" ht="24.96" customHeight="1">
      <c r="B4" s="18"/>
      <c r="D4" s="129" t="s">
        <v>89</v>
      </c>
      <c r="L4" s="18"/>
      <c r="M4" s="130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1" t="s">
        <v>16</v>
      </c>
      <c r="L6" s="18"/>
    </row>
    <row r="7" ht="16.5" customHeight="1">
      <c r="B7" s="18"/>
      <c r="E7" s="132" t="str">
        <f>'Rekapitulace stavby'!K6</f>
        <v>Autobusový záliv ul. Průmyslový park, Cheb</v>
      </c>
      <c r="F7" s="131"/>
      <c r="G7" s="131"/>
      <c r="H7" s="131"/>
      <c r="L7" s="18"/>
    </row>
    <row r="8" s="1" customFormat="1" ht="12" customHeight="1">
      <c r="B8" s="41"/>
      <c r="D8" s="131" t="s">
        <v>90</v>
      </c>
      <c r="I8" s="133"/>
      <c r="L8" s="41"/>
    </row>
    <row r="9" s="1" customFormat="1" ht="36.96" customHeight="1">
      <c r="B9" s="41"/>
      <c r="E9" s="134" t="s">
        <v>91</v>
      </c>
      <c r="F9" s="1"/>
      <c r="G9" s="1"/>
      <c r="H9" s="1"/>
      <c r="I9" s="133"/>
      <c r="L9" s="41"/>
    </row>
    <row r="10" s="1" customFormat="1">
      <c r="B10" s="41"/>
      <c r="I10" s="133"/>
      <c r="L10" s="41"/>
    </row>
    <row r="11" s="1" customFormat="1" ht="12" customHeight="1">
      <c r="B11" s="41"/>
      <c r="D11" s="131" t="s">
        <v>19</v>
      </c>
      <c r="F11" s="135" t="s">
        <v>20</v>
      </c>
      <c r="I11" s="136" t="s">
        <v>21</v>
      </c>
      <c r="J11" s="135" t="s">
        <v>20</v>
      </c>
      <c r="L11" s="41"/>
    </row>
    <row r="12" s="1" customFormat="1" ht="12" customHeight="1">
      <c r="B12" s="41"/>
      <c r="D12" s="131" t="s">
        <v>23</v>
      </c>
      <c r="F12" s="135" t="s">
        <v>24</v>
      </c>
      <c r="I12" s="136" t="s">
        <v>25</v>
      </c>
      <c r="J12" s="137" t="str">
        <f>'Rekapitulace stavby'!AN8</f>
        <v>13. 8. 2017</v>
      </c>
      <c r="L12" s="41"/>
    </row>
    <row r="13" s="1" customFormat="1" ht="10.8" customHeight="1">
      <c r="B13" s="41"/>
      <c r="I13" s="133"/>
      <c r="L13" s="41"/>
    </row>
    <row r="14" s="1" customFormat="1" ht="12" customHeight="1">
      <c r="B14" s="41"/>
      <c r="D14" s="131" t="s">
        <v>29</v>
      </c>
      <c r="I14" s="136" t="s">
        <v>30</v>
      </c>
      <c r="J14" s="135" t="s">
        <v>20</v>
      </c>
      <c r="L14" s="41"/>
    </row>
    <row r="15" s="1" customFormat="1" ht="18" customHeight="1">
      <c r="B15" s="41"/>
      <c r="E15" s="135" t="s">
        <v>31</v>
      </c>
      <c r="I15" s="136" t="s">
        <v>32</v>
      </c>
      <c r="J15" s="135" t="s">
        <v>20</v>
      </c>
      <c r="L15" s="41"/>
    </row>
    <row r="16" s="1" customFormat="1" ht="6.96" customHeight="1">
      <c r="B16" s="41"/>
      <c r="I16" s="133"/>
      <c r="L16" s="41"/>
    </row>
    <row r="17" s="1" customFormat="1" ht="12" customHeight="1">
      <c r="B17" s="41"/>
      <c r="D17" s="131" t="s">
        <v>33</v>
      </c>
      <c r="I17" s="136" t="s">
        <v>30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5"/>
      <c r="G18" s="135"/>
      <c r="H18" s="135"/>
      <c r="I18" s="136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3"/>
      <c r="L19" s="41"/>
    </row>
    <row r="20" s="1" customFormat="1" ht="12" customHeight="1">
      <c r="B20" s="41"/>
      <c r="D20" s="131" t="s">
        <v>35</v>
      </c>
      <c r="I20" s="136" t="s">
        <v>30</v>
      </c>
      <c r="J20" s="135" t="s">
        <v>20</v>
      </c>
      <c r="L20" s="41"/>
    </row>
    <row r="21" s="1" customFormat="1" ht="18" customHeight="1">
      <c r="B21" s="41"/>
      <c r="E21" s="135" t="s">
        <v>36</v>
      </c>
      <c r="I21" s="136" t="s">
        <v>32</v>
      </c>
      <c r="J21" s="135" t="s">
        <v>20</v>
      </c>
      <c r="L21" s="41"/>
    </row>
    <row r="22" s="1" customFormat="1" ht="6.96" customHeight="1">
      <c r="B22" s="41"/>
      <c r="I22" s="133"/>
      <c r="L22" s="41"/>
    </row>
    <row r="23" s="1" customFormat="1" ht="12" customHeight="1">
      <c r="B23" s="41"/>
      <c r="D23" s="131" t="s">
        <v>38</v>
      </c>
      <c r="I23" s="136" t="s">
        <v>30</v>
      </c>
      <c r="J23" s="135" t="s">
        <v>20</v>
      </c>
      <c r="L23" s="41"/>
    </row>
    <row r="24" s="1" customFormat="1" ht="18" customHeight="1">
      <c r="B24" s="41"/>
      <c r="E24" s="135" t="s">
        <v>39</v>
      </c>
      <c r="I24" s="136" t="s">
        <v>32</v>
      </c>
      <c r="J24" s="135" t="s">
        <v>20</v>
      </c>
      <c r="L24" s="41"/>
    </row>
    <row r="25" s="1" customFormat="1" ht="6.96" customHeight="1">
      <c r="B25" s="41"/>
      <c r="I25" s="133"/>
      <c r="L25" s="41"/>
    </row>
    <row r="26" s="1" customFormat="1" ht="12" customHeight="1">
      <c r="B26" s="41"/>
      <c r="D26" s="131" t="s">
        <v>40</v>
      </c>
      <c r="I26" s="133"/>
      <c r="L26" s="41"/>
    </row>
    <row r="27" s="7" customFormat="1" ht="16.5" customHeight="1">
      <c r="B27" s="138"/>
      <c r="E27" s="139" t="s">
        <v>20</v>
      </c>
      <c r="F27" s="139"/>
      <c r="G27" s="139"/>
      <c r="H27" s="139"/>
      <c r="I27" s="140"/>
      <c r="L27" s="138"/>
    </row>
    <row r="28" s="1" customFormat="1" ht="6.96" customHeight="1">
      <c r="B28" s="41"/>
      <c r="I28" s="133"/>
      <c r="L28" s="41"/>
    </row>
    <row r="29" s="1" customFormat="1" ht="6.96" customHeight="1">
      <c r="B29" s="41"/>
      <c r="D29" s="73"/>
      <c r="E29" s="73"/>
      <c r="F29" s="73"/>
      <c r="G29" s="73"/>
      <c r="H29" s="73"/>
      <c r="I29" s="141"/>
      <c r="J29" s="73"/>
      <c r="K29" s="73"/>
      <c r="L29" s="41"/>
    </row>
    <row r="30" s="1" customFormat="1" ht="25.44" customHeight="1">
      <c r="B30" s="41"/>
      <c r="D30" s="142" t="s">
        <v>42</v>
      </c>
      <c r="I30" s="133"/>
      <c r="J30" s="143">
        <f>ROUND(J99, 2)</f>
        <v>0</v>
      </c>
      <c r="L30" s="41"/>
    </row>
    <row r="31" s="1" customFormat="1" ht="6.96" customHeight="1">
      <c r="B31" s="41"/>
      <c r="D31" s="73"/>
      <c r="E31" s="73"/>
      <c r="F31" s="73"/>
      <c r="G31" s="73"/>
      <c r="H31" s="73"/>
      <c r="I31" s="141"/>
      <c r="J31" s="73"/>
      <c r="K31" s="73"/>
      <c r="L31" s="41"/>
    </row>
    <row r="32" s="1" customFormat="1" ht="14.4" customHeight="1">
      <c r="B32" s="41"/>
      <c r="F32" s="144" t="s">
        <v>44</v>
      </c>
      <c r="I32" s="145" t="s">
        <v>43</v>
      </c>
      <c r="J32" s="144" t="s">
        <v>45</v>
      </c>
      <c r="L32" s="41"/>
    </row>
    <row r="33" s="1" customFormat="1" ht="14.4" customHeight="1">
      <c r="B33" s="41"/>
      <c r="D33" s="146" t="s">
        <v>46</v>
      </c>
      <c r="E33" s="131" t="s">
        <v>47</v>
      </c>
      <c r="F33" s="147">
        <f>ROUND((SUM(BE99:BE504)),  2)</f>
        <v>0</v>
      </c>
      <c r="I33" s="148">
        <v>0.20999999999999999</v>
      </c>
      <c r="J33" s="147">
        <f>ROUND(((SUM(BE99:BE504))*I33),  2)</f>
        <v>0</v>
      </c>
      <c r="L33" s="41"/>
    </row>
    <row r="34" s="1" customFormat="1" ht="14.4" customHeight="1">
      <c r="B34" s="41"/>
      <c r="E34" s="131" t="s">
        <v>48</v>
      </c>
      <c r="F34" s="147">
        <f>ROUND((SUM(BF99:BF504)),  2)</f>
        <v>0</v>
      </c>
      <c r="I34" s="148">
        <v>0.14999999999999999</v>
      </c>
      <c r="J34" s="147">
        <f>ROUND(((SUM(BF99:BF504))*I34),  2)</f>
        <v>0</v>
      </c>
      <c r="L34" s="41"/>
    </row>
    <row r="35" hidden="1" s="1" customFormat="1" ht="14.4" customHeight="1">
      <c r="B35" s="41"/>
      <c r="E35" s="131" t="s">
        <v>49</v>
      </c>
      <c r="F35" s="147">
        <f>ROUND((SUM(BG99:BG504)),  2)</f>
        <v>0</v>
      </c>
      <c r="I35" s="148">
        <v>0.20999999999999999</v>
      </c>
      <c r="J35" s="147">
        <f>0</f>
        <v>0</v>
      </c>
      <c r="L35" s="41"/>
    </row>
    <row r="36" hidden="1" s="1" customFormat="1" ht="14.4" customHeight="1">
      <c r="B36" s="41"/>
      <c r="E36" s="131" t="s">
        <v>50</v>
      </c>
      <c r="F36" s="147">
        <f>ROUND((SUM(BH99:BH504)),  2)</f>
        <v>0</v>
      </c>
      <c r="I36" s="148">
        <v>0.14999999999999999</v>
      </c>
      <c r="J36" s="147">
        <f>0</f>
        <v>0</v>
      </c>
      <c r="L36" s="41"/>
    </row>
    <row r="37" hidden="1" s="1" customFormat="1" ht="14.4" customHeight="1">
      <c r="B37" s="41"/>
      <c r="E37" s="131" t="s">
        <v>51</v>
      </c>
      <c r="F37" s="147">
        <f>ROUND((SUM(BI99:BI504)),  2)</f>
        <v>0</v>
      </c>
      <c r="I37" s="148">
        <v>0</v>
      </c>
      <c r="J37" s="147">
        <f>0</f>
        <v>0</v>
      </c>
      <c r="L37" s="41"/>
    </row>
    <row r="38" s="1" customFormat="1" ht="6.96" customHeight="1">
      <c r="B38" s="41"/>
      <c r="I38" s="133"/>
      <c r="L38" s="41"/>
    </row>
    <row r="39" s="1" customFormat="1" ht="25.44" customHeight="1">
      <c r="B39" s="41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4"/>
      <c r="J39" s="155">
        <f>SUM(J30:J37)</f>
        <v>0</v>
      </c>
      <c r="K39" s="156"/>
      <c r="L39" s="41"/>
    </row>
    <row r="40" s="1" customFormat="1" ht="14.4" customHeight="1">
      <c r="B40" s="157"/>
      <c r="C40" s="158"/>
      <c r="D40" s="158"/>
      <c r="E40" s="158"/>
      <c r="F40" s="158"/>
      <c r="G40" s="158"/>
      <c r="H40" s="158"/>
      <c r="I40" s="159"/>
      <c r="J40" s="158"/>
      <c r="K40" s="158"/>
      <c r="L40" s="41"/>
    </row>
    <row r="44" s="1" customFormat="1" ht="6.96" customHeight="1">
      <c r="B44" s="160"/>
      <c r="C44" s="161"/>
      <c r="D44" s="161"/>
      <c r="E44" s="161"/>
      <c r="F44" s="161"/>
      <c r="G44" s="161"/>
      <c r="H44" s="161"/>
      <c r="I44" s="162"/>
      <c r="J44" s="161"/>
      <c r="K44" s="161"/>
      <c r="L44" s="41"/>
    </row>
    <row r="45" s="1" customFormat="1" ht="24.96" customHeight="1">
      <c r="B45" s="36"/>
      <c r="C45" s="21" t="s">
        <v>92</v>
      </c>
      <c r="D45" s="37"/>
      <c r="E45" s="37"/>
      <c r="F45" s="37"/>
      <c r="G45" s="37"/>
      <c r="H45" s="37"/>
      <c r="I45" s="133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33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33"/>
      <c r="J47" s="37"/>
      <c r="K47" s="37"/>
      <c r="L47" s="41"/>
    </row>
    <row r="48" s="1" customFormat="1" ht="16.5" customHeight="1">
      <c r="B48" s="36"/>
      <c r="C48" s="37"/>
      <c r="D48" s="37"/>
      <c r="E48" s="163" t="str">
        <f>E7</f>
        <v>Autobusový záliv ul. Průmyslový park, Cheb</v>
      </c>
      <c r="F48" s="30"/>
      <c r="G48" s="30"/>
      <c r="H48" s="30"/>
      <c r="I48" s="133"/>
      <c r="J48" s="37"/>
      <c r="K48" s="37"/>
      <c r="L48" s="41"/>
    </row>
    <row r="49" s="1" customFormat="1" ht="12" customHeight="1">
      <c r="B49" s="36"/>
      <c r="C49" s="30" t="s">
        <v>90</v>
      </c>
      <c r="D49" s="37"/>
      <c r="E49" s="37"/>
      <c r="F49" s="37"/>
      <c r="G49" s="37"/>
      <c r="H49" s="37"/>
      <c r="I49" s="133"/>
      <c r="J49" s="37"/>
      <c r="K49" s="37"/>
      <c r="L49" s="41"/>
    </row>
    <row r="50" s="1" customFormat="1" ht="16.5" customHeight="1">
      <c r="B50" s="36"/>
      <c r="C50" s="37"/>
      <c r="D50" s="37"/>
      <c r="E50" s="66" t="str">
        <f>E9</f>
        <v>01 - Autobusový záliv</v>
      </c>
      <c r="F50" s="37"/>
      <c r="G50" s="37"/>
      <c r="H50" s="37"/>
      <c r="I50" s="133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33"/>
      <c r="J51" s="37"/>
      <c r="K51" s="37"/>
      <c r="L51" s="41"/>
    </row>
    <row r="52" s="1" customFormat="1" ht="12" customHeight="1">
      <c r="B52" s="36"/>
      <c r="C52" s="30" t="s">
        <v>23</v>
      </c>
      <c r="D52" s="37"/>
      <c r="E52" s="37"/>
      <c r="F52" s="25" t="str">
        <f>F12</f>
        <v>ul. Průmyslový park, Cheb</v>
      </c>
      <c r="G52" s="37"/>
      <c r="H52" s="37"/>
      <c r="I52" s="136" t="s">
        <v>25</v>
      </c>
      <c r="J52" s="69" t="str">
        <f>IF(J12="","",J12)</f>
        <v>13. 8. 2017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3"/>
      <c r="J53" s="37"/>
      <c r="K53" s="37"/>
      <c r="L53" s="41"/>
    </row>
    <row r="54" s="1" customFormat="1" ht="43.05" customHeight="1">
      <c r="B54" s="36"/>
      <c r="C54" s="30" t="s">
        <v>29</v>
      </c>
      <c r="D54" s="37"/>
      <c r="E54" s="37"/>
      <c r="F54" s="25" t="str">
        <f>E15</f>
        <v>Město Cheb, nám.Krále Jiřího z Poděbrad 1/14, Cheb</v>
      </c>
      <c r="G54" s="37"/>
      <c r="H54" s="37"/>
      <c r="I54" s="136" t="s">
        <v>35</v>
      </c>
      <c r="J54" s="34" t="str">
        <f>E21</f>
        <v>PK Beránek a Hradil, Svobody 7/1, Cheb</v>
      </c>
      <c r="K54" s="37"/>
      <c r="L54" s="41"/>
    </row>
    <row r="55" s="1" customFormat="1" ht="27.9" customHeight="1">
      <c r="B55" s="36"/>
      <c r="C55" s="30" t="s">
        <v>33</v>
      </c>
      <c r="D55" s="37"/>
      <c r="E55" s="37"/>
      <c r="F55" s="25" t="str">
        <f>IF(E18="","",E18)</f>
        <v>Vyplň údaj</v>
      </c>
      <c r="G55" s="37"/>
      <c r="H55" s="37"/>
      <c r="I55" s="136" t="s">
        <v>38</v>
      </c>
      <c r="J55" s="34" t="str">
        <f>E24</f>
        <v>PK Beránek a Hradil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33"/>
      <c r="J56" s="37"/>
      <c r="K56" s="37"/>
      <c r="L56" s="41"/>
    </row>
    <row r="57" s="1" customFormat="1" ht="29.28" customHeight="1">
      <c r="B57" s="36"/>
      <c r="C57" s="164" t="s">
        <v>93</v>
      </c>
      <c r="D57" s="165"/>
      <c r="E57" s="165"/>
      <c r="F57" s="165"/>
      <c r="G57" s="165"/>
      <c r="H57" s="165"/>
      <c r="I57" s="166"/>
      <c r="J57" s="167" t="s">
        <v>94</v>
      </c>
      <c r="K57" s="165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3"/>
      <c r="J58" s="37"/>
      <c r="K58" s="37"/>
      <c r="L58" s="41"/>
    </row>
    <row r="59" s="1" customFormat="1" ht="22.8" customHeight="1">
      <c r="B59" s="36"/>
      <c r="C59" s="168" t="s">
        <v>74</v>
      </c>
      <c r="D59" s="37"/>
      <c r="E59" s="37"/>
      <c r="F59" s="37"/>
      <c r="G59" s="37"/>
      <c r="H59" s="37"/>
      <c r="I59" s="133"/>
      <c r="J59" s="99">
        <f>J99</f>
        <v>0</v>
      </c>
      <c r="K59" s="37"/>
      <c r="L59" s="41"/>
      <c r="AU59" s="15" t="s">
        <v>95</v>
      </c>
    </row>
    <row r="60" s="8" customFormat="1" ht="24.96" customHeight="1">
      <c r="B60" s="169"/>
      <c r="C60" s="170"/>
      <c r="D60" s="171" t="s">
        <v>96</v>
      </c>
      <c r="E60" s="172"/>
      <c r="F60" s="172"/>
      <c r="G60" s="172"/>
      <c r="H60" s="172"/>
      <c r="I60" s="173"/>
      <c r="J60" s="174">
        <f>J100</f>
        <v>0</v>
      </c>
      <c r="K60" s="170"/>
      <c r="L60" s="175"/>
    </row>
    <row r="61" s="9" customFormat="1" ht="19.92" customHeight="1">
      <c r="B61" s="176"/>
      <c r="C61" s="177"/>
      <c r="D61" s="178" t="s">
        <v>97</v>
      </c>
      <c r="E61" s="179"/>
      <c r="F61" s="179"/>
      <c r="G61" s="179"/>
      <c r="H61" s="179"/>
      <c r="I61" s="180"/>
      <c r="J61" s="181">
        <f>J101</f>
        <v>0</v>
      </c>
      <c r="K61" s="177"/>
      <c r="L61" s="182"/>
    </row>
    <row r="62" s="9" customFormat="1" ht="19.92" customHeight="1">
      <c r="B62" s="176"/>
      <c r="C62" s="177"/>
      <c r="D62" s="178" t="s">
        <v>98</v>
      </c>
      <c r="E62" s="179"/>
      <c r="F62" s="179"/>
      <c r="G62" s="179"/>
      <c r="H62" s="179"/>
      <c r="I62" s="180"/>
      <c r="J62" s="181">
        <f>J182</f>
        <v>0</v>
      </c>
      <c r="K62" s="177"/>
      <c r="L62" s="182"/>
    </row>
    <row r="63" s="9" customFormat="1" ht="19.92" customHeight="1">
      <c r="B63" s="176"/>
      <c r="C63" s="177"/>
      <c r="D63" s="178" t="s">
        <v>99</v>
      </c>
      <c r="E63" s="179"/>
      <c r="F63" s="179"/>
      <c r="G63" s="179"/>
      <c r="H63" s="179"/>
      <c r="I63" s="180"/>
      <c r="J63" s="181">
        <f>J236</f>
        <v>0</v>
      </c>
      <c r="K63" s="177"/>
      <c r="L63" s="182"/>
    </row>
    <row r="64" s="9" customFormat="1" ht="19.92" customHeight="1">
      <c r="B64" s="176"/>
      <c r="C64" s="177"/>
      <c r="D64" s="178" t="s">
        <v>100</v>
      </c>
      <c r="E64" s="179"/>
      <c r="F64" s="179"/>
      <c r="G64" s="179"/>
      <c r="H64" s="179"/>
      <c r="I64" s="180"/>
      <c r="J64" s="181">
        <f>J247</f>
        <v>0</v>
      </c>
      <c r="K64" s="177"/>
      <c r="L64" s="182"/>
    </row>
    <row r="65" s="9" customFormat="1" ht="19.92" customHeight="1">
      <c r="B65" s="176"/>
      <c r="C65" s="177"/>
      <c r="D65" s="178" t="s">
        <v>101</v>
      </c>
      <c r="E65" s="179"/>
      <c r="F65" s="179"/>
      <c r="G65" s="179"/>
      <c r="H65" s="179"/>
      <c r="I65" s="180"/>
      <c r="J65" s="181">
        <f>J252</f>
        <v>0</v>
      </c>
      <c r="K65" s="177"/>
      <c r="L65" s="182"/>
    </row>
    <row r="66" s="9" customFormat="1" ht="19.92" customHeight="1">
      <c r="B66" s="176"/>
      <c r="C66" s="177"/>
      <c r="D66" s="178" t="s">
        <v>102</v>
      </c>
      <c r="E66" s="179"/>
      <c r="F66" s="179"/>
      <c r="G66" s="179"/>
      <c r="H66" s="179"/>
      <c r="I66" s="180"/>
      <c r="J66" s="181">
        <f>J301</f>
        <v>0</v>
      </c>
      <c r="K66" s="177"/>
      <c r="L66" s="182"/>
    </row>
    <row r="67" s="9" customFormat="1" ht="19.92" customHeight="1">
      <c r="B67" s="176"/>
      <c r="C67" s="177"/>
      <c r="D67" s="178" t="s">
        <v>103</v>
      </c>
      <c r="E67" s="179"/>
      <c r="F67" s="179"/>
      <c r="G67" s="179"/>
      <c r="H67" s="179"/>
      <c r="I67" s="180"/>
      <c r="J67" s="181">
        <f>J344</f>
        <v>0</v>
      </c>
      <c r="K67" s="177"/>
      <c r="L67" s="182"/>
    </row>
    <row r="68" s="9" customFormat="1" ht="19.92" customHeight="1">
      <c r="B68" s="176"/>
      <c r="C68" s="177"/>
      <c r="D68" s="178" t="s">
        <v>104</v>
      </c>
      <c r="E68" s="179"/>
      <c r="F68" s="179"/>
      <c r="G68" s="179"/>
      <c r="H68" s="179"/>
      <c r="I68" s="180"/>
      <c r="J68" s="181">
        <f>J418</f>
        <v>0</v>
      </c>
      <c r="K68" s="177"/>
      <c r="L68" s="182"/>
    </row>
    <row r="69" s="9" customFormat="1" ht="19.92" customHeight="1">
      <c r="B69" s="176"/>
      <c r="C69" s="177"/>
      <c r="D69" s="178" t="s">
        <v>105</v>
      </c>
      <c r="E69" s="179"/>
      <c r="F69" s="179"/>
      <c r="G69" s="179"/>
      <c r="H69" s="179"/>
      <c r="I69" s="180"/>
      <c r="J69" s="181">
        <f>J445</f>
        <v>0</v>
      </c>
      <c r="K69" s="177"/>
      <c r="L69" s="182"/>
    </row>
    <row r="70" s="8" customFormat="1" ht="24.96" customHeight="1">
      <c r="B70" s="169"/>
      <c r="C70" s="170"/>
      <c r="D70" s="171" t="s">
        <v>106</v>
      </c>
      <c r="E70" s="172"/>
      <c r="F70" s="172"/>
      <c r="G70" s="172"/>
      <c r="H70" s="172"/>
      <c r="I70" s="173"/>
      <c r="J70" s="174">
        <f>J448</f>
        <v>0</v>
      </c>
      <c r="K70" s="170"/>
      <c r="L70" s="175"/>
    </row>
    <row r="71" s="9" customFormat="1" ht="19.92" customHeight="1">
      <c r="B71" s="176"/>
      <c r="C71" s="177"/>
      <c r="D71" s="178" t="s">
        <v>107</v>
      </c>
      <c r="E71" s="179"/>
      <c r="F71" s="179"/>
      <c r="G71" s="179"/>
      <c r="H71" s="179"/>
      <c r="I71" s="180"/>
      <c r="J71" s="181">
        <f>J449</f>
        <v>0</v>
      </c>
      <c r="K71" s="177"/>
      <c r="L71" s="182"/>
    </row>
    <row r="72" s="9" customFormat="1" ht="19.92" customHeight="1">
      <c r="B72" s="176"/>
      <c r="C72" s="177"/>
      <c r="D72" s="178" t="s">
        <v>108</v>
      </c>
      <c r="E72" s="179"/>
      <c r="F72" s="179"/>
      <c r="G72" s="179"/>
      <c r="H72" s="179"/>
      <c r="I72" s="180"/>
      <c r="J72" s="181">
        <f>J455</f>
        <v>0</v>
      </c>
      <c r="K72" s="177"/>
      <c r="L72" s="182"/>
    </row>
    <row r="73" s="9" customFormat="1" ht="19.92" customHeight="1">
      <c r="B73" s="176"/>
      <c r="C73" s="177"/>
      <c r="D73" s="178" t="s">
        <v>109</v>
      </c>
      <c r="E73" s="179"/>
      <c r="F73" s="179"/>
      <c r="G73" s="179"/>
      <c r="H73" s="179"/>
      <c r="I73" s="180"/>
      <c r="J73" s="181">
        <f>J460</f>
        <v>0</v>
      </c>
      <c r="K73" s="177"/>
      <c r="L73" s="182"/>
    </row>
    <row r="74" s="8" customFormat="1" ht="24.96" customHeight="1">
      <c r="B74" s="169"/>
      <c r="C74" s="170"/>
      <c r="D74" s="171" t="s">
        <v>110</v>
      </c>
      <c r="E74" s="172"/>
      <c r="F74" s="172"/>
      <c r="G74" s="172"/>
      <c r="H74" s="172"/>
      <c r="I74" s="173"/>
      <c r="J74" s="174">
        <f>J464</f>
        <v>0</v>
      </c>
      <c r="K74" s="170"/>
      <c r="L74" s="175"/>
    </row>
    <row r="75" s="9" customFormat="1" ht="19.92" customHeight="1">
      <c r="B75" s="176"/>
      <c r="C75" s="177"/>
      <c r="D75" s="178" t="s">
        <v>111</v>
      </c>
      <c r="E75" s="179"/>
      <c r="F75" s="179"/>
      <c r="G75" s="179"/>
      <c r="H75" s="179"/>
      <c r="I75" s="180"/>
      <c r="J75" s="181">
        <f>J465</f>
        <v>0</v>
      </c>
      <c r="K75" s="177"/>
      <c r="L75" s="182"/>
    </row>
    <row r="76" s="8" customFormat="1" ht="24.96" customHeight="1">
      <c r="B76" s="169"/>
      <c r="C76" s="170"/>
      <c r="D76" s="171" t="s">
        <v>112</v>
      </c>
      <c r="E76" s="172"/>
      <c r="F76" s="172"/>
      <c r="G76" s="172"/>
      <c r="H76" s="172"/>
      <c r="I76" s="173"/>
      <c r="J76" s="174">
        <f>J470</f>
        <v>0</v>
      </c>
      <c r="K76" s="170"/>
      <c r="L76" s="175"/>
    </row>
    <row r="77" s="9" customFormat="1" ht="19.92" customHeight="1">
      <c r="B77" s="176"/>
      <c r="C77" s="177"/>
      <c r="D77" s="178" t="s">
        <v>113</v>
      </c>
      <c r="E77" s="179"/>
      <c r="F77" s="179"/>
      <c r="G77" s="179"/>
      <c r="H77" s="179"/>
      <c r="I77" s="180"/>
      <c r="J77" s="181">
        <f>J471</f>
        <v>0</v>
      </c>
      <c r="K77" s="177"/>
      <c r="L77" s="182"/>
    </row>
    <row r="78" s="9" customFormat="1" ht="19.92" customHeight="1">
      <c r="B78" s="176"/>
      <c r="C78" s="177"/>
      <c r="D78" s="178" t="s">
        <v>114</v>
      </c>
      <c r="E78" s="179"/>
      <c r="F78" s="179"/>
      <c r="G78" s="179"/>
      <c r="H78" s="179"/>
      <c r="I78" s="180"/>
      <c r="J78" s="181">
        <f>J485</f>
        <v>0</v>
      </c>
      <c r="K78" s="177"/>
      <c r="L78" s="182"/>
    </row>
    <row r="79" s="9" customFormat="1" ht="19.92" customHeight="1">
      <c r="B79" s="176"/>
      <c r="C79" s="177"/>
      <c r="D79" s="178" t="s">
        <v>115</v>
      </c>
      <c r="E79" s="179"/>
      <c r="F79" s="179"/>
      <c r="G79" s="179"/>
      <c r="H79" s="179"/>
      <c r="I79" s="180"/>
      <c r="J79" s="181">
        <f>J501</f>
        <v>0</v>
      </c>
      <c r="K79" s="177"/>
      <c r="L79" s="182"/>
    </row>
    <row r="80" s="1" customFormat="1" ht="21.84" customHeight="1">
      <c r="B80" s="36"/>
      <c r="C80" s="37"/>
      <c r="D80" s="37"/>
      <c r="E80" s="37"/>
      <c r="F80" s="37"/>
      <c r="G80" s="37"/>
      <c r="H80" s="37"/>
      <c r="I80" s="133"/>
      <c r="J80" s="37"/>
      <c r="K80" s="37"/>
      <c r="L80" s="41"/>
    </row>
    <row r="81" s="1" customFormat="1" ht="6.96" customHeight="1">
      <c r="B81" s="56"/>
      <c r="C81" s="57"/>
      <c r="D81" s="57"/>
      <c r="E81" s="57"/>
      <c r="F81" s="57"/>
      <c r="G81" s="57"/>
      <c r="H81" s="57"/>
      <c r="I81" s="159"/>
      <c r="J81" s="57"/>
      <c r="K81" s="57"/>
      <c r="L81" s="41"/>
    </row>
    <row r="85" s="1" customFormat="1" ht="6.96" customHeight="1">
      <c r="B85" s="58"/>
      <c r="C85" s="59"/>
      <c r="D85" s="59"/>
      <c r="E85" s="59"/>
      <c r="F85" s="59"/>
      <c r="G85" s="59"/>
      <c r="H85" s="59"/>
      <c r="I85" s="162"/>
      <c r="J85" s="59"/>
      <c r="K85" s="59"/>
      <c r="L85" s="41"/>
    </row>
    <row r="86" s="1" customFormat="1" ht="24.96" customHeight="1">
      <c r="B86" s="36"/>
      <c r="C86" s="21" t="s">
        <v>116</v>
      </c>
      <c r="D86" s="37"/>
      <c r="E86" s="37"/>
      <c r="F86" s="37"/>
      <c r="G86" s="37"/>
      <c r="H86" s="37"/>
      <c r="I86" s="133"/>
      <c r="J86" s="37"/>
      <c r="K86" s="37"/>
      <c r="L86" s="41"/>
    </row>
    <row r="87" s="1" customFormat="1" ht="6.96" customHeight="1">
      <c r="B87" s="36"/>
      <c r="C87" s="37"/>
      <c r="D87" s="37"/>
      <c r="E87" s="37"/>
      <c r="F87" s="37"/>
      <c r="G87" s="37"/>
      <c r="H87" s="37"/>
      <c r="I87" s="133"/>
      <c r="J87" s="37"/>
      <c r="K87" s="37"/>
      <c r="L87" s="41"/>
    </row>
    <row r="88" s="1" customFormat="1" ht="12" customHeight="1">
      <c r="B88" s="36"/>
      <c r="C88" s="30" t="s">
        <v>16</v>
      </c>
      <c r="D88" s="37"/>
      <c r="E88" s="37"/>
      <c r="F88" s="37"/>
      <c r="G88" s="37"/>
      <c r="H88" s="37"/>
      <c r="I88" s="133"/>
      <c r="J88" s="37"/>
      <c r="K88" s="37"/>
      <c r="L88" s="41"/>
    </row>
    <row r="89" s="1" customFormat="1" ht="16.5" customHeight="1">
      <c r="B89" s="36"/>
      <c r="C89" s="37"/>
      <c r="D89" s="37"/>
      <c r="E89" s="163" t="str">
        <f>E7</f>
        <v>Autobusový záliv ul. Průmyslový park, Cheb</v>
      </c>
      <c r="F89" s="30"/>
      <c r="G89" s="30"/>
      <c r="H89" s="30"/>
      <c r="I89" s="133"/>
      <c r="J89" s="37"/>
      <c r="K89" s="37"/>
      <c r="L89" s="41"/>
    </row>
    <row r="90" s="1" customFormat="1" ht="12" customHeight="1">
      <c r="B90" s="36"/>
      <c r="C90" s="30" t="s">
        <v>90</v>
      </c>
      <c r="D90" s="37"/>
      <c r="E90" s="37"/>
      <c r="F90" s="37"/>
      <c r="G90" s="37"/>
      <c r="H90" s="37"/>
      <c r="I90" s="133"/>
      <c r="J90" s="37"/>
      <c r="K90" s="37"/>
      <c r="L90" s="41"/>
    </row>
    <row r="91" s="1" customFormat="1" ht="16.5" customHeight="1">
      <c r="B91" s="36"/>
      <c r="C91" s="37"/>
      <c r="D91" s="37"/>
      <c r="E91" s="66" t="str">
        <f>E9</f>
        <v>01 - Autobusový záliv</v>
      </c>
      <c r="F91" s="37"/>
      <c r="G91" s="37"/>
      <c r="H91" s="37"/>
      <c r="I91" s="133"/>
      <c r="J91" s="37"/>
      <c r="K91" s="37"/>
      <c r="L91" s="41"/>
    </row>
    <row r="92" s="1" customFormat="1" ht="6.96" customHeight="1">
      <c r="B92" s="36"/>
      <c r="C92" s="37"/>
      <c r="D92" s="37"/>
      <c r="E92" s="37"/>
      <c r="F92" s="37"/>
      <c r="G92" s="37"/>
      <c r="H92" s="37"/>
      <c r="I92" s="133"/>
      <c r="J92" s="37"/>
      <c r="K92" s="37"/>
      <c r="L92" s="41"/>
    </row>
    <row r="93" s="1" customFormat="1" ht="12" customHeight="1">
      <c r="B93" s="36"/>
      <c r="C93" s="30" t="s">
        <v>23</v>
      </c>
      <c r="D93" s="37"/>
      <c r="E93" s="37"/>
      <c r="F93" s="25" t="str">
        <f>F12</f>
        <v>ul. Průmyslový park, Cheb</v>
      </c>
      <c r="G93" s="37"/>
      <c r="H93" s="37"/>
      <c r="I93" s="136" t="s">
        <v>25</v>
      </c>
      <c r="J93" s="69" t="str">
        <f>IF(J12="","",J12)</f>
        <v>13. 8. 2017</v>
      </c>
      <c r="K93" s="37"/>
      <c r="L93" s="41"/>
    </row>
    <row r="94" s="1" customFormat="1" ht="6.96" customHeight="1">
      <c r="B94" s="36"/>
      <c r="C94" s="37"/>
      <c r="D94" s="37"/>
      <c r="E94" s="37"/>
      <c r="F94" s="37"/>
      <c r="G94" s="37"/>
      <c r="H94" s="37"/>
      <c r="I94" s="133"/>
      <c r="J94" s="37"/>
      <c r="K94" s="37"/>
      <c r="L94" s="41"/>
    </row>
    <row r="95" s="1" customFormat="1" ht="43.05" customHeight="1">
      <c r="B95" s="36"/>
      <c r="C95" s="30" t="s">
        <v>29</v>
      </c>
      <c r="D95" s="37"/>
      <c r="E95" s="37"/>
      <c r="F95" s="25" t="str">
        <f>E15</f>
        <v>Město Cheb, nám.Krále Jiřího z Poděbrad 1/14, Cheb</v>
      </c>
      <c r="G95" s="37"/>
      <c r="H95" s="37"/>
      <c r="I95" s="136" t="s">
        <v>35</v>
      </c>
      <c r="J95" s="34" t="str">
        <f>E21</f>
        <v>PK Beránek a Hradil, Svobody 7/1, Cheb</v>
      </c>
      <c r="K95" s="37"/>
      <c r="L95" s="41"/>
    </row>
    <row r="96" s="1" customFormat="1" ht="27.9" customHeight="1">
      <c r="B96" s="36"/>
      <c r="C96" s="30" t="s">
        <v>33</v>
      </c>
      <c r="D96" s="37"/>
      <c r="E96" s="37"/>
      <c r="F96" s="25" t="str">
        <f>IF(E18="","",E18)</f>
        <v>Vyplň údaj</v>
      </c>
      <c r="G96" s="37"/>
      <c r="H96" s="37"/>
      <c r="I96" s="136" t="s">
        <v>38</v>
      </c>
      <c r="J96" s="34" t="str">
        <f>E24</f>
        <v>PK Beránek a Hradil</v>
      </c>
      <c r="K96" s="37"/>
      <c r="L96" s="41"/>
    </row>
    <row r="97" s="1" customFormat="1" ht="10.32" customHeight="1">
      <c r="B97" s="36"/>
      <c r="C97" s="37"/>
      <c r="D97" s="37"/>
      <c r="E97" s="37"/>
      <c r="F97" s="37"/>
      <c r="G97" s="37"/>
      <c r="H97" s="37"/>
      <c r="I97" s="133"/>
      <c r="J97" s="37"/>
      <c r="K97" s="37"/>
      <c r="L97" s="41"/>
    </row>
    <row r="98" s="10" customFormat="1" ht="29.28" customHeight="1">
      <c r="B98" s="183"/>
      <c r="C98" s="184" t="s">
        <v>117</v>
      </c>
      <c r="D98" s="185" t="s">
        <v>61</v>
      </c>
      <c r="E98" s="185" t="s">
        <v>57</v>
      </c>
      <c r="F98" s="185" t="s">
        <v>58</v>
      </c>
      <c r="G98" s="185" t="s">
        <v>118</v>
      </c>
      <c r="H98" s="185" t="s">
        <v>119</v>
      </c>
      <c r="I98" s="186" t="s">
        <v>120</v>
      </c>
      <c r="J98" s="185" t="s">
        <v>94</v>
      </c>
      <c r="K98" s="187" t="s">
        <v>121</v>
      </c>
      <c r="L98" s="188"/>
      <c r="M98" s="89" t="s">
        <v>20</v>
      </c>
      <c r="N98" s="90" t="s">
        <v>46</v>
      </c>
      <c r="O98" s="90" t="s">
        <v>122</v>
      </c>
      <c r="P98" s="90" t="s">
        <v>123</v>
      </c>
      <c r="Q98" s="90" t="s">
        <v>124</v>
      </c>
      <c r="R98" s="90" t="s">
        <v>125</v>
      </c>
      <c r="S98" s="90" t="s">
        <v>126</v>
      </c>
      <c r="T98" s="91" t="s">
        <v>127</v>
      </c>
    </row>
    <row r="99" s="1" customFormat="1" ht="22.8" customHeight="1">
      <c r="B99" s="36"/>
      <c r="C99" s="96" t="s">
        <v>128</v>
      </c>
      <c r="D99" s="37"/>
      <c r="E99" s="37"/>
      <c r="F99" s="37"/>
      <c r="G99" s="37"/>
      <c r="H99" s="37"/>
      <c r="I99" s="133"/>
      <c r="J99" s="189">
        <f>BK99</f>
        <v>0</v>
      </c>
      <c r="K99" s="37"/>
      <c r="L99" s="41"/>
      <c r="M99" s="92"/>
      <c r="N99" s="93"/>
      <c r="O99" s="93"/>
      <c r="P99" s="190">
        <f>P100+P448+P464+P470</f>
        <v>0</v>
      </c>
      <c r="Q99" s="93"/>
      <c r="R99" s="190">
        <f>R100+R448+R464+R470</f>
        <v>383.07115036999994</v>
      </c>
      <c r="S99" s="93"/>
      <c r="T99" s="191">
        <f>T100+T448+T464+T470</f>
        <v>70.984499999999997</v>
      </c>
      <c r="AT99" s="15" t="s">
        <v>75</v>
      </c>
      <c r="AU99" s="15" t="s">
        <v>95</v>
      </c>
      <c r="BK99" s="192">
        <f>BK100+BK448+BK464+BK470</f>
        <v>0</v>
      </c>
    </row>
    <row r="100" s="11" customFormat="1" ht="25.92" customHeight="1">
      <c r="B100" s="193"/>
      <c r="C100" s="194"/>
      <c r="D100" s="195" t="s">
        <v>75</v>
      </c>
      <c r="E100" s="196" t="s">
        <v>129</v>
      </c>
      <c r="F100" s="196" t="s">
        <v>130</v>
      </c>
      <c r="G100" s="194"/>
      <c r="H100" s="194"/>
      <c r="I100" s="197"/>
      <c r="J100" s="198">
        <f>BK100</f>
        <v>0</v>
      </c>
      <c r="K100" s="194"/>
      <c r="L100" s="199"/>
      <c r="M100" s="200"/>
      <c r="N100" s="201"/>
      <c r="O100" s="201"/>
      <c r="P100" s="202">
        <f>P101+P182+P236+P247+P252+P301+P344+P418+P445</f>
        <v>0</v>
      </c>
      <c r="Q100" s="201"/>
      <c r="R100" s="202">
        <f>R101+R182+R236+R247+R252+R301+R344+R418+R445</f>
        <v>383.00181036999993</v>
      </c>
      <c r="S100" s="201"/>
      <c r="T100" s="203">
        <f>T101+T182+T236+T247+T252+T301+T344+T418+T445</f>
        <v>70.984499999999997</v>
      </c>
      <c r="AR100" s="204" t="s">
        <v>22</v>
      </c>
      <c r="AT100" s="205" t="s">
        <v>75</v>
      </c>
      <c r="AU100" s="205" t="s">
        <v>76</v>
      </c>
      <c r="AY100" s="204" t="s">
        <v>131</v>
      </c>
      <c r="BK100" s="206">
        <f>BK101+BK182+BK236+BK247+BK252+BK301+BK344+BK418+BK445</f>
        <v>0</v>
      </c>
    </row>
    <row r="101" s="11" customFormat="1" ht="22.8" customHeight="1">
      <c r="B101" s="193"/>
      <c r="C101" s="194"/>
      <c r="D101" s="195" t="s">
        <v>75</v>
      </c>
      <c r="E101" s="207" t="s">
        <v>22</v>
      </c>
      <c r="F101" s="207" t="s">
        <v>132</v>
      </c>
      <c r="G101" s="194"/>
      <c r="H101" s="194"/>
      <c r="I101" s="197"/>
      <c r="J101" s="208">
        <f>BK101</f>
        <v>0</v>
      </c>
      <c r="K101" s="194"/>
      <c r="L101" s="199"/>
      <c r="M101" s="200"/>
      <c r="N101" s="201"/>
      <c r="O101" s="201"/>
      <c r="P101" s="202">
        <f>SUM(P102:P181)</f>
        <v>0</v>
      </c>
      <c r="Q101" s="201"/>
      <c r="R101" s="202">
        <f>SUM(R102:R181)</f>
        <v>37.909100000000009</v>
      </c>
      <c r="S101" s="201"/>
      <c r="T101" s="203">
        <f>SUM(T102:T181)</f>
        <v>36.0595</v>
      </c>
      <c r="AR101" s="204" t="s">
        <v>22</v>
      </c>
      <c r="AT101" s="205" t="s">
        <v>75</v>
      </c>
      <c r="AU101" s="205" t="s">
        <v>22</v>
      </c>
      <c r="AY101" s="204" t="s">
        <v>131</v>
      </c>
      <c r="BK101" s="206">
        <f>SUM(BK102:BK181)</f>
        <v>0</v>
      </c>
    </row>
    <row r="102" s="1" customFormat="1" ht="16.5" customHeight="1">
      <c r="B102" s="36"/>
      <c r="C102" s="209" t="s">
        <v>22</v>
      </c>
      <c r="D102" s="209" t="s">
        <v>133</v>
      </c>
      <c r="E102" s="210" t="s">
        <v>134</v>
      </c>
      <c r="F102" s="211" t="s">
        <v>135</v>
      </c>
      <c r="G102" s="212" t="s">
        <v>136</v>
      </c>
      <c r="H102" s="213">
        <v>2</v>
      </c>
      <c r="I102" s="214"/>
      <c r="J102" s="215">
        <f>ROUND(I102*H102,2)</f>
        <v>0</v>
      </c>
      <c r="K102" s="211" t="s">
        <v>137</v>
      </c>
      <c r="L102" s="41"/>
      <c r="M102" s="216" t="s">
        <v>20</v>
      </c>
      <c r="N102" s="217" t="s">
        <v>47</v>
      </c>
      <c r="O102" s="81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220" t="s">
        <v>138</v>
      </c>
      <c r="AT102" s="220" t="s">
        <v>133</v>
      </c>
      <c r="AU102" s="220" t="s">
        <v>85</v>
      </c>
      <c r="AY102" s="15" t="s">
        <v>131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15" t="s">
        <v>22</v>
      </c>
      <c r="BK102" s="221">
        <f>ROUND(I102*H102,2)</f>
        <v>0</v>
      </c>
      <c r="BL102" s="15" t="s">
        <v>138</v>
      </c>
      <c r="BM102" s="220" t="s">
        <v>139</v>
      </c>
    </row>
    <row r="103" s="1" customFormat="1">
      <c r="B103" s="36"/>
      <c r="C103" s="37"/>
      <c r="D103" s="222" t="s">
        <v>140</v>
      </c>
      <c r="E103" s="37"/>
      <c r="F103" s="223" t="s">
        <v>141</v>
      </c>
      <c r="G103" s="37"/>
      <c r="H103" s="37"/>
      <c r="I103" s="133"/>
      <c r="J103" s="37"/>
      <c r="K103" s="37"/>
      <c r="L103" s="41"/>
      <c r="M103" s="224"/>
      <c r="N103" s="81"/>
      <c r="O103" s="81"/>
      <c r="P103" s="81"/>
      <c r="Q103" s="81"/>
      <c r="R103" s="81"/>
      <c r="S103" s="81"/>
      <c r="T103" s="82"/>
      <c r="AT103" s="15" t="s">
        <v>140</v>
      </c>
      <c r="AU103" s="15" t="s">
        <v>85</v>
      </c>
    </row>
    <row r="104" s="1" customFormat="1">
      <c r="B104" s="36"/>
      <c r="C104" s="37"/>
      <c r="D104" s="222" t="s">
        <v>142</v>
      </c>
      <c r="E104" s="37"/>
      <c r="F104" s="225" t="s">
        <v>143</v>
      </c>
      <c r="G104" s="37"/>
      <c r="H104" s="37"/>
      <c r="I104" s="133"/>
      <c r="J104" s="37"/>
      <c r="K104" s="37"/>
      <c r="L104" s="41"/>
      <c r="M104" s="224"/>
      <c r="N104" s="81"/>
      <c r="O104" s="81"/>
      <c r="P104" s="81"/>
      <c r="Q104" s="81"/>
      <c r="R104" s="81"/>
      <c r="S104" s="81"/>
      <c r="T104" s="82"/>
      <c r="AT104" s="15" t="s">
        <v>142</v>
      </c>
      <c r="AU104" s="15" t="s">
        <v>85</v>
      </c>
    </row>
    <row r="105" s="1" customFormat="1" ht="16.5" customHeight="1">
      <c r="B105" s="36"/>
      <c r="C105" s="209" t="s">
        <v>85</v>
      </c>
      <c r="D105" s="209" t="s">
        <v>133</v>
      </c>
      <c r="E105" s="210" t="s">
        <v>144</v>
      </c>
      <c r="F105" s="211" t="s">
        <v>145</v>
      </c>
      <c r="G105" s="212" t="s">
        <v>136</v>
      </c>
      <c r="H105" s="213">
        <v>2</v>
      </c>
      <c r="I105" s="214"/>
      <c r="J105" s="215">
        <f>ROUND(I105*H105,2)</f>
        <v>0</v>
      </c>
      <c r="K105" s="211" t="s">
        <v>137</v>
      </c>
      <c r="L105" s="41"/>
      <c r="M105" s="216" t="s">
        <v>20</v>
      </c>
      <c r="N105" s="217" t="s">
        <v>47</v>
      </c>
      <c r="O105" s="81"/>
      <c r="P105" s="218">
        <f>O105*H105</f>
        <v>0</v>
      </c>
      <c r="Q105" s="218">
        <v>5.0000000000000002E-05</v>
      </c>
      <c r="R105" s="218">
        <f>Q105*H105</f>
        <v>0.00010000000000000001</v>
      </c>
      <c r="S105" s="218">
        <v>0</v>
      </c>
      <c r="T105" s="219">
        <f>S105*H105</f>
        <v>0</v>
      </c>
      <c r="AR105" s="220" t="s">
        <v>138</v>
      </c>
      <c r="AT105" s="220" t="s">
        <v>133</v>
      </c>
      <c r="AU105" s="220" t="s">
        <v>85</v>
      </c>
      <c r="AY105" s="15" t="s">
        <v>131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15" t="s">
        <v>22</v>
      </c>
      <c r="BK105" s="221">
        <f>ROUND(I105*H105,2)</f>
        <v>0</v>
      </c>
      <c r="BL105" s="15" t="s">
        <v>138</v>
      </c>
      <c r="BM105" s="220" t="s">
        <v>146</v>
      </c>
    </row>
    <row r="106" s="1" customFormat="1">
      <c r="B106" s="36"/>
      <c r="C106" s="37"/>
      <c r="D106" s="222" t="s">
        <v>140</v>
      </c>
      <c r="E106" s="37"/>
      <c r="F106" s="223" t="s">
        <v>147</v>
      </c>
      <c r="G106" s="37"/>
      <c r="H106" s="37"/>
      <c r="I106" s="133"/>
      <c r="J106" s="37"/>
      <c r="K106" s="37"/>
      <c r="L106" s="41"/>
      <c r="M106" s="224"/>
      <c r="N106" s="81"/>
      <c r="O106" s="81"/>
      <c r="P106" s="81"/>
      <c r="Q106" s="81"/>
      <c r="R106" s="81"/>
      <c r="S106" s="81"/>
      <c r="T106" s="82"/>
      <c r="AT106" s="15" t="s">
        <v>140</v>
      </c>
      <c r="AU106" s="15" t="s">
        <v>85</v>
      </c>
    </row>
    <row r="107" s="1" customFormat="1">
      <c r="B107" s="36"/>
      <c r="C107" s="37"/>
      <c r="D107" s="222" t="s">
        <v>142</v>
      </c>
      <c r="E107" s="37"/>
      <c r="F107" s="225" t="s">
        <v>148</v>
      </c>
      <c r="G107" s="37"/>
      <c r="H107" s="37"/>
      <c r="I107" s="133"/>
      <c r="J107" s="37"/>
      <c r="K107" s="37"/>
      <c r="L107" s="41"/>
      <c r="M107" s="224"/>
      <c r="N107" s="81"/>
      <c r="O107" s="81"/>
      <c r="P107" s="81"/>
      <c r="Q107" s="81"/>
      <c r="R107" s="81"/>
      <c r="S107" s="81"/>
      <c r="T107" s="82"/>
      <c r="AT107" s="15" t="s">
        <v>142</v>
      </c>
      <c r="AU107" s="15" t="s">
        <v>85</v>
      </c>
    </row>
    <row r="108" s="1" customFormat="1" ht="16.5" customHeight="1">
      <c r="B108" s="36"/>
      <c r="C108" s="209" t="s">
        <v>149</v>
      </c>
      <c r="D108" s="209" t="s">
        <v>133</v>
      </c>
      <c r="E108" s="210" t="s">
        <v>150</v>
      </c>
      <c r="F108" s="211" t="s">
        <v>151</v>
      </c>
      <c r="G108" s="212" t="s">
        <v>152</v>
      </c>
      <c r="H108" s="213">
        <v>33.25</v>
      </c>
      <c r="I108" s="214"/>
      <c r="J108" s="215">
        <f>ROUND(I108*H108,2)</f>
        <v>0</v>
      </c>
      <c r="K108" s="211" t="s">
        <v>137</v>
      </c>
      <c r="L108" s="41"/>
      <c r="M108" s="216" t="s">
        <v>20</v>
      </c>
      <c r="N108" s="217" t="s">
        <v>47</v>
      </c>
      <c r="O108" s="81"/>
      <c r="P108" s="218">
        <f>O108*H108</f>
        <v>0</v>
      </c>
      <c r="Q108" s="218">
        <v>0</v>
      </c>
      <c r="R108" s="218">
        <f>Q108*H108</f>
        <v>0</v>
      </c>
      <c r="S108" s="218">
        <v>0.75</v>
      </c>
      <c r="T108" s="219">
        <f>S108*H108</f>
        <v>24.9375</v>
      </c>
      <c r="AR108" s="220" t="s">
        <v>138</v>
      </c>
      <c r="AT108" s="220" t="s">
        <v>133</v>
      </c>
      <c r="AU108" s="220" t="s">
        <v>85</v>
      </c>
      <c r="AY108" s="15" t="s">
        <v>131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15" t="s">
        <v>22</v>
      </c>
      <c r="BK108" s="221">
        <f>ROUND(I108*H108,2)</f>
        <v>0</v>
      </c>
      <c r="BL108" s="15" t="s">
        <v>138</v>
      </c>
      <c r="BM108" s="220" t="s">
        <v>153</v>
      </c>
    </row>
    <row r="109" s="1" customFormat="1">
      <c r="B109" s="36"/>
      <c r="C109" s="37"/>
      <c r="D109" s="222" t="s">
        <v>140</v>
      </c>
      <c r="E109" s="37"/>
      <c r="F109" s="223" t="s">
        <v>154</v>
      </c>
      <c r="G109" s="37"/>
      <c r="H109" s="37"/>
      <c r="I109" s="133"/>
      <c r="J109" s="37"/>
      <c r="K109" s="37"/>
      <c r="L109" s="41"/>
      <c r="M109" s="224"/>
      <c r="N109" s="81"/>
      <c r="O109" s="81"/>
      <c r="P109" s="81"/>
      <c r="Q109" s="81"/>
      <c r="R109" s="81"/>
      <c r="S109" s="81"/>
      <c r="T109" s="82"/>
      <c r="AT109" s="15" t="s">
        <v>140</v>
      </c>
      <c r="AU109" s="15" t="s">
        <v>85</v>
      </c>
    </row>
    <row r="110" s="1" customFormat="1">
      <c r="B110" s="36"/>
      <c r="C110" s="37"/>
      <c r="D110" s="222" t="s">
        <v>142</v>
      </c>
      <c r="E110" s="37"/>
      <c r="F110" s="225" t="s">
        <v>155</v>
      </c>
      <c r="G110" s="37"/>
      <c r="H110" s="37"/>
      <c r="I110" s="133"/>
      <c r="J110" s="37"/>
      <c r="K110" s="37"/>
      <c r="L110" s="41"/>
      <c r="M110" s="224"/>
      <c r="N110" s="81"/>
      <c r="O110" s="81"/>
      <c r="P110" s="81"/>
      <c r="Q110" s="81"/>
      <c r="R110" s="81"/>
      <c r="S110" s="81"/>
      <c r="T110" s="82"/>
      <c r="AT110" s="15" t="s">
        <v>142</v>
      </c>
      <c r="AU110" s="15" t="s">
        <v>85</v>
      </c>
    </row>
    <row r="111" s="1" customFormat="1" ht="16.5" customHeight="1">
      <c r="B111" s="36"/>
      <c r="C111" s="209" t="s">
        <v>138</v>
      </c>
      <c r="D111" s="209" t="s">
        <v>133</v>
      </c>
      <c r="E111" s="210" t="s">
        <v>156</v>
      </c>
      <c r="F111" s="211" t="s">
        <v>157</v>
      </c>
      <c r="G111" s="212" t="s">
        <v>152</v>
      </c>
      <c r="H111" s="213">
        <v>33.25</v>
      </c>
      <c r="I111" s="214"/>
      <c r="J111" s="215">
        <f>ROUND(I111*H111,2)</f>
        <v>0</v>
      </c>
      <c r="K111" s="211" t="s">
        <v>137</v>
      </c>
      <c r="L111" s="41"/>
      <c r="M111" s="216" t="s">
        <v>20</v>
      </c>
      <c r="N111" s="217" t="s">
        <v>47</v>
      </c>
      <c r="O111" s="81"/>
      <c r="P111" s="218">
        <f>O111*H111</f>
        <v>0</v>
      </c>
      <c r="Q111" s="218">
        <v>0</v>
      </c>
      <c r="R111" s="218">
        <f>Q111*H111</f>
        <v>0</v>
      </c>
      <c r="S111" s="218">
        <v>0.316</v>
      </c>
      <c r="T111" s="219">
        <f>S111*H111</f>
        <v>10.507</v>
      </c>
      <c r="AR111" s="220" t="s">
        <v>138</v>
      </c>
      <c r="AT111" s="220" t="s">
        <v>133</v>
      </c>
      <c r="AU111" s="220" t="s">
        <v>85</v>
      </c>
      <c r="AY111" s="15" t="s">
        <v>131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15" t="s">
        <v>22</v>
      </c>
      <c r="BK111" s="221">
        <f>ROUND(I111*H111,2)</f>
        <v>0</v>
      </c>
      <c r="BL111" s="15" t="s">
        <v>138</v>
      </c>
      <c r="BM111" s="220" t="s">
        <v>158</v>
      </c>
    </row>
    <row r="112" s="1" customFormat="1">
      <c r="B112" s="36"/>
      <c r="C112" s="37"/>
      <c r="D112" s="222" t="s">
        <v>140</v>
      </c>
      <c r="E112" s="37"/>
      <c r="F112" s="223" t="s">
        <v>159</v>
      </c>
      <c r="G112" s="37"/>
      <c r="H112" s="37"/>
      <c r="I112" s="133"/>
      <c r="J112" s="37"/>
      <c r="K112" s="37"/>
      <c r="L112" s="41"/>
      <c r="M112" s="224"/>
      <c r="N112" s="81"/>
      <c r="O112" s="81"/>
      <c r="P112" s="81"/>
      <c r="Q112" s="81"/>
      <c r="R112" s="81"/>
      <c r="S112" s="81"/>
      <c r="T112" s="82"/>
      <c r="AT112" s="15" t="s">
        <v>140</v>
      </c>
      <c r="AU112" s="15" t="s">
        <v>85</v>
      </c>
    </row>
    <row r="113" s="1" customFormat="1">
      <c r="B113" s="36"/>
      <c r="C113" s="37"/>
      <c r="D113" s="222" t="s">
        <v>142</v>
      </c>
      <c r="E113" s="37"/>
      <c r="F113" s="225" t="s">
        <v>155</v>
      </c>
      <c r="G113" s="37"/>
      <c r="H113" s="37"/>
      <c r="I113" s="133"/>
      <c r="J113" s="37"/>
      <c r="K113" s="37"/>
      <c r="L113" s="41"/>
      <c r="M113" s="224"/>
      <c r="N113" s="81"/>
      <c r="O113" s="81"/>
      <c r="P113" s="81"/>
      <c r="Q113" s="81"/>
      <c r="R113" s="81"/>
      <c r="S113" s="81"/>
      <c r="T113" s="82"/>
      <c r="AT113" s="15" t="s">
        <v>142</v>
      </c>
      <c r="AU113" s="15" t="s">
        <v>85</v>
      </c>
    </row>
    <row r="114" s="12" customFormat="1">
      <c r="B114" s="226"/>
      <c r="C114" s="227"/>
      <c r="D114" s="222" t="s">
        <v>160</v>
      </c>
      <c r="E114" s="228" t="s">
        <v>20</v>
      </c>
      <c r="F114" s="229" t="s">
        <v>161</v>
      </c>
      <c r="G114" s="227"/>
      <c r="H114" s="230">
        <v>31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160</v>
      </c>
      <c r="AU114" s="236" t="s">
        <v>85</v>
      </c>
      <c r="AV114" s="12" t="s">
        <v>85</v>
      </c>
      <c r="AW114" s="12" t="s">
        <v>37</v>
      </c>
      <c r="AX114" s="12" t="s">
        <v>76</v>
      </c>
      <c r="AY114" s="236" t="s">
        <v>131</v>
      </c>
    </row>
    <row r="115" s="12" customFormat="1">
      <c r="B115" s="226"/>
      <c r="C115" s="227"/>
      <c r="D115" s="222" t="s">
        <v>160</v>
      </c>
      <c r="E115" s="228" t="s">
        <v>20</v>
      </c>
      <c r="F115" s="229" t="s">
        <v>162</v>
      </c>
      <c r="G115" s="227"/>
      <c r="H115" s="230">
        <v>2.25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160</v>
      </c>
      <c r="AU115" s="236" t="s">
        <v>85</v>
      </c>
      <c r="AV115" s="12" t="s">
        <v>85</v>
      </c>
      <c r="AW115" s="12" t="s">
        <v>37</v>
      </c>
      <c r="AX115" s="12" t="s">
        <v>76</v>
      </c>
      <c r="AY115" s="236" t="s">
        <v>131</v>
      </c>
    </row>
    <row r="116" s="1" customFormat="1" ht="16.5" customHeight="1">
      <c r="B116" s="36"/>
      <c r="C116" s="209" t="s">
        <v>163</v>
      </c>
      <c r="D116" s="209" t="s">
        <v>133</v>
      </c>
      <c r="E116" s="210" t="s">
        <v>164</v>
      </c>
      <c r="F116" s="211" t="s">
        <v>165</v>
      </c>
      <c r="G116" s="212" t="s">
        <v>166</v>
      </c>
      <c r="H116" s="213">
        <v>3</v>
      </c>
      <c r="I116" s="214"/>
      <c r="J116" s="215">
        <f>ROUND(I116*H116,2)</f>
        <v>0</v>
      </c>
      <c r="K116" s="211" t="s">
        <v>137</v>
      </c>
      <c r="L116" s="41"/>
      <c r="M116" s="216" t="s">
        <v>20</v>
      </c>
      <c r="N116" s="217" t="s">
        <v>47</v>
      </c>
      <c r="O116" s="81"/>
      <c r="P116" s="218">
        <f>O116*H116</f>
        <v>0</v>
      </c>
      <c r="Q116" s="218">
        <v>0</v>
      </c>
      <c r="R116" s="218">
        <f>Q116*H116</f>
        <v>0</v>
      </c>
      <c r="S116" s="218">
        <v>0.20499999999999999</v>
      </c>
      <c r="T116" s="219">
        <f>S116*H116</f>
        <v>0.61499999999999999</v>
      </c>
      <c r="AR116" s="220" t="s">
        <v>138</v>
      </c>
      <c r="AT116" s="220" t="s">
        <v>133</v>
      </c>
      <c r="AU116" s="220" t="s">
        <v>85</v>
      </c>
      <c r="AY116" s="15" t="s">
        <v>131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15" t="s">
        <v>22</v>
      </c>
      <c r="BK116" s="221">
        <f>ROUND(I116*H116,2)</f>
        <v>0</v>
      </c>
      <c r="BL116" s="15" t="s">
        <v>138</v>
      </c>
      <c r="BM116" s="220" t="s">
        <v>167</v>
      </c>
    </row>
    <row r="117" s="1" customFormat="1">
      <c r="B117" s="36"/>
      <c r="C117" s="37"/>
      <c r="D117" s="222" t="s">
        <v>140</v>
      </c>
      <c r="E117" s="37"/>
      <c r="F117" s="223" t="s">
        <v>168</v>
      </c>
      <c r="G117" s="37"/>
      <c r="H117" s="37"/>
      <c r="I117" s="133"/>
      <c r="J117" s="37"/>
      <c r="K117" s="37"/>
      <c r="L117" s="41"/>
      <c r="M117" s="224"/>
      <c r="N117" s="81"/>
      <c r="O117" s="81"/>
      <c r="P117" s="81"/>
      <c r="Q117" s="81"/>
      <c r="R117" s="81"/>
      <c r="S117" s="81"/>
      <c r="T117" s="82"/>
      <c r="AT117" s="15" t="s">
        <v>140</v>
      </c>
      <c r="AU117" s="15" t="s">
        <v>85</v>
      </c>
    </row>
    <row r="118" s="1" customFormat="1">
      <c r="B118" s="36"/>
      <c r="C118" s="37"/>
      <c r="D118" s="222" t="s">
        <v>142</v>
      </c>
      <c r="E118" s="37"/>
      <c r="F118" s="225" t="s">
        <v>169</v>
      </c>
      <c r="G118" s="37"/>
      <c r="H118" s="37"/>
      <c r="I118" s="133"/>
      <c r="J118" s="37"/>
      <c r="K118" s="37"/>
      <c r="L118" s="41"/>
      <c r="M118" s="224"/>
      <c r="N118" s="81"/>
      <c r="O118" s="81"/>
      <c r="P118" s="81"/>
      <c r="Q118" s="81"/>
      <c r="R118" s="81"/>
      <c r="S118" s="81"/>
      <c r="T118" s="82"/>
      <c r="AT118" s="15" t="s">
        <v>142</v>
      </c>
      <c r="AU118" s="15" t="s">
        <v>85</v>
      </c>
    </row>
    <row r="119" s="12" customFormat="1">
      <c r="B119" s="226"/>
      <c r="C119" s="227"/>
      <c r="D119" s="222" t="s">
        <v>160</v>
      </c>
      <c r="E119" s="228" t="s">
        <v>20</v>
      </c>
      <c r="F119" s="229" t="s">
        <v>170</v>
      </c>
      <c r="G119" s="227"/>
      <c r="H119" s="230">
        <v>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160</v>
      </c>
      <c r="AU119" s="236" t="s">
        <v>85</v>
      </c>
      <c r="AV119" s="12" t="s">
        <v>85</v>
      </c>
      <c r="AW119" s="12" t="s">
        <v>37</v>
      </c>
      <c r="AX119" s="12" t="s">
        <v>76</v>
      </c>
      <c r="AY119" s="236" t="s">
        <v>131</v>
      </c>
    </row>
    <row r="120" s="12" customFormat="1">
      <c r="B120" s="226"/>
      <c r="C120" s="227"/>
      <c r="D120" s="222" t="s">
        <v>160</v>
      </c>
      <c r="E120" s="228" t="s">
        <v>20</v>
      </c>
      <c r="F120" s="229" t="s">
        <v>171</v>
      </c>
      <c r="G120" s="227"/>
      <c r="H120" s="230">
        <v>2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160</v>
      </c>
      <c r="AU120" s="236" t="s">
        <v>85</v>
      </c>
      <c r="AV120" s="12" t="s">
        <v>85</v>
      </c>
      <c r="AW120" s="12" t="s">
        <v>37</v>
      </c>
      <c r="AX120" s="12" t="s">
        <v>76</v>
      </c>
      <c r="AY120" s="236" t="s">
        <v>131</v>
      </c>
    </row>
    <row r="121" s="1" customFormat="1" ht="16.5" customHeight="1">
      <c r="B121" s="36"/>
      <c r="C121" s="209" t="s">
        <v>172</v>
      </c>
      <c r="D121" s="209" t="s">
        <v>133</v>
      </c>
      <c r="E121" s="210" t="s">
        <v>173</v>
      </c>
      <c r="F121" s="211" t="s">
        <v>174</v>
      </c>
      <c r="G121" s="212" t="s">
        <v>175</v>
      </c>
      <c r="H121" s="213">
        <v>25.75</v>
      </c>
      <c r="I121" s="214"/>
      <c r="J121" s="215">
        <f>ROUND(I121*H121,2)</f>
        <v>0</v>
      </c>
      <c r="K121" s="211" t="s">
        <v>137</v>
      </c>
      <c r="L121" s="41"/>
      <c r="M121" s="216" t="s">
        <v>20</v>
      </c>
      <c r="N121" s="217" t="s">
        <v>47</v>
      </c>
      <c r="O121" s="81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220" t="s">
        <v>138</v>
      </c>
      <c r="AT121" s="220" t="s">
        <v>133</v>
      </c>
      <c r="AU121" s="220" t="s">
        <v>85</v>
      </c>
      <c r="AY121" s="15" t="s">
        <v>131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15" t="s">
        <v>22</v>
      </c>
      <c r="BK121" s="221">
        <f>ROUND(I121*H121,2)</f>
        <v>0</v>
      </c>
      <c r="BL121" s="15" t="s">
        <v>138</v>
      </c>
      <c r="BM121" s="220" t="s">
        <v>176</v>
      </c>
    </row>
    <row r="122" s="1" customFormat="1">
      <c r="B122" s="36"/>
      <c r="C122" s="37"/>
      <c r="D122" s="222" t="s">
        <v>140</v>
      </c>
      <c r="E122" s="37"/>
      <c r="F122" s="223" t="s">
        <v>177</v>
      </c>
      <c r="G122" s="37"/>
      <c r="H122" s="37"/>
      <c r="I122" s="133"/>
      <c r="J122" s="37"/>
      <c r="K122" s="37"/>
      <c r="L122" s="41"/>
      <c r="M122" s="224"/>
      <c r="N122" s="81"/>
      <c r="O122" s="81"/>
      <c r="P122" s="81"/>
      <c r="Q122" s="81"/>
      <c r="R122" s="81"/>
      <c r="S122" s="81"/>
      <c r="T122" s="82"/>
      <c r="AT122" s="15" t="s">
        <v>140</v>
      </c>
      <c r="AU122" s="15" t="s">
        <v>85</v>
      </c>
    </row>
    <row r="123" s="1" customFormat="1">
      <c r="B123" s="36"/>
      <c r="C123" s="37"/>
      <c r="D123" s="222" t="s">
        <v>142</v>
      </c>
      <c r="E123" s="37"/>
      <c r="F123" s="225" t="s">
        <v>178</v>
      </c>
      <c r="G123" s="37"/>
      <c r="H123" s="37"/>
      <c r="I123" s="133"/>
      <c r="J123" s="37"/>
      <c r="K123" s="37"/>
      <c r="L123" s="41"/>
      <c r="M123" s="224"/>
      <c r="N123" s="81"/>
      <c r="O123" s="81"/>
      <c r="P123" s="81"/>
      <c r="Q123" s="81"/>
      <c r="R123" s="81"/>
      <c r="S123" s="81"/>
      <c r="T123" s="82"/>
      <c r="AT123" s="15" t="s">
        <v>142</v>
      </c>
      <c r="AU123" s="15" t="s">
        <v>85</v>
      </c>
    </row>
    <row r="124" s="12" customFormat="1">
      <c r="B124" s="226"/>
      <c r="C124" s="227"/>
      <c r="D124" s="222" t="s">
        <v>160</v>
      </c>
      <c r="E124" s="228" t="s">
        <v>20</v>
      </c>
      <c r="F124" s="229" t="s">
        <v>179</v>
      </c>
      <c r="G124" s="227"/>
      <c r="H124" s="230">
        <v>25.75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160</v>
      </c>
      <c r="AU124" s="236" t="s">
        <v>85</v>
      </c>
      <c r="AV124" s="12" t="s">
        <v>85</v>
      </c>
      <c r="AW124" s="12" t="s">
        <v>37</v>
      </c>
      <c r="AX124" s="12" t="s">
        <v>76</v>
      </c>
      <c r="AY124" s="236" t="s">
        <v>131</v>
      </c>
    </row>
    <row r="125" s="1" customFormat="1" ht="16.5" customHeight="1">
      <c r="B125" s="36"/>
      <c r="C125" s="209" t="s">
        <v>180</v>
      </c>
      <c r="D125" s="209" t="s">
        <v>133</v>
      </c>
      <c r="E125" s="210" t="s">
        <v>181</v>
      </c>
      <c r="F125" s="211" t="s">
        <v>182</v>
      </c>
      <c r="G125" s="212" t="s">
        <v>175</v>
      </c>
      <c r="H125" s="213">
        <v>21.350000000000001</v>
      </c>
      <c r="I125" s="214"/>
      <c r="J125" s="215">
        <f>ROUND(I125*H125,2)</f>
        <v>0</v>
      </c>
      <c r="K125" s="211" t="s">
        <v>137</v>
      </c>
      <c r="L125" s="41"/>
      <c r="M125" s="216" t="s">
        <v>20</v>
      </c>
      <c r="N125" s="217" t="s">
        <v>47</v>
      </c>
      <c r="O125" s="81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20" t="s">
        <v>138</v>
      </c>
      <c r="AT125" s="220" t="s">
        <v>133</v>
      </c>
      <c r="AU125" s="220" t="s">
        <v>85</v>
      </c>
      <c r="AY125" s="15" t="s">
        <v>131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5" t="s">
        <v>22</v>
      </c>
      <c r="BK125" s="221">
        <f>ROUND(I125*H125,2)</f>
        <v>0</v>
      </c>
      <c r="BL125" s="15" t="s">
        <v>138</v>
      </c>
      <c r="BM125" s="220" t="s">
        <v>183</v>
      </c>
    </row>
    <row r="126" s="1" customFormat="1">
      <c r="B126" s="36"/>
      <c r="C126" s="37"/>
      <c r="D126" s="222" t="s">
        <v>140</v>
      </c>
      <c r="E126" s="37"/>
      <c r="F126" s="223" t="s">
        <v>184</v>
      </c>
      <c r="G126" s="37"/>
      <c r="H126" s="37"/>
      <c r="I126" s="133"/>
      <c r="J126" s="37"/>
      <c r="K126" s="37"/>
      <c r="L126" s="41"/>
      <c r="M126" s="224"/>
      <c r="N126" s="81"/>
      <c r="O126" s="81"/>
      <c r="P126" s="81"/>
      <c r="Q126" s="81"/>
      <c r="R126" s="81"/>
      <c r="S126" s="81"/>
      <c r="T126" s="82"/>
      <c r="AT126" s="15" t="s">
        <v>140</v>
      </c>
      <c r="AU126" s="15" t="s">
        <v>85</v>
      </c>
    </row>
    <row r="127" s="1" customFormat="1">
      <c r="B127" s="36"/>
      <c r="C127" s="37"/>
      <c r="D127" s="222" t="s">
        <v>142</v>
      </c>
      <c r="E127" s="37"/>
      <c r="F127" s="225" t="s">
        <v>185</v>
      </c>
      <c r="G127" s="37"/>
      <c r="H127" s="37"/>
      <c r="I127" s="133"/>
      <c r="J127" s="37"/>
      <c r="K127" s="37"/>
      <c r="L127" s="41"/>
      <c r="M127" s="224"/>
      <c r="N127" s="81"/>
      <c r="O127" s="81"/>
      <c r="P127" s="81"/>
      <c r="Q127" s="81"/>
      <c r="R127" s="81"/>
      <c r="S127" s="81"/>
      <c r="T127" s="82"/>
      <c r="AT127" s="15" t="s">
        <v>142</v>
      </c>
      <c r="AU127" s="15" t="s">
        <v>85</v>
      </c>
    </row>
    <row r="128" s="12" customFormat="1">
      <c r="B128" s="226"/>
      <c r="C128" s="227"/>
      <c r="D128" s="222" t="s">
        <v>160</v>
      </c>
      <c r="E128" s="228" t="s">
        <v>20</v>
      </c>
      <c r="F128" s="229" t="s">
        <v>186</v>
      </c>
      <c r="G128" s="227"/>
      <c r="H128" s="230">
        <v>21.350000000000001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160</v>
      </c>
      <c r="AU128" s="236" t="s">
        <v>85</v>
      </c>
      <c r="AV128" s="12" t="s">
        <v>85</v>
      </c>
      <c r="AW128" s="12" t="s">
        <v>37</v>
      </c>
      <c r="AX128" s="12" t="s">
        <v>76</v>
      </c>
      <c r="AY128" s="236" t="s">
        <v>131</v>
      </c>
    </row>
    <row r="129" s="1" customFormat="1" ht="16.5" customHeight="1">
      <c r="B129" s="36"/>
      <c r="C129" s="209" t="s">
        <v>187</v>
      </c>
      <c r="D129" s="209" t="s">
        <v>133</v>
      </c>
      <c r="E129" s="210" t="s">
        <v>188</v>
      </c>
      <c r="F129" s="211" t="s">
        <v>189</v>
      </c>
      <c r="G129" s="212" t="s">
        <v>175</v>
      </c>
      <c r="H129" s="213">
        <v>21.350000000000001</v>
      </c>
      <c r="I129" s="214"/>
      <c r="J129" s="215">
        <f>ROUND(I129*H129,2)</f>
        <v>0</v>
      </c>
      <c r="K129" s="211" t="s">
        <v>137</v>
      </c>
      <c r="L129" s="41"/>
      <c r="M129" s="216" t="s">
        <v>20</v>
      </c>
      <c r="N129" s="217" t="s">
        <v>47</v>
      </c>
      <c r="O129" s="81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220" t="s">
        <v>138</v>
      </c>
      <c r="AT129" s="220" t="s">
        <v>133</v>
      </c>
      <c r="AU129" s="220" t="s">
        <v>85</v>
      </c>
      <c r="AY129" s="15" t="s">
        <v>131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5" t="s">
        <v>22</v>
      </c>
      <c r="BK129" s="221">
        <f>ROUND(I129*H129,2)</f>
        <v>0</v>
      </c>
      <c r="BL129" s="15" t="s">
        <v>138</v>
      </c>
      <c r="BM129" s="220" t="s">
        <v>190</v>
      </c>
    </row>
    <row r="130" s="1" customFormat="1">
      <c r="B130" s="36"/>
      <c r="C130" s="37"/>
      <c r="D130" s="222" t="s">
        <v>140</v>
      </c>
      <c r="E130" s="37"/>
      <c r="F130" s="223" t="s">
        <v>191</v>
      </c>
      <c r="G130" s="37"/>
      <c r="H130" s="37"/>
      <c r="I130" s="133"/>
      <c r="J130" s="37"/>
      <c r="K130" s="37"/>
      <c r="L130" s="41"/>
      <c r="M130" s="224"/>
      <c r="N130" s="81"/>
      <c r="O130" s="81"/>
      <c r="P130" s="81"/>
      <c r="Q130" s="81"/>
      <c r="R130" s="81"/>
      <c r="S130" s="81"/>
      <c r="T130" s="82"/>
      <c r="AT130" s="15" t="s">
        <v>140</v>
      </c>
      <c r="AU130" s="15" t="s">
        <v>85</v>
      </c>
    </row>
    <row r="131" s="1" customFormat="1">
      <c r="B131" s="36"/>
      <c r="C131" s="37"/>
      <c r="D131" s="222" t="s">
        <v>142</v>
      </c>
      <c r="E131" s="37"/>
      <c r="F131" s="225" t="s">
        <v>185</v>
      </c>
      <c r="G131" s="37"/>
      <c r="H131" s="37"/>
      <c r="I131" s="133"/>
      <c r="J131" s="37"/>
      <c r="K131" s="37"/>
      <c r="L131" s="41"/>
      <c r="M131" s="224"/>
      <c r="N131" s="81"/>
      <c r="O131" s="81"/>
      <c r="P131" s="81"/>
      <c r="Q131" s="81"/>
      <c r="R131" s="81"/>
      <c r="S131" s="81"/>
      <c r="T131" s="82"/>
      <c r="AT131" s="15" t="s">
        <v>142</v>
      </c>
      <c r="AU131" s="15" t="s">
        <v>85</v>
      </c>
    </row>
    <row r="132" s="1" customFormat="1" ht="16.5" customHeight="1">
      <c r="B132" s="36"/>
      <c r="C132" s="209" t="s">
        <v>192</v>
      </c>
      <c r="D132" s="209" t="s">
        <v>133</v>
      </c>
      <c r="E132" s="210" t="s">
        <v>193</v>
      </c>
      <c r="F132" s="211" t="s">
        <v>194</v>
      </c>
      <c r="G132" s="212" t="s">
        <v>175</v>
      </c>
      <c r="H132" s="213">
        <v>28.07</v>
      </c>
      <c r="I132" s="214"/>
      <c r="J132" s="215">
        <f>ROUND(I132*H132,2)</f>
        <v>0</v>
      </c>
      <c r="K132" s="211" t="s">
        <v>137</v>
      </c>
      <c r="L132" s="41"/>
      <c r="M132" s="216" t="s">
        <v>20</v>
      </c>
      <c r="N132" s="217" t="s">
        <v>47</v>
      </c>
      <c r="O132" s="81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AR132" s="220" t="s">
        <v>138</v>
      </c>
      <c r="AT132" s="220" t="s">
        <v>133</v>
      </c>
      <c r="AU132" s="220" t="s">
        <v>85</v>
      </c>
      <c r="AY132" s="15" t="s">
        <v>131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5" t="s">
        <v>22</v>
      </c>
      <c r="BK132" s="221">
        <f>ROUND(I132*H132,2)</f>
        <v>0</v>
      </c>
      <c r="BL132" s="15" t="s">
        <v>138</v>
      </c>
      <c r="BM132" s="220" t="s">
        <v>195</v>
      </c>
    </row>
    <row r="133" s="1" customFormat="1">
      <c r="B133" s="36"/>
      <c r="C133" s="37"/>
      <c r="D133" s="222" t="s">
        <v>140</v>
      </c>
      <c r="E133" s="37"/>
      <c r="F133" s="223" t="s">
        <v>196</v>
      </c>
      <c r="G133" s="37"/>
      <c r="H133" s="37"/>
      <c r="I133" s="133"/>
      <c r="J133" s="37"/>
      <c r="K133" s="37"/>
      <c r="L133" s="41"/>
      <c r="M133" s="224"/>
      <c r="N133" s="81"/>
      <c r="O133" s="81"/>
      <c r="P133" s="81"/>
      <c r="Q133" s="81"/>
      <c r="R133" s="81"/>
      <c r="S133" s="81"/>
      <c r="T133" s="82"/>
      <c r="AT133" s="15" t="s">
        <v>140</v>
      </c>
      <c r="AU133" s="15" t="s">
        <v>85</v>
      </c>
    </row>
    <row r="134" s="1" customFormat="1">
      <c r="B134" s="36"/>
      <c r="C134" s="37"/>
      <c r="D134" s="222" t="s">
        <v>142</v>
      </c>
      <c r="E134" s="37"/>
      <c r="F134" s="225" t="s">
        <v>197</v>
      </c>
      <c r="G134" s="37"/>
      <c r="H134" s="37"/>
      <c r="I134" s="133"/>
      <c r="J134" s="37"/>
      <c r="K134" s="37"/>
      <c r="L134" s="41"/>
      <c r="M134" s="224"/>
      <c r="N134" s="81"/>
      <c r="O134" s="81"/>
      <c r="P134" s="81"/>
      <c r="Q134" s="81"/>
      <c r="R134" s="81"/>
      <c r="S134" s="81"/>
      <c r="T134" s="82"/>
      <c r="AT134" s="15" t="s">
        <v>142</v>
      </c>
      <c r="AU134" s="15" t="s">
        <v>85</v>
      </c>
    </row>
    <row r="135" s="12" customFormat="1">
      <c r="B135" s="226"/>
      <c r="C135" s="227"/>
      <c r="D135" s="222" t="s">
        <v>160</v>
      </c>
      <c r="E135" s="228" t="s">
        <v>20</v>
      </c>
      <c r="F135" s="229" t="s">
        <v>198</v>
      </c>
      <c r="G135" s="227"/>
      <c r="H135" s="230">
        <v>11.220000000000001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160</v>
      </c>
      <c r="AU135" s="236" t="s">
        <v>85</v>
      </c>
      <c r="AV135" s="12" t="s">
        <v>85</v>
      </c>
      <c r="AW135" s="12" t="s">
        <v>37</v>
      </c>
      <c r="AX135" s="12" t="s">
        <v>76</v>
      </c>
      <c r="AY135" s="236" t="s">
        <v>131</v>
      </c>
    </row>
    <row r="136" s="12" customFormat="1">
      <c r="B136" s="226"/>
      <c r="C136" s="227"/>
      <c r="D136" s="222" t="s">
        <v>160</v>
      </c>
      <c r="E136" s="228" t="s">
        <v>20</v>
      </c>
      <c r="F136" s="229" t="s">
        <v>199</v>
      </c>
      <c r="G136" s="227"/>
      <c r="H136" s="230">
        <v>13.25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160</v>
      </c>
      <c r="AU136" s="236" t="s">
        <v>85</v>
      </c>
      <c r="AV136" s="12" t="s">
        <v>85</v>
      </c>
      <c r="AW136" s="12" t="s">
        <v>37</v>
      </c>
      <c r="AX136" s="12" t="s">
        <v>76</v>
      </c>
      <c r="AY136" s="236" t="s">
        <v>131</v>
      </c>
    </row>
    <row r="137" s="12" customFormat="1">
      <c r="B137" s="226"/>
      <c r="C137" s="227"/>
      <c r="D137" s="222" t="s">
        <v>160</v>
      </c>
      <c r="E137" s="228" t="s">
        <v>20</v>
      </c>
      <c r="F137" s="229" t="s">
        <v>200</v>
      </c>
      <c r="G137" s="227"/>
      <c r="H137" s="230">
        <v>3.6000000000000001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160</v>
      </c>
      <c r="AU137" s="236" t="s">
        <v>85</v>
      </c>
      <c r="AV137" s="12" t="s">
        <v>85</v>
      </c>
      <c r="AW137" s="12" t="s">
        <v>37</v>
      </c>
      <c r="AX137" s="12" t="s">
        <v>76</v>
      </c>
      <c r="AY137" s="236" t="s">
        <v>131</v>
      </c>
    </row>
    <row r="138" s="1" customFormat="1" ht="16.5" customHeight="1">
      <c r="B138" s="36"/>
      <c r="C138" s="209" t="s">
        <v>27</v>
      </c>
      <c r="D138" s="209" t="s">
        <v>133</v>
      </c>
      <c r="E138" s="210" t="s">
        <v>201</v>
      </c>
      <c r="F138" s="211" t="s">
        <v>202</v>
      </c>
      <c r="G138" s="212" t="s">
        <v>175</v>
      </c>
      <c r="H138" s="213">
        <v>28.07</v>
      </c>
      <c r="I138" s="214"/>
      <c r="J138" s="215">
        <f>ROUND(I138*H138,2)</f>
        <v>0</v>
      </c>
      <c r="K138" s="211" t="s">
        <v>137</v>
      </c>
      <c r="L138" s="41"/>
      <c r="M138" s="216" t="s">
        <v>20</v>
      </c>
      <c r="N138" s="217" t="s">
        <v>47</v>
      </c>
      <c r="O138" s="81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AR138" s="220" t="s">
        <v>138</v>
      </c>
      <c r="AT138" s="220" t="s">
        <v>133</v>
      </c>
      <c r="AU138" s="220" t="s">
        <v>85</v>
      </c>
      <c r="AY138" s="15" t="s">
        <v>131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5" t="s">
        <v>22</v>
      </c>
      <c r="BK138" s="221">
        <f>ROUND(I138*H138,2)</f>
        <v>0</v>
      </c>
      <c r="BL138" s="15" t="s">
        <v>138</v>
      </c>
      <c r="BM138" s="220" t="s">
        <v>203</v>
      </c>
    </row>
    <row r="139" s="1" customFormat="1">
      <c r="B139" s="36"/>
      <c r="C139" s="37"/>
      <c r="D139" s="222" t="s">
        <v>140</v>
      </c>
      <c r="E139" s="37"/>
      <c r="F139" s="223" t="s">
        <v>204</v>
      </c>
      <c r="G139" s="37"/>
      <c r="H139" s="37"/>
      <c r="I139" s="133"/>
      <c r="J139" s="37"/>
      <c r="K139" s="37"/>
      <c r="L139" s="41"/>
      <c r="M139" s="224"/>
      <c r="N139" s="81"/>
      <c r="O139" s="81"/>
      <c r="P139" s="81"/>
      <c r="Q139" s="81"/>
      <c r="R139" s="81"/>
      <c r="S139" s="81"/>
      <c r="T139" s="82"/>
      <c r="AT139" s="15" t="s">
        <v>140</v>
      </c>
      <c r="AU139" s="15" t="s">
        <v>85</v>
      </c>
    </row>
    <row r="140" s="1" customFormat="1">
      <c r="B140" s="36"/>
      <c r="C140" s="37"/>
      <c r="D140" s="222" t="s">
        <v>142</v>
      </c>
      <c r="E140" s="37"/>
      <c r="F140" s="225" t="s">
        <v>197</v>
      </c>
      <c r="G140" s="37"/>
      <c r="H140" s="37"/>
      <c r="I140" s="133"/>
      <c r="J140" s="37"/>
      <c r="K140" s="37"/>
      <c r="L140" s="41"/>
      <c r="M140" s="224"/>
      <c r="N140" s="81"/>
      <c r="O140" s="81"/>
      <c r="P140" s="81"/>
      <c r="Q140" s="81"/>
      <c r="R140" s="81"/>
      <c r="S140" s="81"/>
      <c r="T140" s="82"/>
      <c r="AT140" s="15" t="s">
        <v>142</v>
      </c>
      <c r="AU140" s="15" t="s">
        <v>85</v>
      </c>
    </row>
    <row r="141" s="1" customFormat="1" ht="16.5" customHeight="1">
      <c r="B141" s="36"/>
      <c r="C141" s="209" t="s">
        <v>205</v>
      </c>
      <c r="D141" s="209" t="s">
        <v>133</v>
      </c>
      <c r="E141" s="210" t="s">
        <v>206</v>
      </c>
      <c r="F141" s="211" t="s">
        <v>207</v>
      </c>
      <c r="G141" s="212" t="s">
        <v>175</v>
      </c>
      <c r="H141" s="213">
        <v>3</v>
      </c>
      <c r="I141" s="214"/>
      <c r="J141" s="215">
        <f>ROUND(I141*H141,2)</f>
        <v>0</v>
      </c>
      <c r="K141" s="211" t="s">
        <v>137</v>
      </c>
      <c r="L141" s="41"/>
      <c r="M141" s="216" t="s">
        <v>20</v>
      </c>
      <c r="N141" s="217" t="s">
        <v>47</v>
      </c>
      <c r="O141" s="81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220" t="s">
        <v>138</v>
      </c>
      <c r="AT141" s="220" t="s">
        <v>133</v>
      </c>
      <c r="AU141" s="220" t="s">
        <v>85</v>
      </c>
      <c r="AY141" s="15" t="s">
        <v>131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5" t="s">
        <v>22</v>
      </c>
      <c r="BK141" s="221">
        <f>ROUND(I141*H141,2)</f>
        <v>0</v>
      </c>
      <c r="BL141" s="15" t="s">
        <v>138</v>
      </c>
      <c r="BM141" s="220" t="s">
        <v>208</v>
      </c>
    </row>
    <row r="142" s="1" customFormat="1">
      <c r="B142" s="36"/>
      <c r="C142" s="37"/>
      <c r="D142" s="222" t="s">
        <v>140</v>
      </c>
      <c r="E142" s="37"/>
      <c r="F142" s="223" t="s">
        <v>209</v>
      </c>
      <c r="G142" s="37"/>
      <c r="H142" s="37"/>
      <c r="I142" s="133"/>
      <c r="J142" s="37"/>
      <c r="K142" s="37"/>
      <c r="L142" s="41"/>
      <c r="M142" s="224"/>
      <c r="N142" s="81"/>
      <c r="O142" s="81"/>
      <c r="P142" s="81"/>
      <c r="Q142" s="81"/>
      <c r="R142" s="81"/>
      <c r="S142" s="81"/>
      <c r="T142" s="82"/>
      <c r="AT142" s="15" t="s">
        <v>140</v>
      </c>
      <c r="AU142" s="15" t="s">
        <v>85</v>
      </c>
    </row>
    <row r="143" s="1" customFormat="1">
      <c r="B143" s="36"/>
      <c r="C143" s="37"/>
      <c r="D143" s="222" t="s">
        <v>142</v>
      </c>
      <c r="E143" s="37"/>
      <c r="F143" s="225" t="s">
        <v>210</v>
      </c>
      <c r="G143" s="37"/>
      <c r="H143" s="37"/>
      <c r="I143" s="133"/>
      <c r="J143" s="37"/>
      <c r="K143" s="37"/>
      <c r="L143" s="41"/>
      <c r="M143" s="224"/>
      <c r="N143" s="81"/>
      <c r="O143" s="81"/>
      <c r="P143" s="81"/>
      <c r="Q143" s="81"/>
      <c r="R143" s="81"/>
      <c r="S143" s="81"/>
      <c r="T143" s="82"/>
      <c r="AT143" s="15" t="s">
        <v>142</v>
      </c>
      <c r="AU143" s="15" t="s">
        <v>85</v>
      </c>
    </row>
    <row r="144" s="12" customFormat="1">
      <c r="B144" s="226"/>
      <c r="C144" s="227"/>
      <c r="D144" s="222" t="s">
        <v>160</v>
      </c>
      <c r="E144" s="228" t="s">
        <v>20</v>
      </c>
      <c r="F144" s="229" t="s">
        <v>211</v>
      </c>
      <c r="G144" s="227"/>
      <c r="H144" s="230">
        <v>3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160</v>
      </c>
      <c r="AU144" s="236" t="s">
        <v>85</v>
      </c>
      <c r="AV144" s="12" t="s">
        <v>85</v>
      </c>
      <c r="AW144" s="12" t="s">
        <v>37</v>
      </c>
      <c r="AX144" s="12" t="s">
        <v>76</v>
      </c>
      <c r="AY144" s="236" t="s">
        <v>131</v>
      </c>
    </row>
    <row r="145" s="1" customFormat="1" ht="16.5" customHeight="1">
      <c r="B145" s="36"/>
      <c r="C145" s="209" t="s">
        <v>212</v>
      </c>
      <c r="D145" s="209" t="s">
        <v>133</v>
      </c>
      <c r="E145" s="210" t="s">
        <v>213</v>
      </c>
      <c r="F145" s="211" t="s">
        <v>214</v>
      </c>
      <c r="G145" s="212" t="s">
        <v>175</v>
      </c>
      <c r="H145" s="213">
        <v>3</v>
      </c>
      <c r="I145" s="214"/>
      <c r="J145" s="215">
        <f>ROUND(I145*H145,2)</f>
        <v>0</v>
      </c>
      <c r="K145" s="211" t="s">
        <v>137</v>
      </c>
      <c r="L145" s="41"/>
      <c r="M145" s="216" t="s">
        <v>20</v>
      </c>
      <c r="N145" s="217" t="s">
        <v>47</v>
      </c>
      <c r="O145" s="81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220" t="s">
        <v>138</v>
      </c>
      <c r="AT145" s="220" t="s">
        <v>133</v>
      </c>
      <c r="AU145" s="220" t="s">
        <v>85</v>
      </c>
      <c r="AY145" s="15" t="s">
        <v>131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5" t="s">
        <v>22</v>
      </c>
      <c r="BK145" s="221">
        <f>ROUND(I145*H145,2)</f>
        <v>0</v>
      </c>
      <c r="BL145" s="15" t="s">
        <v>138</v>
      </c>
      <c r="BM145" s="220" t="s">
        <v>215</v>
      </c>
    </row>
    <row r="146" s="1" customFormat="1">
      <c r="B146" s="36"/>
      <c r="C146" s="37"/>
      <c r="D146" s="222" t="s">
        <v>140</v>
      </c>
      <c r="E146" s="37"/>
      <c r="F146" s="223" t="s">
        <v>216</v>
      </c>
      <c r="G146" s="37"/>
      <c r="H146" s="37"/>
      <c r="I146" s="133"/>
      <c r="J146" s="37"/>
      <c r="K146" s="37"/>
      <c r="L146" s="41"/>
      <c r="M146" s="224"/>
      <c r="N146" s="81"/>
      <c r="O146" s="81"/>
      <c r="P146" s="81"/>
      <c r="Q146" s="81"/>
      <c r="R146" s="81"/>
      <c r="S146" s="81"/>
      <c r="T146" s="82"/>
      <c r="AT146" s="15" t="s">
        <v>140</v>
      </c>
      <c r="AU146" s="15" t="s">
        <v>85</v>
      </c>
    </row>
    <row r="147" s="1" customFormat="1">
      <c r="B147" s="36"/>
      <c r="C147" s="37"/>
      <c r="D147" s="222" t="s">
        <v>142</v>
      </c>
      <c r="E147" s="37"/>
      <c r="F147" s="225" t="s">
        <v>210</v>
      </c>
      <c r="G147" s="37"/>
      <c r="H147" s="37"/>
      <c r="I147" s="133"/>
      <c r="J147" s="37"/>
      <c r="K147" s="37"/>
      <c r="L147" s="41"/>
      <c r="M147" s="224"/>
      <c r="N147" s="81"/>
      <c r="O147" s="81"/>
      <c r="P147" s="81"/>
      <c r="Q147" s="81"/>
      <c r="R147" s="81"/>
      <c r="S147" s="81"/>
      <c r="T147" s="82"/>
      <c r="AT147" s="15" t="s">
        <v>142</v>
      </c>
      <c r="AU147" s="15" t="s">
        <v>85</v>
      </c>
    </row>
    <row r="148" s="1" customFormat="1" ht="16.5" customHeight="1">
      <c r="B148" s="36"/>
      <c r="C148" s="209" t="s">
        <v>217</v>
      </c>
      <c r="D148" s="209" t="s">
        <v>133</v>
      </c>
      <c r="E148" s="210" t="s">
        <v>218</v>
      </c>
      <c r="F148" s="211" t="s">
        <v>219</v>
      </c>
      <c r="G148" s="212" t="s">
        <v>175</v>
      </c>
      <c r="H148" s="213">
        <v>73.189999999999998</v>
      </c>
      <c r="I148" s="214"/>
      <c r="J148" s="215">
        <f>ROUND(I148*H148,2)</f>
        <v>0</v>
      </c>
      <c r="K148" s="211" t="s">
        <v>137</v>
      </c>
      <c r="L148" s="41"/>
      <c r="M148" s="216" t="s">
        <v>20</v>
      </c>
      <c r="N148" s="217" t="s">
        <v>47</v>
      </c>
      <c r="O148" s="81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220" t="s">
        <v>138</v>
      </c>
      <c r="AT148" s="220" t="s">
        <v>133</v>
      </c>
      <c r="AU148" s="220" t="s">
        <v>85</v>
      </c>
      <c r="AY148" s="15" t="s">
        <v>131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5" t="s">
        <v>22</v>
      </c>
      <c r="BK148" s="221">
        <f>ROUND(I148*H148,2)</f>
        <v>0</v>
      </c>
      <c r="BL148" s="15" t="s">
        <v>138</v>
      </c>
      <c r="BM148" s="220" t="s">
        <v>220</v>
      </c>
    </row>
    <row r="149" s="1" customFormat="1">
      <c r="B149" s="36"/>
      <c r="C149" s="37"/>
      <c r="D149" s="222" t="s">
        <v>140</v>
      </c>
      <c r="E149" s="37"/>
      <c r="F149" s="223" t="s">
        <v>221</v>
      </c>
      <c r="G149" s="37"/>
      <c r="H149" s="37"/>
      <c r="I149" s="133"/>
      <c r="J149" s="37"/>
      <c r="K149" s="37"/>
      <c r="L149" s="41"/>
      <c r="M149" s="224"/>
      <c r="N149" s="81"/>
      <c r="O149" s="81"/>
      <c r="P149" s="81"/>
      <c r="Q149" s="81"/>
      <c r="R149" s="81"/>
      <c r="S149" s="81"/>
      <c r="T149" s="82"/>
      <c r="AT149" s="15" t="s">
        <v>140</v>
      </c>
      <c r="AU149" s="15" t="s">
        <v>85</v>
      </c>
    </row>
    <row r="150" s="1" customFormat="1">
      <c r="B150" s="36"/>
      <c r="C150" s="37"/>
      <c r="D150" s="222" t="s">
        <v>142</v>
      </c>
      <c r="E150" s="37"/>
      <c r="F150" s="225" t="s">
        <v>222</v>
      </c>
      <c r="G150" s="37"/>
      <c r="H150" s="37"/>
      <c r="I150" s="133"/>
      <c r="J150" s="37"/>
      <c r="K150" s="37"/>
      <c r="L150" s="41"/>
      <c r="M150" s="224"/>
      <c r="N150" s="81"/>
      <c r="O150" s="81"/>
      <c r="P150" s="81"/>
      <c r="Q150" s="81"/>
      <c r="R150" s="81"/>
      <c r="S150" s="81"/>
      <c r="T150" s="82"/>
      <c r="AT150" s="15" t="s">
        <v>142</v>
      </c>
      <c r="AU150" s="15" t="s">
        <v>85</v>
      </c>
    </row>
    <row r="151" s="12" customFormat="1">
      <c r="B151" s="226"/>
      <c r="C151" s="227"/>
      <c r="D151" s="222" t="s">
        <v>160</v>
      </c>
      <c r="E151" s="228" t="s">
        <v>20</v>
      </c>
      <c r="F151" s="229" t="s">
        <v>223</v>
      </c>
      <c r="G151" s="227"/>
      <c r="H151" s="230">
        <v>52.420000000000002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160</v>
      </c>
      <c r="AU151" s="236" t="s">
        <v>85</v>
      </c>
      <c r="AV151" s="12" t="s">
        <v>85</v>
      </c>
      <c r="AW151" s="12" t="s">
        <v>37</v>
      </c>
      <c r="AX151" s="12" t="s">
        <v>76</v>
      </c>
      <c r="AY151" s="236" t="s">
        <v>131</v>
      </c>
    </row>
    <row r="152" s="12" customFormat="1">
      <c r="B152" s="226"/>
      <c r="C152" s="227"/>
      <c r="D152" s="222" t="s">
        <v>160</v>
      </c>
      <c r="E152" s="228" t="s">
        <v>20</v>
      </c>
      <c r="F152" s="229" t="s">
        <v>224</v>
      </c>
      <c r="G152" s="227"/>
      <c r="H152" s="230">
        <v>20.77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160</v>
      </c>
      <c r="AU152" s="236" t="s">
        <v>85</v>
      </c>
      <c r="AV152" s="12" t="s">
        <v>85</v>
      </c>
      <c r="AW152" s="12" t="s">
        <v>37</v>
      </c>
      <c r="AX152" s="12" t="s">
        <v>76</v>
      </c>
      <c r="AY152" s="236" t="s">
        <v>131</v>
      </c>
    </row>
    <row r="153" s="1" customFormat="1" ht="16.5" customHeight="1">
      <c r="B153" s="36"/>
      <c r="C153" s="209" t="s">
        <v>225</v>
      </c>
      <c r="D153" s="209" t="s">
        <v>133</v>
      </c>
      <c r="E153" s="210" t="s">
        <v>226</v>
      </c>
      <c r="F153" s="211" t="s">
        <v>227</v>
      </c>
      <c r="G153" s="212" t="s">
        <v>175</v>
      </c>
      <c r="H153" s="213">
        <v>73.189999999999998</v>
      </c>
      <c r="I153" s="214"/>
      <c r="J153" s="215">
        <f>ROUND(I153*H153,2)</f>
        <v>0</v>
      </c>
      <c r="K153" s="211" t="s">
        <v>137</v>
      </c>
      <c r="L153" s="41"/>
      <c r="M153" s="216" t="s">
        <v>20</v>
      </c>
      <c r="N153" s="217" t="s">
        <v>47</v>
      </c>
      <c r="O153" s="81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20" t="s">
        <v>138</v>
      </c>
      <c r="AT153" s="220" t="s">
        <v>133</v>
      </c>
      <c r="AU153" s="220" t="s">
        <v>85</v>
      </c>
      <c r="AY153" s="15" t="s">
        <v>131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5" t="s">
        <v>22</v>
      </c>
      <c r="BK153" s="221">
        <f>ROUND(I153*H153,2)</f>
        <v>0</v>
      </c>
      <c r="BL153" s="15" t="s">
        <v>138</v>
      </c>
      <c r="BM153" s="220" t="s">
        <v>228</v>
      </c>
    </row>
    <row r="154" s="1" customFormat="1">
      <c r="B154" s="36"/>
      <c r="C154" s="37"/>
      <c r="D154" s="222" t="s">
        <v>140</v>
      </c>
      <c r="E154" s="37"/>
      <c r="F154" s="223" t="s">
        <v>227</v>
      </c>
      <c r="G154" s="37"/>
      <c r="H154" s="37"/>
      <c r="I154" s="133"/>
      <c r="J154" s="37"/>
      <c r="K154" s="37"/>
      <c r="L154" s="41"/>
      <c r="M154" s="224"/>
      <c r="N154" s="81"/>
      <c r="O154" s="81"/>
      <c r="P154" s="81"/>
      <c r="Q154" s="81"/>
      <c r="R154" s="81"/>
      <c r="S154" s="81"/>
      <c r="T154" s="82"/>
      <c r="AT154" s="15" t="s">
        <v>140</v>
      </c>
      <c r="AU154" s="15" t="s">
        <v>85</v>
      </c>
    </row>
    <row r="155" s="1" customFormat="1">
      <c r="B155" s="36"/>
      <c r="C155" s="37"/>
      <c r="D155" s="222" t="s">
        <v>142</v>
      </c>
      <c r="E155" s="37"/>
      <c r="F155" s="225" t="s">
        <v>229</v>
      </c>
      <c r="G155" s="37"/>
      <c r="H155" s="37"/>
      <c r="I155" s="133"/>
      <c r="J155" s="37"/>
      <c r="K155" s="37"/>
      <c r="L155" s="41"/>
      <c r="M155" s="224"/>
      <c r="N155" s="81"/>
      <c r="O155" s="81"/>
      <c r="P155" s="81"/>
      <c r="Q155" s="81"/>
      <c r="R155" s="81"/>
      <c r="S155" s="81"/>
      <c r="T155" s="82"/>
      <c r="AT155" s="15" t="s">
        <v>142</v>
      </c>
      <c r="AU155" s="15" t="s">
        <v>85</v>
      </c>
    </row>
    <row r="156" s="1" customFormat="1" ht="16.5" customHeight="1">
      <c r="B156" s="36"/>
      <c r="C156" s="209" t="s">
        <v>8</v>
      </c>
      <c r="D156" s="209" t="s">
        <v>133</v>
      </c>
      <c r="E156" s="210" t="s">
        <v>230</v>
      </c>
      <c r="F156" s="211" t="s">
        <v>231</v>
      </c>
      <c r="G156" s="212" t="s">
        <v>232</v>
      </c>
      <c r="H156" s="213">
        <v>124.423</v>
      </c>
      <c r="I156" s="214"/>
      <c r="J156" s="215">
        <f>ROUND(I156*H156,2)</f>
        <v>0</v>
      </c>
      <c r="K156" s="211" t="s">
        <v>137</v>
      </c>
      <c r="L156" s="41"/>
      <c r="M156" s="216" t="s">
        <v>20</v>
      </c>
      <c r="N156" s="217" t="s">
        <v>47</v>
      </c>
      <c r="O156" s="81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AR156" s="220" t="s">
        <v>138</v>
      </c>
      <c r="AT156" s="220" t="s">
        <v>133</v>
      </c>
      <c r="AU156" s="220" t="s">
        <v>85</v>
      </c>
      <c r="AY156" s="15" t="s">
        <v>131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5" t="s">
        <v>22</v>
      </c>
      <c r="BK156" s="221">
        <f>ROUND(I156*H156,2)</f>
        <v>0</v>
      </c>
      <c r="BL156" s="15" t="s">
        <v>138</v>
      </c>
      <c r="BM156" s="220" t="s">
        <v>233</v>
      </c>
    </row>
    <row r="157" s="1" customFormat="1">
      <c r="B157" s="36"/>
      <c r="C157" s="37"/>
      <c r="D157" s="222" t="s">
        <v>140</v>
      </c>
      <c r="E157" s="37"/>
      <c r="F157" s="223" t="s">
        <v>234</v>
      </c>
      <c r="G157" s="37"/>
      <c r="H157" s="37"/>
      <c r="I157" s="133"/>
      <c r="J157" s="37"/>
      <c r="K157" s="37"/>
      <c r="L157" s="41"/>
      <c r="M157" s="224"/>
      <c r="N157" s="81"/>
      <c r="O157" s="81"/>
      <c r="P157" s="81"/>
      <c r="Q157" s="81"/>
      <c r="R157" s="81"/>
      <c r="S157" s="81"/>
      <c r="T157" s="82"/>
      <c r="AT157" s="15" t="s">
        <v>140</v>
      </c>
      <c r="AU157" s="15" t="s">
        <v>85</v>
      </c>
    </row>
    <row r="158" s="1" customFormat="1">
      <c r="B158" s="36"/>
      <c r="C158" s="37"/>
      <c r="D158" s="222" t="s">
        <v>142</v>
      </c>
      <c r="E158" s="37"/>
      <c r="F158" s="225" t="s">
        <v>235</v>
      </c>
      <c r="G158" s="37"/>
      <c r="H158" s="37"/>
      <c r="I158" s="133"/>
      <c r="J158" s="37"/>
      <c r="K158" s="37"/>
      <c r="L158" s="41"/>
      <c r="M158" s="224"/>
      <c r="N158" s="81"/>
      <c r="O158" s="81"/>
      <c r="P158" s="81"/>
      <c r="Q158" s="81"/>
      <c r="R158" s="81"/>
      <c r="S158" s="81"/>
      <c r="T158" s="82"/>
      <c r="AT158" s="15" t="s">
        <v>142</v>
      </c>
      <c r="AU158" s="15" t="s">
        <v>85</v>
      </c>
    </row>
    <row r="159" s="12" customFormat="1">
      <c r="B159" s="226"/>
      <c r="C159" s="227"/>
      <c r="D159" s="222" t="s">
        <v>160</v>
      </c>
      <c r="E159" s="227"/>
      <c r="F159" s="229" t="s">
        <v>236</v>
      </c>
      <c r="G159" s="227"/>
      <c r="H159" s="230">
        <v>124.423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160</v>
      </c>
      <c r="AU159" s="236" t="s">
        <v>85</v>
      </c>
      <c r="AV159" s="12" t="s">
        <v>85</v>
      </c>
      <c r="AW159" s="12" t="s">
        <v>4</v>
      </c>
      <c r="AX159" s="12" t="s">
        <v>22</v>
      </c>
      <c r="AY159" s="236" t="s">
        <v>131</v>
      </c>
    </row>
    <row r="160" s="1" customFormat="1" ht="16.5" customHeight="1">
      <c r="B160" s="36"/>
      <c r="C160" s="209" t="s">
        <v>237</v>
      </c>
      <c r="D160" s="209" t="s">
        <v>133</v>
      </c>
      <c r="E160" s="210" t="s">
        <v>238</v>
      </c>
      <c r="F160" s="211" t="s">
        <v>239</v>
      </c>
      <c r="G160" s="212" t="s">
        <v>175</v>
      </c>
      <c r="H160" s="213">
        <v>19.370000000000001</v>
      </c>
      <c r="I160" s="214"/>
      <c r="J160" s="215">
        <f>ROUND(I160*H160,2)</f>
        <v>0</v>
      </c>
      <c r="K160" s="211" t="s">
        <v>137</v>
      </c>
      <c r="L160" s="41"/>
      <c r="M160" s="216" t="s">
        <v>20</v>
      </c>
      <c r="N160" s="217" t="s">
        <v>47</v>
      </c>
      <c r="O160" s="81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AR160" s="220" t="s">
        <v>138</v>
      </c>
      <c r="AT160" s="220" t="s">
        <v>133</v>
      </c>
      <c r="AU160" s="220" t="s">
        <v>85</v>
      </c>
      <c r="AY160" s="15" t="s">
        <v>131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5" t="s">
        <v>22</v>
      </c>
      <c r="BK160" s="221">
        <f>ROUND(I160*H160,2)</f>
        <v>0</v>
      </c>
      <c r="BL160" s="15" t="s">
        <v>138</v>
      </c>
      <c r="BM160" s="220" t="s">
        <v>240</v>
      </c>
    </row>
    <row r="161" s="1" customFormat="1">
      <c r="B161" s="36"/>
      <c r="C161" s="37"/>
      <c r="D161" s="222" t="s">
        <v>140</v>
      </c>
      <c r="E161" s="37"/>
      <c r="F161" s="223" t="s">
        <v>241</v>
      </c>
      <c r="G161" s="37"/>
      <c r="H161" s="37"/>
      <c r="I161" s="133"/>
      <c r="J161" s="37"/>
      <c r="K161" s="37"/>
      <c r="L161" s="41"/>
      <c r="M161" s="224"/>
      <c r="N161" s="81"/>
      <c r="O161" s="81"/>
      <c r="P161" s="81"/>
      <c r="Q161" s="81"/>
      <c r="R161" s="81"/>
      <c r="S161" s="81"/>
      <c r="T161" s="82"/>
      <c r="AT161" s="15" t="s">
        <v>140</v>
      </c>
      <c r="AU161" s="15" t="s">
        <v>85</v>
      </c>
    </row>
    <row r="162" s="1" customFormat="1">
      <c r="B162" s="36"/>
      <c r="C162" s="37"/>
      <c r="D162" s="222" t="s">
        <v>142</v>
      </c>
      <c r="E162" s="37"/>
      <c r="F162" s="225" t="s">
        <v>242</v>
      </c>
      <c r="G162" s="37"/>
      <c r="H162" s="37"/>
      <c r="I162" s="133"/>
      <c r="J162" s="37"/>
      <c r="K162" s="37"/>
      <c r="L162" s="41"/>
      <c r="M162" s="224"/>
      <c r="N162" s="81"/>
      <c r="O162" s="81"/>
      <c r="P162" s="81"/>
      <c r="Q162" s="81"/>
      <c r="R162" s="81"/>
      <c r="S162" s="81"/>
      <c r="T162" s="82"/>
      <c r="AT162" s="15" t="s">
        <v>142</v>
      </c>
      <c r="AU162" s="15" t="s">
        <v>85</v>
      </c>
    </row>
    <row r="163" s="1" customFormat="1" ht="16.5" customHeight="1">
      <c r="B163" s="36"/>
      <c r="C163" s="237" t="s">
        <v>243</v>
      </c>
      <c r="D163" s="237" t="s">
        <v>244</v>
      </c>
      <c r="E163" s="238" t="s">
        <v>245</v>
      </c>
      <c r="F163" s="239" t="s">
        <v>246</v>
      </c>
      <c r="G163" s="240" t="s">
        <v>232</v>
      </c>
      <c r="H163" s="241">
        <v>32.929000000000002</v>
      </c>
      <c r="I163" s="242"/>
      <c r="J163" s="243">
        <f>ROUND(I163*H163,2)</f>
        <v>0</v>
      </c>
      <c r="K163" s="239" t="s">
        <v>137</v>
      </c>
      <c r="L163" s="244"/>
      <c r="M163" s="245" t="s">
        <v>20</v>
      </c>
      <c r="N163" s="246" t="s">
        <v>47</v>
      </c>
      <c r="O163" s="81"/>
      <c r="P163" s="218">
        <f>O163*H163</f>
        <v>0</v>
      </c>
      <c r="Q163" s="218">
        <v>1</v>
      </c>
      <c r="R163" s="218">
        <f>Q163*H163</f>
        <v>32.929000000000002</v>
      </c>
      <c r="S163" s="218">
        <v>0</v>
      </c>
      <c r="T163" s="219">
        <f>S163*H163</f>
        <v>0</v>
      </c>
      <c r="AR163" s="220" t="s">
        <v>187</v>
      </c>
      <c r="AT163" s="220" t="s">
        <v>244</v>
      </c>
      <c r="AU163" s="220" t="s">
        <v>85</v>
      </c>
      <c r="AY163" s="15" t="s">
        <v>131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5" t="s">
        <v>22</v>
      </c>
      <c r="BK163" s="221">
        <f>ROUND(I163*H163,2)</f>
        <v>0</v>
      </c>
      <c r="BL163" s="15" t="s">
        <v>138</v>
      </c>
      <c r="BM163" s="220" t="s">
        <v>247</v>
      </c>
    </row>
    <row r="164" s="1" customFormat="1">
      <c r="B164" s="36"/>
      <c r="C164" s="37"/>
      <c r="D164" s="222" t="s">
        <v>140</v>
      </c>
      <c r="E164" s="37"/>
      <c r="F164" s="223" t="s">
        <v>246</v>
      </c>
      <c r="G164" s="37"/>
      <c r="H164" s="37"/>
      <c r="I164" s="133"/>
      <c r="J164" s="37"/>
      <c r="K164" s="37"/>
      <c r="L164" s="41"/>
      <c r="M164" s="224"/>
      <c r="N164" s="81"/>
      <c r="O164" s="81"/>
      <c r="P164" s="81"/>
      <c r="Q164" s="81"/>
      <c r="R164" s="81"/>
      <c r="S164" s="81"/>
      <c r="T164" s="82"/>
      <c r="AT164" s="15" t="s">
        <v>140</v>
      </c>
      <c r="AU164" s="15" t="s">
        <v>85</v>
      </c>
    </row>
    <row r="165" s="12" customFormat="1">
      <c r="B165" s="226"/>
      <c r="C165" s="227"/>
      <c r="D165" s="222" t="s">
        <v>160</v>
      </c>
      <c r="E165" s="228" t="s">
        <v>20</v>
      </c>
      <c r="F165" s="229" t="s">
        <v>248</v>
      </c>
      <c r="G165" s="227"/>
      <c r="H165" s="230">
        <v>6.1200000000000001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160</v>
      </c>
      <c r="AU165" s="236" t="s">
        <v>85</v>
      </c>
      <c r="AV165" s="12" t="s">
        <v>85</v>
      </c>
      <c r="AW165" s="12" t="s">
        <v>37</v>
      </c>
      <c r="AX165" s="12" t="s">
        <v>76</v>
      </c>
      <c r="AY165" s="236" t="s">
        <v>131</v>
      </c>
    </row>
    <row r="166" s="12" customFormat="1">
      <c r="B166" s="226"/>
      <c r="C166" s="227"/>
      <c r="D166" s="222" t="s">
        <v>160</v>
      </c>
      <c r="E166" s="228" t="s">
        <v>20</v>
      </c>
      <c r="F166" s="229" t="s">
        <v>199</v>
      </c>
      <c r="G166" s="227"/>
      <c r="H166" s="230">
        <v>13.25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160</v>
      </c>
      <c r="AU166" s="236" t="s">
        <v>85</v>
      </c>
      <c r="AV166" s="12" t="s">
        <v>85</v>
      </c>
      <c r="AW166" s="12" t="s">
        <v>37</v>
      </c>
      <c r="AX166" s="12" t="s">
        <v>76</v>
      </c>
      <c r="AY166" s="236" t="s">
        <v>131</v>
      </c>
    </row>
    <row r="167" s="12" customFormat="1">
      <c r="B167" s="226"/>
      <c r="C167" s="227"/>
      <c r="D167" s="222" t="s">
        <v>160</v>
      </c>
      <c r="E167" s="227"/>
      <c r="F167" s="229" t="s">
        <v>249</v>
      </c>
      <c r="G167" s="227"/>
      <c r="H167" s="230">
        <v>32.929000000000002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160</v>
      </c>
      <c r="AU167" s="236" t="s">
        <v>85</v>
      </c>
      <c r="AV167" s="12" t="s">
        <v>85</v>
      </c>
      <c r="AW167" s="12" t="s">
        <v>4</v>
      </c>
      <c r="AX167" s="12" t="s">
        <v>22</v>
      </c>
      <c r="AY167" s="236" t="s">
        <v>131</v>
      </c>
    </row>
    <row r="168" s="1" customFormat="1" ht="16.5" customHeight="1">
      <c r="B168" s="36"/>
      <c r="C168" s="209" t="s">
        <v>250</v>
      </c>
      <c r="D168" s="209" t="s">
        <v>133</v>
      </c>
      <c r="E168" s="210" t="s">
        <v>251</v>
      </c>
      <c r="F168" s="211" t="s">
        <v>252</v>
      </c>
      <c r="G168" s="212" t="s">
        <v>152</v>
      </c>
      <c r="H168" s="213">
        <v>242.40000000000001</v>
      </c>
      <c r="I168" s="214"/>
      <c r="J168" s="215">
        <f>ROUND(I168*H168,2)</f>
        <v>0</v>
      </c>
      <c r="K168" s="211" t="s">
        <v>137</v>
      </c>
      <c r="L168" s="41"/>
      <c r="M168" s="216" t="s">
        <v>20</v>
      </c>
      <c r="N168" s="217" t="s">
        <v>47</v>
      </c>
      <c r="O168" s="81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AR168" s="220" t="s">
        <v>138</v>
      </c>
      <c r="AT168" s="220" t="s">
        <v>133</v>
      </c>
      <c r="AU168" s="220" t="s">
        <v>85</v>
      </c>
      <c r="AY168" s="15" t="s">
        <v>131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5" t="s">
        <v>22</v>
      </c>
      <c r="BK168" s="221">
        <f>ROUND(I168*H168,2)</f>
        <v>0</v>
      </c>
      <c r="BL168" s="15" t="s">
        <v>138</v>
      </c>
      <c r="BM168" s="220" t="s">
        <v>253</v>
      </c>
    </row>
    <row r="169" s="1" customFormat="1">
      <c r="B169" s="36"/>
      <c r="C169" s="37"/>
      <c r="D169" s="222" t="s">
        <v>140</v>
      </c>
      <c r="E169" s="37"/>
      <c r="F169" s="223" t="s">
        <v>254</v>
      </c>
      <c r="G169" s="37"/>
      <c r="H169" s="37"/>
      <c r="I169" s="133"/>
      <c r="J169" s="37"/>
      <c r="K169" s="37"/>
      <c r="L169" s="41"/>
      <c r="M169" s="224"/>
      <c r="N169" s="81"/>
      <c r="O169" s="81"/>
      <c r="P169" s="81"/>
      <c r="Q169" s="81"/>
      <c r="R169" s="81"/>
      <c r="S169" s="81"/>
      <c r="T169" s="82"/>
      <c r="AT169" s="15" t="s">
        <v>140</v>
      </c>
      <c r="AU169" s="15" t="s">
        <v>85</v>
      </c>
    </row>
    <row r="170" s="1" customFormat="1">
      <c r="B170" s="36"/>
      <c r="C170" s="37"/>
      <c r="D170" s="222" t="s">
        <v>142</v>
      </c>
      <c r="E170" s="37"/>
      <c r="F170" s="225" t="s">
        <v>255</v>
      </c>
      <c r="G170" s="37"/>
      <c r="H170" s="37"/>
      <c r="I170" s="133"/>
      <c r="J170" s="37"/>
      <c r="K170" s="37"/>
      <c r="L170" s="41"/>
      <c r="M170" s="224"/>
      <c r="N170" s="81"/>
      <c r="O170" s="81"/>
      <c r="P170" s="81"/>
      <c r="Q170" s="81"/>
      <c r="R170" s="81"/>
      <c r="S170" s="81"/>
      <c r="T170" s="82"/>
      <c r="AT170" s="15" t="s">
        <v>142</v>
      </c>
      <c r="AU170" s="15" t="s">
        <v>85</v>
      </c>
    </row>
    <row r="171" s="12" customFormat="1">
      <c r="B171" s="226"/>
      <c r="C171" s="227"/>
      <c r="D171" s="222" t="s">
        <v>160</v>
      </c>
      <c r="E171" s="228" t="s">
        <v>20</v>
      </c>
      <c r="F171" s="229" t="s">
        <v>256</v>
      </c>
      <c r="G171" s="227"/>
      <c r="H171" s="230">
        <v>242.40000000000001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160</v>
      </c>
      <c r="AU171" s="236" t="s">
        <v>85</v>
      </c>
      <c r="AV171" s="12" t="s">
        <v>85</v>
      </c>
      <c r="AW171" s="12" t="s">
        <v>37</v>
      </c>
      <c r="AX171" s="12" t="s">
        <v>76</v>
      </c>
      <c r="AY171" s="236" t="s">
        <v>131</v>
      </c>
    </row>
    <row r="172" s="1" customFormat="1" ht="16.5" customHeight="1">
      <c r="B172" s="36"/>
      <c r="C172" s="209" t="s">
        <v>257</v>
      </c>
      <c r="D172" s="209" t="s">
        <v>133</v>
      </c>
      <c r="E172" s="210" t="s">
        <v>258</v>
      </c>
      <c r="F172" s="211" t="s">
        <v>259</v>
      </c>
      <c r="G172" s="212" t="s">
        <v>152</v>
      </c>
      <c r="H172" s="213">
        <v>49.799999999999997</v>
      </c>
      <c r="I172" s="214"/>
      <c r="J172" s="215">
        <f>ROUND(I172*H172,2)</f>
        <v>0</v>
      </c>
      <c r="K172" s="211" t="s">
        <v>137</v>
      </c>
      <c r="L172" s="41"/>
      <c r="M172" s="216" t="s">
        <v>20</v>
      </c>
      <c r="N172" s="217" t="s">
        <v>47</v>
      </c>
      <c r="O172" s="81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220" t="s">
        <v>138</v>
      </c>
      <c r="AT172" s="220" t="s">
        <v>133</v>
      </c>
      <c r="AU172" s="220" t="s">
        <v>85</v>
      </c>
      <c r="AY172" s="15" t="s">
        <v>131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5" t="s">
        <v>22</v>
      </c>
      <c r="BK172" s="221">
        <f>ROUND(I172*H172,2)</f>
        <v>0</v>
      </c>
      <c r="BL172" s="15" t="s">
        <v>138</v>
      </c>
      <c r="BM172" s="220" t="s">
        <v>260</v>
      </c>
    </row>
    <row r="173" s="1" customFormat="1">
      <c r="B173" s="36"/>
      <c r="C173" s="37"/>
      <c r="D173" s="222" t="s">
        <v>140</v>
      </c>
      <c r="E173" s="37"/>
      <c r="F173" s="223" t="s">
        <v>261</v>
      </c>
      <c r="G173" s="37"/>
      <c r="H173" s="37"/>
      <c r="I173" s="133"/>
      <c r="J173" s="37"/>
      <c r="K173" s="37"/>
      <c r="L173" s="41"/>
      <c r="M173" s="224"/>
      <c r="N173" s="81"/>
      <c r="O173" s="81"/>
      <c r="P173" s="81"/>
      <c r="Q173" s="81"/>
      <c r="R173" s="81"/>
      <c r="S173" s="81"/>
      <c r="T173" s="82"/>
      <c r="AT173" s="15" t="s">
        <v>140</v>
      </c>
      <c r="AU173" s="15" t="s">
        <v>85</v>
      </c>
    </row>
    <row r="174" s="1" customFormat="1">
      <c r="B174" s="36"/>
      <c r="C174" s="37"/>
      <c r="D174" s="222" t="s">
        <v>142</v>
      </c>
      <c r="E174" s="37"/>
      <c r="F174" s="225" t="s">
        <v>262</v>
      </c>
      <c r="G174" s="37"/>
      <c r="H174" s="37"/>
      <c r="I174" s="133"/>
      <c r="J174" s="37"/>
      <c r="K174" s="37"/>
      <c r="L174" s="41"/>
      <c r="M174" s="224"/>
      <c r="N174" s="81"/>
      <c r="O174" s="81"/>
      <c r="P174" s="81"/>
      <c r="Q174" s="81"/>
      <c r="R174" s="81"/>
      <c r="S174" s="81"/>
      <c r="T174" s="82"/>
      <c r="AT174" s="15" t="s">
        <v>142</v>
      </c>
      <c r="AU174" s="15" t="s">
        <v>85</v>
      </c>
    </row>
    <row r="175" s="12" customFormat="1">
      <c r="B175" s="226"/>
      <c r="C175" s="227"/>
      <c r="D175" s="222" t="s">
        <v>160</v>
      </c>
      <c r="E175" s="228" t="s">
        <v>20</v>
      </c>
      <c r="F175" s="229" t="s">
        <v>263</v>
      </c>
      <c r="G175" s="227"/>
      <c r="H175" s="230">
        <v>49.799999999999997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160</v>
      </c>
      <c r="AU175" s="236" t="s">
        <v>85</v>
      </c>
      <c r="AV175" s="12" t="s">
        <v>85</v>
      </c>
      <c r="AW175" s="12" t="s">
        <v>37</v>
      </c>
      <c r="AX175" s="12" t="s">
        <v>76</v>
      </c>
      <c r="AY175" s="236" t="s">
        <v>131</v>
      </c>
    </row>
    <row r="176" s="1" customFormat="1" ht="16.5" customHeight="1">
      <c r="B176" s="36"/>
      <c r="C176" s="237" t="s">
        <v>264</v>
      </c>
      <c r="D176" s="237" t="s">
        <v>244</v>
      </c>
      <c r="E176" s="238" t="s">
        <v>265</v>
      </c>
      <c r="F176" s="239" t="s">
        <v>266</v>
      </c>
      <c r="G176" s="240" t="s">
        <v>232</v>
      </c>
      <c r="H176" s="241">
        <v>4.9800000000000004</v>
      </c>
      <c r="I176" s="242"/>
      <c r="J176" s="243">
        <f>ROUND(I176*H176,2)</f>
        <v>0</v>
      </c>
      <c r="K176" s="239" t="s">
        <v>137</v>
      </c>
      <c r="L176" s="244"/>
      <c r="M176" s="245" t="s">
        <v>20</v>
      </c>
      <c r="N176" s="246" t="s">
        <v>47</v>
      </c>
      <c r="O176" s="81"/>
      <c r="P176" s="218">
        <f>O176*H176</f>
        <v>0</v>
      </c>
      <c r="Q176" s="218">
        <v>1</v>
      </c>
      <c r="R176" s="218">
        <f>Q176*H176</f>
        <v>4.9800000000000004</v>
      </c>
      <c r="S176" s="218">
        <v>0</v>
      </c>
      <c r="T176" s="219">
        <f>S176*H176</f>
        <v>0</v>
      </c>
      <c r="AR176" s="220" t="s">
        <v>267</v>
      </c>
      <c r="AT176" s="220" t="s">
        <v>244</v>
      </c>
      <c r="AU176" s="220" t="s">
        <v>85</v>
      </c>
      <c r="AY176" s="15" t="s">
        <v>131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5" t="s">
        <v>22</v>
      </c>
      <c r="BK176" s="221">
        <f>ROUND(I176*H176,2)</f>
        <v>0</v>
      </c>
      <c r="BL176" s="15" t="s">
        <v>267</v>
      </c>
      <c r="BM176" s="220" t="s">
        <v>268</v>
      </c>
    </row>
    <row r="177" s="1" customFormat="1">
      <c r="B177" s="36"/>
      <c r="C177" s="37"/>
      <c r="D177" s="222" t="s">
        <v>140</v>
      </c>
      <c r="E177" s="37"/>
      <c r="F177" s="223" t="s">
        <v>266</v>
      </c>
      <c r="G177" s="37"/>
      <c r="H177" s="37"/>
      <c r="I177" s="133"/>
      <c r="J177" s="37"/>
      <c r="K177" s="37"/>
      <c r="L177" s="41"/>
      <c r="M177" s="224"/>
      <c r="N177" s="81"/>
      <c r="O177" s="81"/>
      <c r="P177" s="81"/>
      <c r="Q177" s="81"/>
      <c r="R177" s="81"/>
      <c r="S177" s="81"/>
      <c r="T177" s="82"/>
      <c r="AT177" s="15" t="s">
        <v>140</v>
      </c>
      <c r="AU177" s="15" t="s">
        <v>85</v>
      </c>
    </row>
    <row r="178" s="12" customFormat="1">
      <c r="B178" s="226"/>
      <c r="C178" s="227"/>
      <c r="D178" s="222" t="s">
        <v>160</v>
      </c>
      <c r="E178" s="228" t="s">
        <v>20</v>
      </c>
      <c r="F178" s="229" t="s">
        <v>269</v>
      </c>
      <c r="G178" s="227"/>
      <c r="H178" s="230">
        <v>4.9800000000000004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160</v>
      </c>
      <c r="AU178" s="236" t="s">
        <v>85</v>
      </c>
      <c r="AV178" s="12" t="s">
        <v>85</v>
      </c>
      <c r="AW178" s="12" t="s">
        <v>37</v>
      </c>
      <c r="AX178" s="12" t="s">
        <v>76</v>
      </c>
      <c r="AY178" s="236" t="s">
        <v>131</v>
      </c>
    </row>
    <row r="179" s="1" customFormat="1" ht="16.5" customHeight="1">
      <c r="B179" s="36"/>
      <c r="C179" s="209" t="s">
        <v>7</v>
      </c>
      <c r="D179" s="209" t="s">
        <v>133</v>
      </c>
      <c r="E179" s="210" t="s">
        <v>270</v>
      </c>
      <c r="F179" s="211" t="s">
        <v>271</v>
      </c>
      <c r="G179" s="212" t="s">
        <v>152</v>
      </c>
      <c r="H179" s="213">
        <v>242.40000000000001</v>
      </c>
      <c r="I179" s="214"/>
      <c r="J179" s="215">
        <f>ROUND(I179*H179,2)</f>
        <v>0</v>
      </c>
      <c r="K179" s="211" t="s">
        <v>137</v>
      </c>
      <c r="L179" s="41"/>
      <c r="M179" s="216" t="s">
        <v>20</v>
      </c>
      <c r="N179" s="217" t="s">
        <v>47</v>
      </c>
      <c r="O179" s="81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AR179" s="220" t="s">
        <v>138</v>
      </c>
      <c r="AT179" s="220" t="s">
        <v>133</v>
      </c>
      <c r="AU179" s="220" t="s">
        <v>85</v>
      </c>
      <c r="AY179" s="15" t="s">
        <v>131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5" t="s">
        <v>22</v>
      </c>
      <c r="BK179" s="221">
        <f>ROUND(I179*H179,2)</f>
        <v>0</v>
      </c>
      <c r="BL179" s="15" t="s">
        <v>138</v>
      </c>
      <c r="BM179" s="220" t="s">
        <v>272</v>
      </c>
    </row>
    <row r="180" s="1" customFormat="1">
      <c r="B180" s="36"/>
      <c r="C180" s="37"/>
      <c r="D180" s="222" t="s">
        <v>140</v>
      </c>
      <c r="E180" s="37"/>
      <c r="F180" s="223" t="s">
        <v>273</v>
      </c>
      <c r="G180" s="37"/>
      <c r="H180" s="37"/>
      <c r="I180" s="133"/>
      <c r="J180" s="37"/>
      <c r="K180" s="37"/>
      <c r="L180" s="41"/>
      <c r="M180" s="224"/>
      <c r="N180" s="81"/>
      <c r="O180" s="81"/>
      <c r="P180" s="81"/>
      <c r="Q180" s="81"/>
      <c r="R180" s="81"/>
      <c r="S180" s="81"/>
      <c r="T180" s="82"/>
      <c r="AT180" s="15" t="s">
        <v>140</v>
      </c>
      <c r="AU180" s="15" t="s">
        <v>85</v>
      </c>
    </row>
    <row r="181" s="1" customFormat="1">
      <c r="B181" s="36"/>
      <c r="C181" s="37"/>
      <c r="D181" s="222" t="s">
        <v>142</v>
      </c>
      <c r="E181" s="37"/>
      <c r="F181" s="225" t="s">
        <v>274</v>
      </c>
      <c r="G181" s="37"/>
      <c r="H181" s="37"/>
      <c r="I181" s="133"/>
      <c r="J181" s="37"/>
      <c r="K181" s="37"/>
      <c r="L181" s="41"/>
      <c r="M181" s="224"/>
      <c r="N181" s="81"/>
      <c r="O181" s="81"/>
      <c r="P181" s="81"/>
      <c r="Q181" s="81"/>
      <c r="R181" s="81"/>
      <c r="S181" s="81"/>
      <c r="T181" s="82"/>
      <c r="AT181" s="15" t="s">
        <v>142</v>
      </c>
      <c r="AU181" s="15" t="s">
        <v>85</v>
      </c>
    </row>
    <row r="182" s="11" customFormat="1" ht="22.8" customHeight="1">
      <c r="B182" s="193"/>
      <c r="C182" s="194"/>
      <c r="D182" s="195" t="s">
        <v>75</v>
      </c>
      <c r="E182" s="207" t="s">
        <v>85</v>
      </c>
      <c r="F182" s="207" t="s">
        <v>275</v>
      </c>
      <c r="G182" s="194"/>
      <c r="H182" s="194"/>
      <c r="I182" s="197"/>
      <c r="J182" s="208">
        <f>BK182</f>
        <v>0</v>
      </c>
      <c r="K182" s="194"/>
      <c r="L182" s="199"/>
      <c r="M182" s="200"/>
      <c r="N182" s="201"/>
      <c r="O182" s="201"/>
      <c r="P182" s="202">
        <f>SUM(P183:P235)</f>
        <v>0</v>
      </c>
      <c r="Q182" s="201"/>
      <c r="R182" s="202">
        <f>SUM(R183:R235)</f>
        <v>82.947623129999982</v>
      </c>
      <c r="S182" s="201"/>
      <c r="T182" s="203">
        <f>SUM(T183:T235)</f>
        <v>0</v>
      </c>
      <c r="AR182" s="204" t="s">
        <v>22</v>
      </c>
      <c r="AT182" s="205" t="s">
        <v>75</v>
      </c>
      <c r="AU182" s="205" t="s">
        <v>22</v>
      </c>
      <c r="AY182" s="204" t="s">
        <v>131</v>
      </c>
      <c r="BK182" s="206">
        <f>SUM(BK183:BK235)</f>
        <v>0</v>
      </c>
    </row>
    <row r="183" s="1" customFormat="1" ht="16.5" customHeight="1">
      <c r="B183" s="36"/>
      <c r="C183" s="209" t="s">
        <v>276</v>
      </c>
      <c r="D183" s="209" t="s">
        <v>133</v>
      </c>
      <c r="E183" s="210" t="s">
        <v>277</v>
      </c>
      <c r="F183" s="211" t="s">
        <v>278</v>
      </c>
      <c r="G183" s="212" t="s">
        <v>175</v>
      </c>
      <c r="H183" s="213">
        <v>27.387</v>
      </c>
      <c r="I183" s="214"/>
      <c r="J183" s="215">
        <f>ROUND(I183*H183,2)</f>
        <v>0</v>
      </c>
      <c r="K183" s="211" t="s">
        <v>137</v>
      </c>
      <c r="L183" s="41"/>
      <c r="M183" s="216" t="s">
        <v>20</v>
      </c>
      <c r="N183" s="217" t="s">
        <v>47</v>
      </c>
      <c r="O183" s="81"/>
      <c r="P183" s="218">
        <f>O183*H183</f>
        <v>0</v>
      </c>
      <c r="Q183" s="218">
        <v>1.6299999999999999</v>
      </c>
      <c r="R183" s="218">
        <f>Q183*H183</f>
        <v>44.640809999999995</v>
      </c>
      <c r="S183" s="218">
        <v>0</v>
      </c>
      <c r="T183" s="219">
        <f>S183*H183</f>
        <v>0</v>
      </c>
      <c r="AR183" s="220" t="s">
        <v>138</v>
      </c>
      <c r="AT183" s="220" t="s">
        <v>133</v>
      </c>
      <c r="AU183" s="220" t="s">
        <v>85</v>
      </c>
      <c r="AY183" s="15" t="s">
        <v>131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5" t="s">
        <v>22</v>
      </c>
      <c r="BK183" s="221">
        <f>ROUND(I183*H183,2)</f>
        <v>0</v>
      </c>
      <c r="BL183" s="15" t="s">
        <v>138</v>
      </c>
      <c r="BM183" s="220" t="s">
        <v>279</v>
      </c>
    </row>
    <row r="184" s="1" customFormat="1">
      <c r="B184" s="36"/>
      <c r="C184" s="37"/>
      <c r="D184" s="222" t="s">
        <v>140</v>
      </c>
      <c r="E184" s="37"/>
      <c r="F184" s="223" t="s">
        <v>280</v>
      </c>
      <c r="G184" s="37"/>
      <c r="H184" s="37"/>
      <c r="I184" s="133"/>
      <c r="J184" s="37"/>
      <c r="K184" s="37"/>
      <c r="L184" s="41"/>
      <c r="M184" s="224"/>
      <c r="N184" s="81"/>
      <c r="O184" s="81"/>
      <c r="P184" s="81"/>
      <c r="Q184" s="81"/>
      <c r="R184" s="81"/>
      <c r="S184" s="81"/>
      <c r="T184" s="82"/>
      <c r="AT184" s="15" t="s">
        <v>140</v>
      </c>
      <c r="AU184" s="15" t="s">
        <v>85</v>
      </c>
    </row>
    <row r="185" s="1" customFormat="1">
      <c r="B185" s="36"/>
      <c r="C185" s="37"/>
      <c r="D185" s="222" t="s">
        <v>142</v>
      </c>
      <c r="E185" s="37"/>
      <c r="F185" s="225" t="s">
        <v>281</v>
      </c>
      <c r="G185" s="37"/>
      <c r="H185" s="37"/>
      <c r="I185" s="133"/>
      <c r="J185" s="37"/>
      <c r="K185" s="37"/>
      <c r="L185" s="41"/>
      <c r="M185" s="224"/>
      <c r="N185" s="81"/>
      <c r="O185" s="81"/>
      <c r="P185" s="81"/>
      <c r="Q185" s="81"/>
      <c r="R185" s="81"/>
      <c r="S185" s="81"/>
      <c r="T185" s="82"/>
      <c r="AT185" s="15" t="s">
        <v>142</v>
      </c>
      <c r="AU185" s="15" t="s">
        <v>85</v>
      </c>
    </row>
    <row r="186" s="12" customFormat="1">
      <c r="B186" s="226"/>
      <c r="C186" s="227"/>
      <c r="D186" s="222" t="s">
        <v>160</v>
      </c>
      <c r="E186" s="228" t="s">
        <v>20</v>
      </c>
      <c r="F186" s="229" t="s">
        <v>282</v>
      </c>
      <c r="G186" s="227"/>
      <c r="H186" s="230">
        <v>15.300000000000001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160</v>
      </c>
      <c r="AU186" s="236" t="s">
        <v>85</v>
      </c>
      <c r="AV186" s="12" t="s">
        <v>85</v>
      </c>
      <c r="AW186" s="12" t="s">
        <v>37</v>
      </c>
      <c r="AX186" s="12" t="s">
        <v>76</v>
      </c>
      <c r="AY186" s="236" t="s">
        <v>131</v>
      </c>
    </row>
    <row r="187" s="12" customFormat="1">
      <c r="B187" s="226"/>
      <c r="C187" s="227"/>
      <c r="D187" s="222" t="s">
        <v>160</v>
      </c>
      <c r="E187" s="228" t="s">
        <v>20</v>
      </c>
      <c r="F187" s="229" t="s">
        <v>283</v>
      </c>
      <c r="G187" s="227"/>
      <c r="H187" s="230">
        <v>12.087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160</v>
      </c>
      <c r="AU187" s="236" t="s">
        <v>85</v>
      </c>
      <c r="AV187" s="12" t="s">
        <v>85</v>
      </c>
      <c r="AW187" s="12" t="s">
        <v>37</v>
      </c>
      <c r="AX187" s="12" t="s">
        <v>76</v>
      </c>
      <c r="AY187" s="236" t="s">
        <v>131</v>
      </c>
    </row>
    <row r="188" s="1" customFormat="1" ht="16.5" customHeight="1">
      <c r="B188" s="36"/>
      <c r="C188" s="209" t="s">
        <v>284</v>
      </c>
      <c r="D188" s="209" t="s">
        <v>133</v>
      </c>
      <c r="E188" s="210" t="s">
        <v>285</v>
      </c>
      <c r="F188" s="211" t="s">
        <v>286</v>
      </c>
      <c r="G188" s="212" t="s">
        <v>152</v>
      </c>
      <c r="H188" s="213">
        <v>176.02799999999999</v>
      </c>
      <c r="I188" s="214"/>
      <c r="J188" s="215">
        <f>ROUND(I188*H188,2)</f>
        <v>0</v>
      </c>
      <c r="K188" s="211" t="s">
        <v>137</v>
      </c>
      <c r="L188" s="41"/>
      <c r="M188" s="216" t="s">
        <v>20</v>
      </c>
      <c r="N188" s="217" t="s">
        <v>47</v>
      </c>
      <c r="O188" s="81"/>
      <c r="P188" s="218">
        <f>O188*H188</f>
        <v>0</v>
      </c>
      <c r="Q188" s="218">
        <v>0.00017000000000000001</v>
      </c>
      <c r="R188" s="218">
        <f>Q188*H188</f>
        <v>0.029924760000000002</v>
      </c>
      <c r="S188" s="218">
        <v>0</v>
      </c>
      <c r="T188" s="219">
        <f>S188*H188</f>
        <v>0</v>
      </c>
      <c r="AR188" s="220" t="s">
        <v>138</v>
      </c>
      <c r="AT188" s="220" t="s">
        <v>133</v>
      </c>
      <c r="AU188" s="220" t="s">
        <v>85</v>
      </c>
      <c r="AY188" s="15" t="s">
        <v>131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5" t="s">
        <v>22</v>
      </c>
      <c r="BK188" s="221">
        <f>ROUND(I188*H188,2)</f>
        <v>0</v>
      </c>
      <c r="BL188" s="15" t="s">
        <v>138</v>
      </c>
      <c r="BM188" s="220" t="s">
        <v>287</v>
      </c>
    </row>
    <row r="189" s="1" customFormat="1">
      <c r="B189" s="36"/>
      <c r="C189" s="37"/>
      <c r="D189" s="222" t="s">
        <v>140</v>
      </c>
      <c r="E189" s="37"/>
      <c r="F189" s="223" t="s">
        <v>288</v>
      </c>
      <c r="G189" s="37"/>
      <c r="H189" s="37"/>
      <c r="I189" s="133"/>
      <c r="J189" s="37"/>
      <c r="K189" s="37"/>
      <c r="L189" s="41"/>
      <c r="M189" s="224"/>
      <c r="N189" s="81"/>
      <c r="O189" s="81"/>
      <c r="P189" s="81"/>
      <c r="Q189" s="81"/>
      <c r="R189" s="81"/>
      <c r="S189" s="81"/>
      <c r="T189" s="82"/>
      <c r="AT189" s="15" t="s">
        <v>140</v>
      </c>
      <c r="AU189" s="15" t="s">
        <v>85</v>
      </c>
    </row>
    <row r="190" s="1" customFormat="1">
      <c r="B190" s="36"/>
      <c r="C190" s="37"/>
      <c r="D190" s="222" t="s">
        <v>142</v>
      </c>
      <c r="E190" s="37"/>
      <c r="F190" s="225" t="s">
        <v>289</v>
      </c>
      <c r="G190" s="37"/>
      <c r="H190" s="37"/>
      <c r="I190" s="133"/>
      <c r="J190" s="37"/>
      <c r="K190" s="37"/>
      <c r="L190" s="41"/>
      <c r="M190" s="224"/>
      <c r="N190" s="81"/>
      <c r="O190" s="81"/>
      <c r="P190" s="81"/>
      <c r="Q190" s="81"/>
      <c r="R190" s="81"/>
      <c r="S190" s="81"/>
      <c r="T190" s="82"/>
      <c r="AT190" s="15" t="s">
        <v>142</v>
      </c>
      <c r="AU190" s="15" t="s">
        <v>85</v>
      </c>
    </row>
    <row r="191" s="1" customFormat="1" ht="16.5" customHeight="1">
      <c r="B191" s="36"/>
      <c r="C191" s="237" t="s">
        <v>290</v>
      </c>
      <c r="D191" s="237" t="s">
        <v>244</v>
      </c>
      <c r="E191" s="238" t="s">
        <v>291</v>
      </c>
      <c r="F191" s="239" t="s">
        <v>292</v>
      </c>
      <c r="G191" s="240" t="s">
        <v>152</v>
      </c>
      <c r="H191" s="241">
        <v>193.631</v>
      </c>
      <c r="I191" s="242"/>
      <c r="J191" s="243">
        <f>ROUND(I191*H191,2)</f>
        <v>0</v>
      </c>
      <c r="K191" s="239" t="s">
        <v>137</v>
      </c>
      <c r="L191" s="244"/>
      <c r="M191" s="245" t="s">
        <v>20</v>
      </c>
      <c r="N191" s="246" t="s">
        <v>47</v>
      </c>
      <c r="O191" s="81"/>
      <c r="P191" s="218">
        <f>O191*H191</f>
        <v>0</v>
      </c>
      <c r="Q191" s="218">
        <v>0.00040000000000000002</v>
      </c>
      <c r="R191" s="218">
        <f>Q191*H191</f>
        <v>0.077452400000000005</v>
      </c>
      <c r="S191" s="218">
        <v>0</v>
      </c>
      <c r="T191" s="219">
        <f>S191*H191</f>
        <v>0</v>
      </c>
      <c r="AR191" s="220" t="s">
        <v>267</v>
      </c>
      <c r="AT191" s="220" t="s">
        <v>244</v>
      </c>
      <c r="AU191" s="220" t="s">
        <v>85</v>
      </c>
      <c r="AY191" s="15" t="s">
        <v>131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5" t="s">
        <v>22</v>
      </c>
      <c r="BK191" s="221">
        <f>ROUND(I191*H191,2)</f>
        <v>0</v>
      </c>
      <c r="BL191" s="15" t="s">
        <v>267</v>
      </c>
      <c r="BM191" s="220" t="s">
        <v>293</v>
      </c>
    </row>
    <row r="192" s="1" customFormat="1">
      <c r="B192" s="36"/>
      <c r="C192" s="37"/>
      <c r="D192" s="222" t="s">
        <v>140</v>
      </c>
      <c r="E192" s="37"/>
      <c r="F192" s="223" t="s">
        <v>292</v>
      </c>
      <c r="G192" s="37"/>
      <c r="H192" s="37"/>
      <c r="I192" s="133"/>
      <c r="J192" s="37"/>
      <c r="K192" s="37"/>
      <c r="L192" s="41"/>
      <c r="M192" s="224"/>
      <c r="N192" s="81"/>
      <c r="O192" s="81"/>
      <c r="P192" s="81"/>
      <c r="Q192" s="81"/>
      <c r="R192" s="81"/>
      <c r="S192" s="81"/>
      <c r="T192" s="82"/>
      <c r="AT192" s="15" t="s">
        <v>140</v>
      </c>
      <c r="AU192" s="15" t="s">
        <v>85</v>
      </c>
    </row>
    <row r="193" s="12" customFormat="1">
      <c r="B193" s="226"/>
      <c r="C193" s="227"/>
      <c r="D193" s="222" t="s">
        <v>160</v>
      </c>
      <c r="E193" s="228" t="s">
        <v>20</v>
      </c>
      <c r="F193" s="229" t="s">
        <v>294</v>
      </c>
      <c r="G193" s="227"/>
      <c r="H193" s="230">
        <v>12.811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160</v>
      </c>
      <c r="AU193" s="236" t="s">
        <v>85</v>
      </c>
      <c r="AV193" s="12" t="s">
        <v>85</v>
      </c>
      <c r="AW193" s="12" t="s">
        <v>37</v>
      </c>
      <c r="AX193" s="12" t="s">
        <v>76</v>
      </c>
      <c r="AY193" s="236" t="s">
        <v>131</v>
      </c>
    </row>
    <row r="194" s="12" customFormat="1">
      <c r="B194" s="226"/>
      <c r="C194" s="227"/>
      <c r="D194" s="222" t="s">
        <v>160</v>
      </c>
      <c r="E194" s="228" t="s">
        <v>20</v>
      </c>
      <c r="F194" s="229" t="s">
        <v>295</v>
      </c>
      <c r="G194" s="227"/>
      <c r="H194" s="230">
        <v>42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160</v>
      </c>
      <c r="AU194" s="236" t="s">
        <v>85</v>
      </c>
      <c r="AV194" s="12" t="s">
        <v>85</v>
      </c>
      <c r="AW194" s="12" t="s">
        <v>37</v>
      </c>
      <c r="AX194" s="12" t="s">
        <v>76</v>
      </c>
      <c r="AY194" s="236" t="s">
        <v>131</v>
      </c>
    </row>
    <row r="195" s="12" customFormat="1">
      <c r="B195" s="226"/>
      <c r="C195" s="227"/>
      <c r="D195" s="222" t="s">
        <v>160</v>
      </c>
      <c r="E195" s="228" t="s">
        <v>20</v>
      </c>
      <c r="F195" s="229" t="s">
        <v>296</v>
      </c>
      <c r="G195" s="227"/>
      <c r="H195" s="230">
        <v>121.217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160</v>
      </c>
      <c r="AU195" s="236" t="s">
        <v>85</v>
      </c>
      <c r="AV195" s="12" t="s">
        <v>85</v>
      </c>
      <c r="AW195" s="12" t="s">
        <v>37</v>
      </c>
      <c r="AX195" s="12" t="s">
        <v>76</v>
      </c>
      <c r="AY195" s="236" t="s">
        <v>131</v>
      </c>
    </row>
    <row r="196" s="12" customFormat="1">
      <c r="B196" s="226"/>
      <c r="C196" s="227"/>
      <c r="D196" s="222" t="s">
        <v>160</v>
      </c>
      <c r="E196" s="227"/>
      <c r="F196" s="229" t="s">
        <v>297</v>
      </c>
      <c r="G196" s="227"/>
      <c r="H196" s="230">
        <v>193.631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160</v>
      </c>
      <c r="AU196" s="236" t="s">
        <v>85</v>
      </c>
      <c r="AV196" s="12" t="s">
        <v>85</v>
      </c>
      <c r="AW196" s="12" t="s">
        <v>4</v>
      </c>
      <c r="AX196" s="12" t="s">
        <v>22</v>
      </c>
      <c r="AY196" s="236" t="s">
        <v>131</v>
      </c>
    </row>
    <row r="197" s="1" customFormat="1" ht="16.5" customHeight="1">
      <c r="B197" s="36"/>
      <c r="C197" s="209" t="s">
        <v>298</v>
      </c>
      <c r="D197" s="209" t="s">
        <v>133</v>
      </c>
      <c r="E197" s="210" t="s">
        <v>299</v>
      </c>
      <c r="F197" s="211" t="s">
        <v>300</v>
      </c>
      <c r="G197" s="212" t="s">
        <v>166</v>
      </c>
      <c r="H197" s="213">
        <v>85</v>
      </c>
      <c r="I197" s="214"/>
      <c r="J197" s="215">
        <f>ROUND(I197*H197,2)</f>
        <v>0</v>
      </c>
      <c r="K197" s="211" t="s">
        <v>137</v>
      </c>
      <c r="L197" s="41"/>
      <c r="M197" s="216" t="s">
        <v>20</v>
      </c>
      <c r="N197" s="217" t="s">
        <v>47</v>
      </c>
      <c r="O197" s="81"/>
      <c r="P197" s="218">
        <f>O197*H197</f>
        <v>0</v>
      </c>
      <c r="Q197" s="218">
        <v>0.00048999999999999998</v>
      </c>
      <c r="R197" s="218">
        <f>Q197*H197</f>
        <v>0.04165</v>
      </c>
      <c r="S197" s="218">
        <v>0</v>
      </c>
      <c r="T197" s="219">
        <f>S197*H197</f>
        <v>0</v>
      </c>
      <c r="AR197" s="220" t="s">
        <v>138</v>
      </c>
      <c r="AT197" s="220" t="s">
        <v>133</v>
      </c>
      <c r="AU197" s="220" t="s">
        <v>85</v>
      </c>
      <c r="AY197" s="15" t="s">
        <v>131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5" t="s">
        <v>22</v>
      </c>
      <c r="BK197" s="221">
        <f>ROUND(I197*H197,2)</f>
        <v>0</v>
      </c>
      <c r="BL197" s="15" t="s">
        <v>138</v>
      </c>
      <c r="BM197" s="220" t="s">
        <v>301</v>
      </c>
    </row>
    <row r="198" s="1" customFormat="1">
      <c r="B198" s="36"/>
      <c r="C198" s="37"/>
      <c r="D198" s="222" t="s">
        <v>140</v>
      </c>
      <c r="E198" s="37"/>
      <c r="F198" s="223" t="s">
        <v>302</v>
      </c>
      <c r="G198" s="37"/>
      <c r="H198" s="37"/>
      <c r="I198" s="133"/>
      <c r="J198" s="37"/>
      <c r="K198" s="37"/>
      <c r="L198" s="41"/>
      <c r="M198" s="224"/>
      <c r="N198" s="81"/>
      <c r="O198" s="81"/>
      <c r="P198" s="81"/>
      <c r="Q198" s="81"/>
      <c r="R198" s="81"/>
      <c r="S198" s="81"/>
      <c r="T198" s="82"/>
      <c r="AT198" s="15" t="s">
        <v>140</v>
      </c>
      <c r="AU198" s="15" t="s">
        <v>85</v>
      </c>
    </row>
    <row r="199" s="1" customFormat="1">
      <c r="B199" s="36"/>
      <c r="C199" s="37"/>
      <c r="D199" s="222" t="s">
        <v>142</v>
      </c>
      <c r="E199" s="37"/>
      <c r="F199" s="225" t="s">
        <v>303</v>
      </c>
      <c r="G199" s="37"/>
      <c r="H199" s="37"/>
      <c r="I199" s="133"/>
      <c r="J199" s="37"/>
      <c r="K199" s="37"/>
      <c r="L199" s="41"/>
      <c r="M199" s="224"/>
      <c r="N199" s="81"/>
      <c r="O199" s="81"/>
      <c r="P199" s="81"/>
      <c r="Q199" s="81"/>
      <c r="R199" s="81"/>
      <c r="S199" s="81"/>
      <c r="T199" s="82"/>
      <c r="AT199" s="15" t="s">
        <v>142</v>
      </c>
      <c r="AU199" s="15" t="s">
        <v>85</v>
      </c>
    </row>
    <row r="200" s="12" customFormat="1">
      <c r="B200" s="226"/>
      <c r="C200" s="227"/>
      <c r="D200" s="222" t="s">
        <v>160</v>
      </c>
      <c r="E200" s="228" t="s">
        <v>20</v>
      </c>
      <c r="F200" s="229" t="s">
        <v>304</v>
      </c>
      <c r="G200" s="227"/>
      <c r="H200" s="230">
        <v>34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160</v>
      </c>
      <c r="AU200" s="236" t="s">
        <v>85</v>
      </c>
      <c r="AV200" s="12" t="s">
        <v>85</v>
      </c>
      <c r="AW200" s="12" t="s">
        <v>37</v>
      </c>
      <c r="AX200" s="12" t="s">
        <v>76</v>
      </c>
      <c r="AY200" s="236" t="s">
        <v>131</v>
      </c>
    </row>
    <row r="201" s="12" customFormat="1">
      <c r="B201" s="226"/>
      <c r="C201" s="227"/>
      <c r="D201" s="222" t="s">
        <v>160</v>
      </c>
      <c r="E201" s="228" t="s">
        <v>20</v>
      </c>
      <c r="F201" s="229" t="s">
        <v>305</v>
      </c>
      <c r="G201" s="227"/>
      <c r="H201" s="230">
        <v>51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160</v>
      </c>
      <c r="AU201" s="236" t="s">
        <v>85</v>
      </c>
      <c r="AV201" s="12" t="s">
        <v>85</v>
      </c>
      <c r="AW201" s="12" t="s">
        <v>37</v>
      </c>
      <c r="AX201" s="12" t="s">
        <v>76</v>
      </c>
      <c r="AY201" s="236" t="s">
        <v>131</v>
      </c>
    </row>
    <row r="202" s="1" customFormat="1" ht="16.5" customHeight="1">
      <c r="B202" s="36"/>
      <c r="C202" s="209" t="s">
        <v>306</v>
      </c>
      <c r="D202" s="209" t="s">
        <v>133</v>
      </c>
      <c r="E202" s="210" t="s">
        <v>307</v>
      </c>
      <c r="F202" s="211" t="s">
        <v>308</v>
      </c>
      <c r="G202" s="212" t="s">
        <v>152</v>
      </c>
      <c r="H202" s="213">
        <v>79.799999999999997</v>
      </c>
      <c r="I202" s="214"/>
      <c r="J202" s="215">
        <f>ROUND(I202*H202,2)</f>
        <v>0</v>
      </c>
      <c r="K202" s="211" t="s">
        <v>137</v>
      </c>
      <c r="L202" s="41"/>
      <c r="M202" s="216" t="s">
        <v>20</v>
      </c>
      <c r="N202" s="217" t="s">
        <v>47</v>
      </c>
      <c r="O202" s="81"/>
      <c r="P202" s="218">
        <f>O202*H202</f>
        <v>0</v>
      </c>
      <c r="Q202" s="218">
        <v>0.00010000000000000001</v>
      </c>
      <c r="R202" s="218">
        <f>Q202*H202</f>
        <v>0.0079799999999999992</v>
      </c>
      <c r="S202" s="218">
        <v>0</v>
      </c>
      <c r="T202" s="219">
        <f>S202*H202</f>
        <v>0</v>
      </c>
      <c r="AR202" s="220" t="s">
        <v>138</v>
      </c>
      <c r="AT202" s="220" t="s">
        <v>133</v>
      </c>
      <c r="AU202" s="220" t="s">
        <v>85</v>
      </c>
      <c r="AY202" s="15" t="s">
        <v>131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5" t="s">
        <v>22</v>
      </c>
      <c r="BK202" s="221">
        <f>ROUND(I202*H202,2)</f>
        <v>0</v>
      </c>
      <c r="BL202" s="15" t="s">
        <v>138</v>
      </c>
      <c r="BM202" s="220" t="s">
        <v>309</v>
      </c>
    </row>
    <row r="203" s="1" customFormat="1">
      <c r="B203" s="36"/>
      <c r="C203" s="37"/>
      <c r="D203" s="222" t="s">
        <v>140</v>
      </c>
      <c r="E203" s="37"/>
      <c r="F203" s="223" t="s">
        <v>310</v>
      </c>
      <c r="G203" s="37"/>
      <c r="H203" s="37"/>
      <c r="I203" s="133"/>
      <c r="J203" s="37"/>
      <c r="K203" s="37"/>
      <c r="L203" s="41"/>
      <c r="M203" s="224"/>
      <c r="N203" s="81"/>
      <c r="O203" s="81"/>
      <c r="P203" s="81"/>
      <c r="Q203" s="81"/>
      <c r="R203" s="81"/>
      <c r="S203" s="81"/>
      <c r="T203" s="82"/>
      <c r="AT203" s="15" t="s">
        <v>140</v>
      </c>
      <c r="AU203" s="15" t="s">
        <v>85</v>
      </c>
    </row>
    <row r="204" s="1" customFormat="1">
      <c r="B204" s="36"/>
      <c r="C204" s="37"/>
      <c r="D204" s="222" t="s">
        <v>142</v>
      </c>
      <c r="E204" s="37"/>
      <c r="F204" s="225" t="s">
        <v>311</v>
      </c>
      <c r="G204" s="37"/>
      <c r="H204" s="37"/>
      <c r="I204" s="133"/>
      <c r="J204" s="37"/>
      <c r="K204" s="37"/>
      <c r="L204" s="41"/>
      <c r="M204" s="224"/>
      <c r="N204" s="81"/>
      <c r="O204" s="81"/>
      <c r="P204" s="81"/>
      <c r="Q204" s="81"/>
      <c r="R204" s="81"/>
      <c r="S204" s="81"/>
      <c r="T204" s="82"/>
      <c r="AT204" s="15" t="s">
        <v>142</v>
      </c>
      <c r="AU204" s="15" t="s">
        <v>85</v>
      </c>
    </row>
    <row r="205" s="1" customFormat="1" ht="16.5" customHeight="1">
      <c r="B205" s="36"/>
      <c r="C205" s="237" t="s">
        <v>312</v>
      </c>
      <c r="D205" s="237" t="s">
        <v>244</v>
      </c>
      <c r="E205" s="238" t="s">
        <v>313</v>
      </c>
      <c r="F205" s="239" t="s">
        <v>314</v>
      </c>
      <c r="G205" s="240" t="s">
        <v>152</v>
      </c>
      <c r="H205" s="241">
        <v>91.769999999999996</v>
      </c>
      <c r="I205" s="242"/>
      <c r="J205" s="243">
        <f>ROUND(I205*H205,2)</f>
        <v>0</v>
      </c>
      <c r="K205" s="239" t="s">
        <v>137</v>
      </c>
      <c r="L205" s="244"/>
      <c r="M205" s="245" t="s">
        <v>20</v>
      </c>
      <c r="N205" s="246" t="s">
        <v>47</v>
      </c>
      <c r="O205" s="81"/>
      <c r="P205" s="218">
        <f>O205*H205</f>
        <v>0</v>
      </c>
      <c r="Q205" s="218">
        <v>0.00029999999999999997</v>
      </c>
      <c r="R205" s="218">
        <f>Q205*H205</f>
        <v>0.027530999999999996</v>
      </c>
      <c r="S205" s="218">
        <v>0</v>
      </c>
      <c r="T205" s="219">
        <f>S205*H205</f>
        <v>0</v>
      </c>
      <c r="AR205" s="220" t="s">
        <v>187</v>
      </c>
      <c r="AT205" s="220" t="s">
        <v>244</v>
      </c>
      <c r="AU205" s="220" t="s">
        <v>85</v>
      </c>
      <c r="AY205" s="15" t="s">
        <v>131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5" t="s">
        <v>22</v>
      </c>
      <c r="BK205" s="221">
        <f>ROUND(I205*H205,2)</f>
        <v>0</v>
      </c>
      <c r="BL205" s="15" t="s">
        <v>138</v>
      </c>
      <c r="BM205" s="220" t="s">
        <v>315</v>
      </c>
    </row>
    <row r="206" s="1" customFormat="1">
      <c r="B206" s="36"/>
      <c r="C206" s="37"/>
      <c r="D206" s="222" t="s">
        <v>140</v>
      </c>
      <c r="E206" s="37"/>
      <c r="F206" s="223" t="s">
        <v>314</v>
      </c>
      <c r="G206" s="37"/>
      <c r="H206" s="37"/>
      <c r="I206" s="133"/>
      <c r="J206" s="37"/>
      <c r="K206" s="37"/>
      <c r="L206" s="41"/>
      <c r="M206" s="224"/>
      <c r="N206" s="81"/>
      <c r="O206" s="81"/>
      <c r="P206" s="81"/>
      <c r="Q206" s="81"/>
      <c r="R206" s="81"/>
      <c r="S206" s="81"/>
      <c r="T206" s="82"/>
      <c r="AT206" s="15" t="s">
        <v>140</v>
      </c>
      <c r="AU206" s="15" t="s">
        <v>85</v>
      </c>
    </row>
    <row r="207" s="12" customFormat="1">
      <c r="B207" s="226"/>
      <c r="C207" s="227"/>
      <c r="D207" s="222" t="s">
        <v>160</v>
      </c>
      <c r="E207" s="228" t="s">
        <v>20</v>
      </c>
      <c r="F207" s="229" t="s">
        <v>316</v>
      </c>
      <c r="G207" s="227"/>
      <c r="H207" s="230">
        <v>79.799999999999997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160</v>
      </c>
      <c r="AU207" s="236" t="s">
        <v>85</v>
      </c>
      <c r="AV207" s="12" t="s">
        <v>85</v>
      </c>
      <c r="AW207" s="12" t="s">
        <v>37</v>
      </c>
      <c r="AX207" s="12" t="s">
        <v>76</v>
      </c>
      <c r="AY207" s="236" t="s">
        <v>131</v>
      </c>
    </row>
    <row r="208" s="12" customFormat="1">
      <c r="B208" s="226"/>
      <c r="C208" s="227"/>
      <c r="D208" s="222" t="s">
        <v>160</v>
      </c>
      <c r="E208" s="227"/>
      <c r="F208" s="229" t="s">
        <v>317</v>
      </c>
      <c r="G208" s="227"/>
      <c r="H208" s="230">
        <v>91.769999999999996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160</v>
      </c>
      <c r="AU208" s="236" t="s">
        <v>85</v>
      </c>
      <c r="AV208" s="12" t="s">
        <v>85</v>
      </c>
      <c r="AW208" s="12" t="s">
        <v>4</v>
      </c>
      <c r="AX208" s="12" t="s">
        <v>22</v>
      </c>
      <c r="AY208" s="236" t="s">
        <v>131</v>
      </c>
    </row>
    <row r="209" s="1" customFormat="1" ht="16.5" customHeight="1">
      <c r="B209" s="36"/>
      <c r="C209" s="209" t="s">
        <v>318</v>
      </c>
      <c r="D209" s="209" t="s">
        <v>133</v>
      </c>
      <c r="E209" s="210" t="s">
        <v>319</v>
      </c>
      <c r="F209" s="211" t="s">
        <v>320</v>
      </c>
      <c r="G209" s="212" t="s">
        <v>152</v>
      </c>
      <c r="H209" s="213">
        <v>242.40000000000001</v>
      </c>
      <c r="I209" s="214"/>
      <c r="J209" s="215">
        <f>ROUND(I209*H209,2)</f>
        <v>0</v>
      </c>
      <c r="K209" s="211" t="s">
        <v>137</v>
      </c>
      <c r="L209" s="41"/>
      <c r="M209" s="216" t="s">
        <v>20</v>
      </c>
      <c r="N209" s="217" t="s">
        <v>47</v>
      </c>
      <c r="O209" s="81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AR209" s="220" t="s">
        <v>138</v>
      </c>
      <c r="AT209" s="220" t="s">
        <v>133</v>
      </c>
      <c r="AU209" s="220" t="s">
        <v>85</v>
      </c>
      <c r="AY209" s="15" t="s">
        <v>131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5" t="s">
        <v>22</v>
      </c>
      <c r="BK209" s="221">
        <f>ROUND(I209*H209,2)</f>
        <v>0</v>
      </c>
      <c r="BL209" s="15" t="s">
        <v>138</v>
      </c>
      <c r="BM209" s="220" t="s">
        <v>321</v>
      </c>
    </row>
    <row r="210" s="1" customFormat="1">
      <c r="B210" s="36"/>
      <c r="C210" s="37"/>
      <c r="D210" s="222" t="s">
        <v>140</v>
      </c>
      <c r="E210" s="37"/>
      <c r="F210" s="223" t="s">
        <v>322</v>
      </c>
      <c r="G210" s="37"/>
      <c r="H210" s="37"/>
      <c r="I210" s="133"/>
      <c r="J210" s="37"/>
      <c r="K210" s="37"/>
      <c r="L210" s="41"/>
      <c r="M210" s="224"/>
      <c r="N210" s="81"/>
      <c r="O210" s="81"/>
      <c r="P210" s="81"/>
      <c r="Q210" s="81"/>
      <c r="R210" s="81"/>
      <c r="S210" s="81"/>
      <c r="T210" s="82"/>
      <c r="AT210" s="15" t="s">
        <v>140</v>
      </c>
      <c r="AU210" s="15" t="s">
        <v>85</v>
      </c>
    </row>
    <row r="211" s="1" customFormat="1">
      <c r="B211" s="36"/>
      <c r="C211" s="37"/>
      <c r="D211" s="222" t="s">
        <v>142</v>
      </c>
      <c r="E211" s="37"/>
      <c r="F211" s="225" t="s">
        <v>323</v>
      </c>
      <c r="G211" s="37"/>
      <c r="H211" s="37"/>
      <c r="I211" s="133"/>
      <c r="J211" s="37"/>
      <c r="K211" s="37"/>
      <c r="L211" s="41"/>
      <c r="M211" s="224"/>
      <c r="N211" s="81"/>
      <c r="O211" s="81"/>
      <c r="P211" s="81"/>
      <c r="Q211" s="81"/>
      <c r="R211" s="81"/>
      <c r="S211" s="81"/>
      <c r="T211" s="82"/>
      <c r="AT211" s="15" t="s">
        <v>142</v>
      </c>
      <c r="AU211" s="15" t="s">
        <v>85</v>
      </c>
    </row>
    <row r="212" s="1" customFormat="1" ht="16.5" customHeight="1">
      <c r="B212" s="36"/>
      <c r="C212" s="209" t="s">
        <v>324</v>
      </c>
      <c r="D212" s="209" t="s">
        <v>133</v>
      </c>
      <c r="E212" s="210" t="s">
        <v>325</v>
      </c>
      <c r="F212" s="211" t="s">
        <v>326</v>
      </c>
      <c r="G212" s="212" t="s">
        <v>175</v>
      </c>
      <c r="H212" s="213">
        <v>2.5649999999999999</v>
      </c>
      <c r="I212" s="214"/>
      <c r="J212" s="215">
        <f>ROUND(I212*H212,2)</f>
        <v>0</v>
      </c>
      <c r="K212" s="211" t="s">
        <v>137</v>
      </c>
      <c r="L212" s="41"/>
      <c r="M212" s="216" t="s">
        <v>20</v>
      </c>
      <c r="N212" s="217" t="s">
        <v>47</v>
      </c>
      <c r="O212" s="81"/>
      <c r="P212" s="218">
        <f>O212*H212</f>
        <v>0</v>
      </c>
      <c r="Q212" s="218">
        <v>2.1600000000000001</v>
      </c>
      <c r="R212" s="218">
        <f>Q212*H212</f>
        <v>5.5404</v>
      </c>
      <c r="S212" s="218">
        <v>0</v>
      </c>
      <c r="T212" s="219">
        <f>S212*H212</f>
        <v>0</v>
      </c>
      <c r="AR212" s="220" t="s">
        <v>138</v>
      </c>
      <c r="AT212" s="220" t="s">
        <v>133</v>
      </c>
      <c r="AU212" s="220" t="s">
        <v>85</v>
      </c>
      <c r="AY212" s="15" t="s">
        <v>131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5" t="s">
        <v>22</v>
      </c>
      <c r="BK212" s="221">
        <f>ROUND(I212*H212,2)</f>
        <v>0</v>
      </c>
      <c r="BL212" s="15" t="s">
        <v>138</v>
      </c>
      <c r="BM212" s="220" t="s">
        <v>327</v>
      </c>
    </row>
    <row r="213" s="1" customFormat="1">
      <c r="B213" s="36"/>
      <c r="C213" s="37"/>
      <c r="D213" s="222" t="s">
        <v>140</v>
      </c>
      <c r="E213" s="37"/>
      <c r="F213" s="223" t="s">
        <v>328</v>
      </c>
      <c r="G213" s="37"/>
      <c r="H213" s="37"/>
      <c r="I213" s="133"/>
      <c r="J213" s="37"/>
      <c r="K213" s="37"/>
      <c r="L213" s="41"/>
      <c r="M213" s="224"/>
      <c r="N213" s="81"/>
      <c r="O213" s="81"/>
      <c r="P213" s="81"/>
      <c r="Q213" s="81"/>
      <c r="R213" s="81"/>
      <c r="S213" s="81"/>
      <c r="T213" s="82"/>
      <c r="AT213" s="15" t="s">
        <v>140</v>
      </c>
      <c r="AU213" s="15" t="s">
        <v>85</v>
      </c>
    </row>
    <row r="214" s="1" customFormat="1">
      <c r="B214" s="36"/>
      <c r="C214" s="37"/>
      <c r="D214" s="222" t="s">
        <v>142</v>
      </c>
      <c r="E214" s="37"/>
      <c r="F214" s="225" t="s">
        <v>329</v>
      </c>
      <c r="G214" s="37"/>
      <c r="H214" s="37"/>
      <c r="I214" s="133"/>
      <c r="J214" s="37"/>
      <c r="K214" s="37"/>
      <c r="L214" s="41"/>
      <c r="M214" s="224"/>
      <c r="N214" s="81"/>
      <c r="O214" s="81"/>
      <c r="P214" s="81"/>
      <c r="Q214" s="81"/>
      <c r="R214" s="81"/>
      <c r="S214" s="81"/>
      <c r="T214" s="82"/>
      <c r="AT214" s="15" t="s">
        <v>142</v>
      </c>
      <c r="AU214" s="15" t="s">
        <v>85</v>
      </c>
    </row>
    <row r="215" s="12" customFormat="1">
      <c r="B215" s="226"/>
      <c r="C215" s="227"/>
      <c r="D215" s="222" t="s">
        <v>160</v>
      </c>
      <c r="E215" s="228" t="s">
        <v>20</v>
      </c>
      <c r="F215" s="229" t="s">
        <v>330</v>
      </c>
      <c r="G215" s="227"/>
      <c r="H215" s="230">
        <v>2.5649999999999999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160</v>
      </c>
      <c r="AU215" s="236" t="s">
        <v>85</v>
      </c>
      <c r="AV215" s="12" t="s">
        <v>85</v>
      </c>
      <c r="AW215" s="12" t="s">
        <v>37</v>
      </c>
      <c r="AX215" s="12" t="s">
        <v>76</v>
      </c>
      <c r="AY215" s="236" t="s">
        <v>131</v>
      </c>
    </row>
    <row r="216" s="1" customFormat="1" ht="16.5" customHeight="1">
      <c r="B216" s="36"/>
      <c r="C216" s="209" t="s">
        <v>331</v>
      </c>
      <c r="D216" s="209" t="s">
        <v>133</v>
      </c>
      <c r="E216" s="210" t="s">
        <v>332</v>
      </c>
      <c r="F216" s="211" t="s">
        <v>333</v>
      </c>
      <c r="G216" s="212" t="s">
        <v>175</v>
      </c>
      <c r="H216" s="213">
        <v>12.824999999999999</v>
      </c>
      <c r="I216" s="214"/>
      <c r="J216" s="215">
        <f>ROUND(I216*H216,2)</f>
        <v>0</v>
      </c>
      <c r="K216" s="211" t="s">
        <v>137</v>
      </c>
      <c r="L216" s="41"/>
      <c r="M216" s="216" t="s">
        <v>20</v>
      </c>
      <c r="N216" s="217" t="s">
        <v>47</v>
      </c>
      <c r="O216" s="81"/>
      <c r="P216" s="218">
        <f>O216*H216</f>
        <v>0</v>
      </c>
      <c r="Q216" s="218">
        <v>2.45329</v>
      </c>
      <c r="R216" s="218">
        <f>Q216*H216</f>
        <v>31.463444249999998</v>
      </c>
      <c r="S216" s="218">
        <v>0</v>
      </c>
      <c r="T216" s="219">
        <f>S216*H216</f>
        <v>0</v>
      </c>
      <c r="AR216" s="220" t="s">
        <v>138</v>
      </c>
      <c r="AT216" s="220" t="s">
        <v>133</v>
      </c>
      <c r="AU216" s="220" t="s">
        <v>85</v>
      </c>
      <c r="AY216" s="15" t="s">
        <v>131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5" t="s">
        <v>22</v>
      </c>
      <c r="BK216" s="221">
        <f>ROUND(I216*H216,2)</f>
        <v>0</v>
      </c>
      <c r="BL216" s="15" t="s">
        <v>138</v>
      </c>
      <c r="BM216" s="220" t="s">
        <v>334</v>
      </c>
    </row>
    <row r="217" s="1" customFormat="1">
      <c r="B217" s="36"/>
      <c r="C217" s="37"/>
      <c r="D217" s="222" t="s">
        <v>140</v>
      </c>
      <c r="E217" s="37"/>
      <c r="F217" s="223" t="s">
        <v>335</v>
      </c>
      <c r="G217" s="37"/>
      <c r="H217" s="37"/>
      <c r="I217" s="133"/>
      <c r="J217" s="37"/>
      <c r="K217" s="37"/>
      <c r="L217" s="41"/>
      <c r="M217" s="224"/>
      <c r="N217" s="81"/>
      <c r="O217" s="81"/>
      <c r="P217" s="81"/>
      <c r="Q217" s="81"/>
      <c r="R217" s="81"/>
      <c r="S217" s="81"/>
      <c r="T217" s="82"/>
      <c r="AT217" s="15" t="s">
        <v>140</v>
      </c>
      <c r="AU217" s="15" t="s">
        <v>85</v>
      </c>
    </row>
    <row r="218" s="1" customFormat="1">
      <c r="B218" s="36"/>
      <c r="C218" s="37"/>
      <c r="D218" s="222" t="s">
        <v>142</v>
      </c>
      <c r="E218" s="37"/>
      <c r="F218" s="225" t="s">
        <v>336</v>
      </c>
      <c r="G218" s="37"/>
      <c r="H218" s="37"/>
      <c r="I218" s="133"/>
      <c r="J218" s="37"/>
      <c r="K218" s="37"/>
      <c r="L218" s="41"/>
      <c r="M218" s="224"/>
      <c r="N218" s="81"/>
      <c r="O218" s="81"/>
      <c r="P218" s="81"/>
      <c r="Q218" s="81"/>
      <c r="R218" s="81"/>
      <c r="S218" s="81"/>
      <c r="T218" s="82"/>
      <c r="AT218" s="15" t="s">
        <v>142</v>
      </c>
      <c r="AU218" s="15" t="s">
        <v>85</v>
      </c>
    </row>
    <row r="219" s="12" customFormat="1">
      <c r="B219" s="226"/>
      <c r="C219" s="227"/>
      <c r="D219" s="222" t="s">
        <v>160</v>
      </c>
      <c r="E219" s="228" t="s">
        <v>20</v>
      </c>
      <c r="F219" s="229" t="s">
        <v>337</v>
      </c>
      <c r="G219" s="227"/>
      <c r="H219" s="230">
        <v>12.824999999999999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160</v>
      </c>
      <c r="AU219" s="236" t="s">
        <v>85</v>
      </c>
      <c r="AV219" s="12" t="s">
        <v>85</v>
      </c>
      <c r="AW219" s="12" t="s">
        <v>37</v>
      </c>
      <c r="AX219" s="12" t="s">
        <v>76</v>
      </c>
      <c r="AY219" s="236" t="s">
        <v>131</v>
      </c>
    </row>
    <row r="220" s="1" customFormat="1" ht="16.5" customHeight="1">
      <c r="B220" s="36"/>
      <c r="C220" s="209" t="s">
        <v>338</v>
      </c>
      <c r="D220" s="209" t="s">
        <v>133</v>
      </c>
      <c r="E220" s="210" t="s">
        <v>339</v>
      </c>
      <c r="F220" s="211" t="s">
        <v>340</v>
      </c>
      <c r="G220" s="212" t="s">
        <v>152</v>
      </c>
      <c r="H220" s="213">
        <v>14.699999999999999</v>
      </c>
      <c r="I220" s="214"/>
      <c r="J220" s="215">
        <f>ROUND(I220*H220,2)</f>
        <v>0</v>
      </c>
      <c r="K220" s="211" t="s">
        <v>137</v>
      </c>
      <c r="L220" s="41"/>
      <c r="M220" s="216" t="s">
        <v>20</v>
      </c>
      <c r="N220" s="217" t="s">
        <v>47</v>
      </c>
      <c r="O220" s="81"/>
      <c r="P220" s="218">
        <f>O220*H220</f>
        <v>0</v>
      </c>
      <c r="Q220" s="218">
        <v>0.0026900000000000001</v>
      </c>
      <c r="R220" s="218">
        <f>Q220*H220</f>
        <v>0.039543000000000002</v>
      </c>
      <c r="S220" s="218">
        <v>0</v>
      </c>
      <c r="T220" s="219">
        <f>S220*H220</f>
        <v>0</v>
      </c>
      <c r="AR220" s="220" t="s">
        <v>138</v>
      </c>
      <c r="AT220" s="220" t="s">
        <v>133</v>
      </c>
      <c r="AU220" s="220" t="s">
        <v>85</v>
      </c>
      <c r="AY220" s="15" t="s">
        <v>131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5" t="s">
        <v>22</v>
      </c>
      <c r="BK220" s="221">
        <f>ROUND(I220*H220,2)</f>
        <v>0</v>
      </c>
      <c r="BL220" s="15" t="s">
        <v>138</v>
      </c>
      <c r="BM220" s="220" t="s">
        <v>341</v>
      </c>
    </row>
    <row r="221" s="1" customFormat="1">
      <c r="B221" s="36"/>
      <c r="C221" s="37"/>
      <c r="D221" s="222" t="s">
        <v>140</v>
      </c>
      <c r="E221" s="37"/>
      <c r="F221" s="223" t="s">
        <v>342</v>
      </c>
      <c r="G221" s="37"/>
      <c r="H221" s="37"/>
      <c r="I221" s="133"/>
      <c r="J221" s="37"/>
      <c r="K221" s="37"/>
      <c r="L221" s="41"/>
      <c r="M221" s="224"/>
      <c r="N221" s="81"/>
      <c r="O221" s="81"/>
      <c r="P221" s="81"/>
      <c r="Q221" s="81"/>
      <c r="R221" s="81"/>
      <c r="S221" s="81"/>
      <c r="T221" s="82"/>
      <c r="AT221" s="15" t="s">
        <v>140</v>
      </c>
      <c r="AU221" s="15" t="s">
        <v>85</v>
      </c>
    </row>
    <row r="222" s="1" customFormat="1">
      <c r="B222" s="36"/>
      <c r="C222" s="37"/>
      <c r="D222" s="222" t="s">
        <v>142</v>
      </c>
      <c r="E222" s="37"/>
      <c r="F222" s="225" t="s">
        <v>343</v>
      </c>
      <c r="G222" s="37"/>
      <c r="H222" s="37"/>
      <c r="I222" s="133"/>
      <c r="J222" s="37"/>
      <c r="K222" s="37"/>
      <c r="L222" s="41"/>
      <c r="M222" s="224"/>
      <c r="N222" s="81"/>
      <c r="O222" s="81"/>
      <c r="P222" s="81"/>
      <c r="Q222" s="81"/>
      <c r="R222" s="81"/>
      <c r="S222" s="81"/>
      <c r="T222" s="82"/>
      <c r="AT222" s="15" t="s">
        <v>142</v>
      </c>
      <c r="AU222" s="15" t="s">
        <v>85</v>
      </c>
    </row>
    <row r="223" s="12" customFormat="1">
      <c r="B223" s="226"/>
      <c r="C223" s="227"/>
      <c r="D223" s="222" t="s">
        <v>160</v>
      </c>
      <c r="E223" s="228" t="s">
        <v>20</v>
      </c>
      <c r="F223" s="229" t="s">
        <v>344</v>
      </c>
      <c r="G223" s="227"/>
      <c r="H223" s="230">
        <v>14.699999999999999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160</v>
      </c>
      <c r="AU223" s="236" t="s">
        <v>85</v>
      </c>
      <c r="AV223" s="12" t="s">
        <v>85</v>
      </c>
      <c r="AW223" s="12" t="s">
        <v>37</v>
      </c>
      <c r="AX223" s="12" t="s">
        <v>76</v>
      </c>
      <c r="AY223" s="236" t="s">
        <v>131</v>
      </c>
    </row>
    <row r="224" s="1" customFormat="1" ht="16.5" customHeight="1">
      <c r="B224" s="36"/>
      <c r="C224" s="209" t="s">
        <v>345</v>
      </c>
      <c r="D224" s="209" t="s">
        <v>133</v>
      </c>
      <c r="E224" s="210" t="s">
        <v>346</v>
      </c>
      <c r="F224" s="211" t="s">
        <v>347</v>
      </c>
      <c r="G224" s="212" t="s">
        <v>152</v>
      </c>
      <c r="H224" s="213">
        <v>14.699999999999999</v>
      </c>
      <c r="I224" s="214"/>
      <c r="J224" s="215">
        <f>ROUND(I224*H224,2)</f>
        <v>0</v>
      </c>
      <c r="K224" s="211" t="s">
        <v>137</v>
      </c>
      <c r="L224" s="41"/>
      <c r="M224" s="216" t="s">
        <v>20</v>
      </c>
      <c r="N224" s="217" t="s">
        <v>47</v>
      </c>
      <c r="O224" s="81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AR224" s="220" t="s">
        <v>138</v>
      </c>
      <c r="AT224" s="220" t="s">
        <v>133</v>
      </c>
      <c r="AU224" s="220" t="s">
        <v>85</v>
      </c>
      <c r="AY224" s="15" t="s">
        <v>131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5" t="s">
        <v>22</v>
      </c>
      <c r="BK224" s="221">
        <f>ROUND(I224*H224,2)</f>
        <v>0</v>
      </c>
      <c r="BL224" s="15" t="s">
        <v>138</v>
      </c>
      <c r="BM224" s="220" t="s">
        <v>348</v>
      </c>
    </row>
    <row r="225" s="1" customFormat="1">
      <c r="B225" s="36"/>
      <c r="C225" s="37"/>
      <c r="D225" s="222" t="s">
        <v>140</v>
      </c>
      <c r="E225" s="37"/>
      <c r="F225" s="223" t="s">
        <v>349</v>
      </c>
      <c r="G225" s="37"/>
      <c r="H225" s="37"/>
      <c r="I225" s="133"/>
      <c r="J225" s="37"/>
      <c r="K225" s="37"/>
      <c r="L225" s="41"/>
      <c r="M225" s="224"/>
      <c r="N225" s="81"/>
      <c r="O225" s="81"/>
      <c r="P225" s="81"/>
      <c r="Q225" s="81"/>
      <c r="R225" s="81"/>
      <c r="S225" s="81"/>
      <c r="T225" s="82"/>
      <c r="AT225" s="15" t="s">
        <v>140</v>
      </c>
      <c r="AU225" s="15" t="s">
        <v>85</v>
      </c>
    </row>
    <row r="226" s="1" customFormat="1">
      <c r="B226" s="36"/>
      <c r="C226" s="37"/>
      <c r="D226" s="222" t="s">
        <v>142</v>
      </c>
      <c r="E226" s="37"/>
      <c r="F226" s="225" t="s">
        <v>343</v>
      </c>
      <c r="G226" s="37"/>
      <c r="H226" s="37"/>
      <c r="I226" s="133"/>
      <c r="J226" s="37"/>
      <c r="K226" s="37"/>
      <c r="L226" s="41"/>
      <c r="M226" s="224"/>
      <c r="N226" s="81"/>
      <c r="O226" s="81"/>
      <c r="P226" s="81"/>
      <c r="Q226" s="81"/>
      <c r="R226" s="81"/>
      <c r="S226" s="81"/>
      <c r="T226" s="82"/>
      <c r="AT226" s="15" t="s">
        <v>142</v>
      </c>
      <c r="AU226" s="15" t="s">
        <v>85</v>
      </c>
    </row>
    <row r="227" s="1" customFormat="1" ht="16.5" customHeight="1">
      <c r="B227" s="36"/>
      <c r="C227" s="209" t="s">
        <v>350</v>
      </c>
      <c r="D227" s="209" t="s">
        <v>133</v>
      </c>
      <c r="E227" s="210" t="s">
        <v>351</v>
      </c>
      <c r="F227" s="211" t="s">
        <v>352</v>
      </c>
      <c r="G227" s="212" t="s">
        <v>232</v>
      </c>
      <c r="H227" s="213">
        <v>0.34100000000000003</v>
      </c>
      <c r="I227" s="214"/>
      <c r="J227" s="215">
        <f>ROUND(I227*H227,2)</f>
        <v>0</v>
      </c>
      <c r="K227" s="211" t="s">
        <v>137</v>
      </c>
      <c r="L227" s="41"/>
      <c r="M227" s="216" t="s">
        <v>20</v>
      </c>
      <c r="N227" s="217" t="s">
        <v>47</v>
      </c>
      <c r="O227" s="81"/>
      <c r="P227" s="218">
        <f>O227*H227</f>
        <v>0</v>
      </c>
      <c r="Q227" s="218">
        <v>1.0601700000000001</v>
      </c>
      <c r="R227" s="218">
        <f>Q227*H227</f>
        <v>0.36151797000000002</v>
      </c>
      <c r="S227" s="218">
        <v>0</v>
      </c>
      <c r="T227" s="219">
        <f>S227*H227</f>
        <v>0</v>
      </c>
      <c r="AR227" s="220" t="s">
        <v>138</v>
      </c>
      <c r="AT227" s="220" t="s">
        <v>133</v>
      </c>
      <c r="AU227" s="220" t="s">
        <v>85</v>
      </c>
      <c r="AY227" s="15" t="s">
        <v>131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15" t="s">
        <v>22</v>
      </c>
      <c r="BK227" s="221">
        <f>ROUND(I227*H227,2)</f>
        <v>0</v>
      </c>
      <c r="BL227" s="15" t="s">
        <v>138</v>
      </c>
      <c r="BM227" s="220" t="s">
        <v>353</v>
      </c>
    </row>
    <row r="228" s="1" customFormat="1">
      <c r="B228" s="36"/>
      <c r="C228" s="37"/>
      <c r="D228" s="222" t="s">
        <v>140</v>
      </c>
      <c r="E228" s="37"/>
      <c r="F228" s="223" t="s">
        <v>354</v>
      </c>
      <c r="G228" s="37"/>
      <c r="H228" s="37"/>
      <c r="I228" s="133"/>
      <c r="J228" s="37"/>
      <c r="K228" s="37"/>
      <c r="L228" s="41"/>
      <c r="M228" s="224"/>
      <c r="N228" s="81"/>
      <c r="O228" s="81"/>
      <c r="P228" s="81"/>
      <c r="Q228" s="81"/>
      <c r="R228" s="81"/>
      <c r="S228" s="81"/>
      <c r="T228" s="82"/>
      <c r="AT228" s="15" t="s">
        <v>140</v>
      </c>
      <c r="AU228" s="15" t="s">
        <v>85</v>
      </c>
    </row>
    <row r="229" s="1" customFormat="1">
      <c r="B229" s="36"/>
      <c r="C229" s="37"/>
      <c r="D229" s="222" t="s">
        <v>142</v>
      </c>
      <c r="E229" s="37"/>
      <c r="F229" s="225" t="s">
        <v>355</v>
      </c>
      <c r="G229" s="37"/>
      <c r="H229" s="37"/>
      <c r="I229" s="133"/>
      <c r="J229" s="37"/>
      <c r="K229" s="37"/>
      <c r="L229" s="41"/>
      <c r="M229" s="224"/>
      <c r="N229" s="81"/>
      <c r="O229" s="81"/>
      <c r="P229" s="81"/>
      <c r="Q229" s="81"/>
      <c r="R229" s="81"/>
      <c r="S229" s="81"/>
      <c r="T229" s="82"/>
      <c r="AT229" s="15" t="s">
        <v>142</v>
      </c>
      <c r="AU229" s="15" t="s">
        <v>85</v>
      </c>
    </row>
    <row r="230" s="12" customFormat="1">
      <c r="B230" s="226"/>
      <c r="C230" s="227"/>
      <c r="D230" s="222" t="s">
        <v>160</v>
      </c>
      <c r="E230" s="228" t="s">
        <v>20</v>
      </c>
      <c r="F230" s="229" t="s">
        <v>356</v>
      </c>
      <c r="G230" s="227"/>
      <c r="H230" s="230">
        <v>0.19800000000000001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160</v>
      </c>
      <c r="AU230" s="236" t="s">
        <v>85</v>
      </c>
      <c r="AV230" s="12" t="s">
        <v>85</v>
      </c>
      <c r="AW230" s="12" t="s">
        <v>37</v>
      </c>
      <c r="AX230" s="12" t="s">
        <v>76</v>
      </c>
      <c r="AY230" s="236" t="s">
        <v>131</v>
      </c>
    </row>
    <row r="231" s="12" customFormat="1">
      <c r="B231" s="226"/>
      <c r="C231" s="227"/>
      <c r="D231" s="222" t="s">
        <v>160</v>
      </c>
      <c r="E231" s="228" t="s">
        <v>20</v>
      </c>
      <c r="F231" s="229" t="s">
        <v>357</v>
      </c>
      <c r="G231" s="227"/>
      <c r="H231" s="230">
        <v>0.14299999999999999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160</v>
      </c>
      <c r="AU231" s="236" t="s">
        <v>85</v>
      </c>
      <c r="AV231" s="12" t="s">
        <v>85</v>
      </c>
      <c r="AW231" s="12" t="s">
        <v>37</v>
      </c>
      <c r="AX231" s="12" t="s">
        <v>76</v>
      </c>
      <c r="AY231" s="236" t="s">
        <v>131</v>
      </c>
    </row>
    <row r="232" s="1" customFormat="1" ht="16.5" customHeight="1">
      <c r="B232" s="36"/>
      <c r="C232" s="209" t="s">
        <v>358</v>
      </c>
      <c r="D232" s="209" t="s">
        <v>133</v>
      </c>
      <c r="E232" s="210" t="s">
        <v>359</v>
      </c>
      <c r="F232" s="211" t="s">
        <v>360</v>
      </c>
      <c r="G232" s="212" t="s">
        <v>232</v>
      </c>
      <c r="H232" s="213">
        <v>0.67500000000000004</v>
      </c>
      <c r="I232" s="214"/>
      <c r="J232" s="215">
        <f>ROUND(I232*H232,2)</f>
        <v>0</v>
      </c>
      <c r="K232" s="211" t="s">
        <v>137</v>
      </c>
      <c r="L232" s="41"/>
      <c r="M232" s="216" t="s">
        <v>20</v>
      </c>
      <c r="N232" s="217" t="s">
        <v>47</v>
      </c>
      <c r="O232" s="81"/>
      <c r="P232" s="218">
        <f>O232*H232</f>
        <v>0</v>
      </c>
      <c r="Q232" s="218">
        <v>1.06277</v>
      </c>
      <c r="R232" s="218">
        <f>Q232*H232</f>
        <v>0.71736975000000003</v>
      </c>
      <c r="S232" s="218">
        <v>0</v>
      </c>
      <c r="T232" s="219">
        <f>S232*H232</f>
        <v>0</v>
      </c>
      <c r="AR232" s="220" t="s">
        <v>138</v>
      </c>
      <c r="AT232" s="220" t="s">
        <v>133</v>
      </c>
      <c r="AU232" s="220" t="s">
        <v>85</v>
      </c>
      <c r="AY232" s="15" t="s">
        <v>131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5" t="s">
        <v>22</v>
      </c>
      <c r="BK232" s="221">
        <f>ROUND(I232*H232,2)</f>
        <v>0</v>
      </c>
      <c r="BL232" s="15" t="s">
        <v>138</v>
      </c>
      <c r="BM232" s="220" t="s">
        <v>361</v>
      </c>
    </row>
    <row r="233" s="1" customFormat="1">
      <c r="B233" s="36"/>
      <c r="C233" s="37"/>
      <c r="D233" s="222" t="s">
        <v>140</v>
      </c>
      <c r="E233" s="37"/>
      <c r="F233" s="223" t="s">
        <v>362</v>
      </c>
      <c r="G233" s="37"/>
      <c r="H233" s="37"/>
      <c r="I233" s="133"/>
      <c r="J233" s="37"/>
      <c r="K233" s="37"/>
      <c r="L233" s="41"/>
      <c r="M233" s="224"/>
      <c r="N233" s="81"/>
      <c r="O233" s="81"/>
      <c r="P233" s="81"/>
      <c r="Q233" s="81"/>
      <c r="R233" s="81"/>
      <c r="S233" s="81"/>
      <c r="T233" s="82"/>
      <c r="AT233" s="15" t="s">
        <v>140</v>
      </c>
      <c r="AU233" s="15" t="s">
        <v>85</v>
      </c>
    </row>
    <row r="234" s="1" customFormat="1">
      <c r="B234" s="36"/>
      <c r="C234" s="37"/>
      <c r="D234" s="222" t="s">
        <v>142</v>
      </c>
      <c r="E234" s="37"/>
      <c r="F234" s="225" t="s">
        <v>355</v>
      </c>
      <c r="G234" s="37"/>
      <c r="H234" s="37"/>
      <c r="I234" s="133"/>
      <c r="J234" s="37"/>
      <c r="K234" s="37"/>
      <c r="L234" s="41"/>
      <c r="M234" s="224"/>
      <c r="N234" s="81"/>
      <c r="O234" s="81"/>
      <c r="P234" s="81"/>
      <c r="Q234" s="81"/>
      <c r="R234" s="81"/>
      <c r="S234" s="81"/>
      <c r="T234" s="82"/>
      <c r="AT234" s="15" t="s">
        <v>142</v>
      </c>
      <c r="AU234" s="15" t="s">
        <v>85</v>
      </c>
    </row>
    <row r="235" s="12" customFormat="1">
      <c r="B235" s="226"/>
      <c r="C235" s="227"/>
      <c r="D235" s="222" t="s">
        <v>160</v>
      </c>
      <c r="E235" s="228" t="s">
        <v>20</v>
      </c>
      <c r="F235" s="229" t="s">
        <v>363</v>
      </c>
      <c r="G235" s="227"/>
      <c r="H235" s="230">
        <v>0.67500000000000004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160</v>
      </c>
      <c r="AU235" s="236" t="s">
        <v>85</v>
      </c>
      <c r="AV235" s="12" t="s">
        <v>85</v>
      </c>
      <c r="AW235" s="12" t="s">
        <v>37</v>
      </c>
      <c r="AX235" s="12" t="s">
        <v>76</v>
      </c>
      <c r="AY235" s="236" t="s">
        <v>131</v>
      </c>
    </row>
    <row r="236" s="11" customFormat="1" ht="22.8" customHeight="1">
      <c r="B236" s="193"/>
      <c r="C236" s="194"/>
      <c r="D236" s="195" t="s">
        <v>75</v>
      </c>
      <c r="E236" s="207" t="s">
        <v>149</v>
      </c>
      <c r="F236" s="207" t="s">
        <v>364</v>
      </c>
      <c r="G236" s="194"/>
      <c r="H236" s="194"/>
      <c r="I236" s="197"/>
      <c r="J236" s="208">
        <f>BK236</f>
        <v>0</v>
      </c>
      <c r="K236" s="194"/>
      <c r="L236" s="199"/>
      <c r="M236" s="200"/>
      <c r="N236" s="201"/>
      <c r="O236" s="201"/>
      <c r="P236" s="202">
        <f>SUM(P237:P246)</f>
        <v>0</v>
      </c>
      <c r="Q236" s="201"/>
      <c r="R236" s="202">
        <f>SUM(R237:R246)</f>
        <v>20.44278886</v>
      </c>
      <c r="S236" s="201"/>
      <c r="T236" s="203">
        <f>SUM(T237:T246)</f>
        <v>0</v>
      </c>
      <c r="AR236" s="204" t="s">
        <v>22</v>
      </c>
      <c r="AT236" s="205" t="s">
        <v>75</v>
      </c>
      <c r="AU236" s="205" t="s">
        <v>22</v>
      </c>
      <c r="AY236" s="204" t="s">
        <v>131</v>
      </c>
      <c r="BK236" s="206">
        <f>SUM(BK237:BK246)</f>
        <v>0</v>
      </c>
    </row>
    <row r="237" s="1" customFormat="1" ht="16.5" customHeight="1">
      <c r="B237" s="36"/>
      <c r="C237" s="209" t="s">
        <v>365</v>
      </c>
      <c r="D237" s="209" t="s">
        <v>133</v>
      </c>
      <c r="E237" s="210" t="s">
        <v>366</v>
      </c>
      <c r="F237" s="211" t="s">
        <v>367</v>
      </c>
      <c r="G237" s="212" t="s">
        <v>152</v>
      </c>
      <c r="H237" s="213">
        <v>28.5</v>
      </c>
      <c r="I237" s="214"/>
      <c r="J237" s="215">
        <f>ROUND(I237*H237,2)</f>
        <v>0</v>
      </c>
      <c r="K237" s="211" t="s">
        <v>137</v>
      </c>
      <c r="L237" s="41"/>
      <c r="M237" s="216" t="s">
        <v>20</v>
      </c>
      <c r="N237" s="217" t="s">
        <v>47</v>
      </c>
      <c r="O237" s="81"/>
      <c r="P237" s="218">
        <f>O237*H237</f>
        <v>0</v>
      </c>
      <c r="Q237" s="218">
        <v>0.67488999999999999</v>
      </c>
      <c r="R237" s="218">
        <f>Q237*H237</f>
        <v>19.234365</v>
      </c>
      <c r="S237" s="218">
        <v>0</v>
      </c>
      <c r="T237" s="219">
        <f>S237*H237</f>
        <v>0</v>
      </c>
      <c r="AR237" s="220" t="s">
        <v>138</v>
      </c>
      <c r="AT237" s="220" t="s">
        <v>133</v>
      </c>
      <c r="AU237" s="220" t="s">
        <v>85</v>
      </c>
      <c r="AY237" s="15" t="s">
        <v>131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15" t="s">
        <v>22</v>
      </c>
      <c r="BK237" s="221">
        <f>ROUND(I237*H237,2)</f>
        <v>0</v>
      </c>
      <c r="BL237" s="15" t="s">
        <v>138</v>
      </c>
      <c r="BM237" s="220" t="s">
        <v>368</v>
      </c>
    </row>
    <row r="238" s="1" customFormat="1">
      <c r="B238" s="36"/>
      <c r="C238" s="37"/>
      <c r="D238" s="222" t="s">
        <v>140</v>
      </c>
      <c r="E238" s="37"/>
      <c r="F238" s="223" t="s">
        <v>369</v>
      </c>
      <c r="G238" s="37"/>
      <c r="H238" s="37"/>
      <c r="I238" s="133"/>
      <c r="J238" s="37"/>
      <c r="K238" s="37"/>
      <c r="L238" s="41"/>
      <c r="M238" s="224"/>
      <c r="N238" s="81"/>
      <c r="O238" s="81"/>
      <c r="P238" s="81"/>
      <c r="Q238" s="81"/>
      <c r="R238" s="81"/>
      <c r="S238" s="81"/>
      <c r="T238" s="82"/>
      <c r="AT238" s="15" t="s">
        <v>140</v>
      </c>
      <c r="AU238" s="15" t="s">
        <v>85</v>
      </c>
    </row>
    <row r="239" s="1" customFormat="1">
      <c r="B239" s="36"/>
      <c r="C239" s="37"/>
      <c r="D239" s="222" t="s">
        <v>142</v>
      </c>
      <c r="E239" s="37"/>
      <c r="F239" s="225" t="s">
        <v>370</v>
      </c>
      <c r="G239" s="37"/>
      <c r="H239" s="37"/>
      <c r="I239" s="133"/>
      <c r="J239" s="37"/>
      <c r="K239" s="37"/>
      <c r="L239" s="41"/>
      <c r="M239" s="224"/>
      <c r="N239" s="81"/>
      <c r="O239" s="81"/>
      <c r="P239" s="81"/>
      <c r="Q239" s="81"/>
      <c r="R239" s="81"/>
      <c r="S239" s="81"/>
      <c r="T239" s="82"/>
      <c r="AT239" s="15" t="s">
        <v>142</v>
      </c>
      <c r="AU239" s="15" t="s">
        <v>85</v>
      </c>
    </row>
    <row r="240" s="12" customFormat="1">
      <c r="B240" s="226"/>
      <c r="C240" s="227"/>
      <c r="D240" s="222" t="s">
        <v>160</v>
      </c>
      <c r="E240" s="228" t="s">
        <v>20</v>
      </c>
      <c r="F240" s="229" t="s">
        <v>371</v>
      </c>
      <c r="G240" s="227"/>
      <c r="H240" s="230">
        <v>28.5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AT240" s="236" t="s">
        <v>160</v>
      </c>
      <c r="AU240" s="236" t="s">
        <v>85</v>
      </c>
      <c r="AV240" s="12" t="s">
        <v>85</v>
      </c>
      <c r="AW240" s="12" t="s">
        <v>37</v>
      </c>
      <c r="AX240" s="12" t="s">
        <v>76</v>
      </c>
      <c r="AY240" s="236" t="s">
        <v>131</v>
      </c>
    </row>
    <row r="241" s="1" customFormat="1" ht="16.5" customHeight="1">
      <c r="B241" s="36"/>
      <c r="C241" s="209" t="s">
        <v>372</v>
      </c>
      <c r="D241" s="209" t="s">
        <v>133</v>
      </c>
      <c r="E241" s="210" t="s">
        <v>373</v>
      </c>
      <c r="F241" s="211" t="s">
        <v>374</v>
      </c>
      <c r="G241" s="212" t="s">
        <v>232</v>
      </c>
      <c r="H241" s="213">
        <v>0.106</v>
      </c>
      <c r="I241" s="214"/>
      <c r="J241" s="215">
        <f>ROUND(I241*H241,2)</f>
        <v>0</v>
      </c>
      <c r="K241" s="211" t="s">
        <v>137</v>
      </c>
      <c r="L241" s="41"/>
      <c r="M241" s="216" t="s">
        <v>20</v>
      </c>
      <c r="N241" s="217" t="s">
        <v>47</v>
      </c>
      <c r="O241" s="81"/>
      <c r="P241" s="218">
        <f>O241*H241</f>
        <v>0</v>
      </c>
      <c r="Q241" s="218">
        <v>1.04881</v>
      </c>
      <c r="R241" s="218">
        <f>Q241*H241</f>
        <v>0.11117386</v>
      </c>
      <c r="S241" s="218">
        <v>0</v>
      </c>
      <c r="T241" s="219">
        <f>S241*H241</f>
        <v>0</v>
      </c>
      <c r="AR241" s="220" t="s">
        <v>138</v>
      </c>
      <c r="AT241" s="220" t="s">
        <v>133</v>
      </c>
      <c r="AU241" s="220" t="s">
        <v>85</v>
      </c>
      <c r="AY241" s="15" t="s">
        <v>131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5" t="s">
        <v>22</v>
      </c>
      <c r="BK241" s="221">
        <f>ROUND(I241*H241,2)</f>
        <v>0</v>
      </c>
      <c r="BL241" s="15" t="s">
        <v>138</v>
      </c>
      <c r="BM241" s="220" t="s">
        <v>375</v>
      </c>
    </row>
    <row r="242" s="1" customFormat="1">
      <c r="B242" s="36"/>
      <c r="C242" s="37"/>
      <c r="D242" s="222" t="s">
        <v>140</v>
      </c>
      <c r="E242" s="37"/>
      <c r="F242" s="223" t="s">
        <v>376</v>
      </c>
      <c r="G242" s="37"/>
      <c r="H242" s="37"/>
      <c r="I242" s="133"/>
      <c r="J242" s="37"/>
      <c r="K242" s="37"/>
      <c r="L242" s="41"/>
      <c r="M242" s="224"/>
      <c r="N242" s="81"/>
      <c r="O242" s="81"/>
      <c r="P242" s="81"/>
      <c r="Q242" s="81"/>
      <c r="R242" s="81"/>
      <c r="S242" s="81"/>
      <c r="T242" s="82"/>
      <c r="AT242" s="15" t="s">
        <v>140</v>
      </c>
      <c r="AU242" s="15" t="s">
        <v>85</v>
      </c>
    </row>
    <row r="243" s="12" customFormat="1">
      <c r="B243" s="226"/>
      <c r="C243" s="227"/>
      <c r="D243" s="222" t="s">
        <v>160</v>
      </c>
      <c r="E243" s="228" t="s">
        <v>20</v>
      </c>
      <c r="F243" s="229" t="s">
        <v>377</v>
      </c>
      <c r="G243" s="227"/>
      <c r="H243" s="230">
        <v>0.106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160</v>
      </c>
      <c r="AU243" s="236" t="s">
        <v>85</v>
      </c>
      <c r="AV243" s="12" t="s">
        <v>85</v>
      </c>
      <c r="AW243" s="12" t="s">
        <v>37</v>
      </c>
      <c r="AX243" s="12" t="s">
        <v>76</v>
      </c>
      <c r="AY243" s="236" t="s">
        <v>131</v>
      </c>
    </row>
    <row r="244" s="1" customFormat="1" ht="16.5" customHeight="1">
      <c r="B244" s="36"/>
      <c r="C244" s="209" t="s">
        <v>378</v>
      </c>
      <c r="D244" s="209" t="s">
        <v>133</v>
      </c>
      <c r="E244" s="210" t="s">
        <v>379</v>
      </c>
      <c r="F244" s="211" t="s">
        <v>380</v>
      </c>
      <c r="G244" s="212" t="s">
        <v>166</v>
      </c>
      <c r="H244" s="213">
        <v>28.5</v>
      </c>
      <c r="I244" s="214"/>
      <c r="J244" s="215">
        <f>ROUND(I244*H244,2)</f>
        <v>0</v>
      </c>
      <c r="K244" s="211" t="s">
        <v>137</v>
      </c>
      <c r="L244" s="41"/>
      <c r="M244" s="216" t="s">
        <v>20</v>
      </c>
      <c r="N244" s="217" t="s">
        <v>47</v>
      </c>
      <c r="O244" s="81"/>
      <c r="P244" s="218">
        <f>O244*H244</f>
        <v>0</v>
      </c>
      <c r="Q244" s="218">
        <v>0.0385</v>
      </c>
      <c r="R244" s="218">
        <f>Q244*H244</f>
        <v>1.0972500000000001</v>
      </c>
      <c r="S244" s="218">
        <v>0</v>
      </c>
      <c r="T244" s="219">
        <f>S244*H244</f>
        <v>0</v>
      </c>
      <c r="AR244" s="220" t="s">
        <v>138</v>
      </c>
      <c r="AT244" s="220" t="s">
        <v>133</v>
      </c>
      <c r="AU244" s="220" t="s">
        <v>85</v>
      </c>
      <c r="AY244" s="15" t="s">
        <v>131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15" t="s">
        <v>22</v>
      </c>
      <c r="BK244" s="221">
        <f>ROUND(I244*H244,2)</f>
        <v>0</v>
      </c>
      <c r="BL244" s="15" t="s">
        <v>138</v>
      </c>
      <c r="BM244" s="220" t="s">
        <v>381</v>
      </c>
    </row>
    <row r="245" s="1" customFormat="1">
      <c r="B245" s="36"/>
      <c r="C245" s="37"/>
      <c r="D245" s="222" t="s">
        <v>140</v>
      </c>
      <c r="E245" s="37"/>
      <c r="F245" s="223" t="s">
        <v>382</v>
      </c>
      <c r="G245" s="37"/>
      <c r="H245" s="37"/>
      <c r="I245" s="133"/>
      <c r="J245" s="37"/>
      <c r="K245" s="37"/>
      <c r="L245" s="41"/>
      <c r="M245" s="224"/>
      <c r="N245" s="81"/>
      <c r="O245" s="81"/>
      <c r="P245" s="81"/>
      <c r="Q245" s="81"/>
      <c r="R245" s="81"/>
      <c r="S245" s="81"/>
      <c r="T245" s="82"/>
      <c r="AT245" s="15" t="s">
        <v>140</v>
      </c>
      <c r="AU245" s="15" t="s">
        <v>85</v>
      </c>
    </row>
    <row r="246" s="1" customFormat="1">
      <c r="B246" s="36"/>
      <c r="C246" s="37"/>
      <c r="D246" s="222" t="s">
        <v>142</v>
      </c>
      <c r="E246" s="37"/>
      <c r="F246" s="225" t="s">
        <v>383</v>
      </c>
      <c r="G246" s="37"/>
      <c r="H246" s="37"/>
      <c r="I246" s="133"/>
      <c r="J246" s="37"/>
      <c r="K246" s="37"/>
      <c r="L246" s="41"/>
      <c r="M246" s="224"/>
      <c r="N246" s="81"/>
      <c r="O246" s="81"/>
      <c r="P246" s="81"/>
      <c r="Q246" s="81"/>
      <c r="R246" s="81"/>
      <c r="S246" s="81"/>
      <c r="T246" s="82"/>
      <c r="AT246" s="15" t="s">
        <v>142</v>
      </c>
      <c r="AU246" s="15" t="s">
        <v>85</v>
      </c>
    </row>
    <row r="247" s="11" customFormat="1" ht="22.8" customHeight="1">
      <c r="B247" s="193"/>
      <c r="C247" s="194"/>
      <c r="D247" s="195" t="s">
        <v>75</v>
      </c>
      <c r="E247" s="207" t="s">
        <v>138</v>
      </c>
      <c r="F247" s="207" t="s">
        <v>384</v>
      </c>
      <c r="G247" s="194"/>
      <c r="H247" s="194"/>
      <c r="I247" s="197"/>
      <c r="J247" s="208">
        <f>BK247</f>
        <v>0</v>
      </c>
      <c r="K247" s="194"/>
      <c r="L247" s="199"/>
      <c r="M247" s="200"/>
      <c r="N247" s="201"/>
      <c r="O247" s="201"/>
      <c r="P247" s="202">
        <f>SUM(P248:P251)</f>
        <v>0</v>
      </c>
      <c r="Q247" s="201"/>
      <c r="R247" s="202">
        <f>SUM(R248:R251)</f>
        <v>4.7647404</v>
      </c>
      <c r="S247" s="201"/>
      <c r="T247" s="203">
        <f>SUM(T248:T251)</f>
        <v>0</v>
      </c>
      <c r="AR247" s="204" t="s">
        <v>22</v>
      </c>
      <c r="AT247" s="205" t="s">
        <v>75</v>
      </c>
      <c r="AU247" s="205" t="s">
        <v>22</v>
      </c>
      <c r="AY247" s="204" t="s">
        <v>131</v>
      </c>
      <c r="BK247" s="206">
        <f>SUM(BK248:BK251)</f>
        <v>0</v>
      </c>
    </row>
    <row r="248" s="1" customFormat="1" ht="16.5" customHeight="1">
      <c r="B248" s="36"/>
      <c r="C248" s="209" t="s">
        <v>385</v>
      </c>
      <c r="D248" s="209" t="s">
        <v>133</v>
      </c>
      <c r="E248" s="210" t="s">
        <v>386</v>
      </c>
      <c r="F248" s="211" t="s">
        <v>387</v>
      </c>
      <c r="G248" s="212" t="s">
        <v>175</v>
      </c>
      <c r="H248" s="213">
        <v>2.52</v>
      </c>
      <c r="I248" s="214"/>
      <c r="J248" s="215">
        <f>ROUND(I248*H248,2)</f>
        <v>0</v>
      </c>
      <c r="K248" s="211" t="s">
        <v>137</v>
      </c>
      <c r="L248" s="41"/>
      <c r="M248" s="216" t="s">
        <v>20</v>
      </c>
      <c r="N248" s="217" t="s">
        <v>47</v>
      </c>
      <c r="O248" s="81"/>
      <c r="P248" s="218">
        <f>O248*H248</f>
        <v>0</v>
      </c>
      <c r="Q248" s="218">
        <v>1.8907700000000001</v>
      </c>
      <c r="R248" s="218">
        <f>Q248*H248</f>
        <v>4.7647404</v>
      </c>
      <c r="S248" s="218">
        <v>0</v>
      </c>
      <c r="T248" s="219">
        <f>S248*H248</f>
        <v>0</v>
      </c>
      <c r="AR248" s="220" t="s">
        <v>138</v>
      </c>
      <c r="AT248" s="220" t="s">
        <v>133</v>
      </c>
      <c r="AU248" s="220" t="s">
        <v>85</v>
      </c>
      <c r="AY248" s="15" t="s">
        <v>131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15" t="s">
        <v>22</v>
      </c>
      <c r="BK248" s="221">
        <f>ROUND(I248*H248,2)</f>
        <v>0</v>
      </c>
      <c r="BL248" s="15" t="s">
        <v>138</v>
      </c>
      <c r="BM248" s="220" t="s">
        <v>388</v>
      </c>
    </row>
    <row r="249" s="1" customFormat="1">
      <c r="B249" s="36"/>
      <c r="C249" s="37"/>
      <c r="D249" s="222" t="s">
        <v>140</v>
      </c>
      <c r="E249" s="37"/>
      <c r="F249" s="223" t="s">
        <v>389</v>
      </c>
      <c r="G249" s="37"/>
      <c r="H249" s="37"/>
      <c r="I249" s="133"/>
      <c r="J249" s="37"/>
      <c r="K249" s="37"/>
      <c r="L249" s="41"/>
      <c r="M249" s="224"/>
      <c r="N249" s="81"/>
      <c r="O249" s="81"/>
      <c r="P249" s="81"/>
      <c r="Q249" s="81"/>
      <c r="R249" s="81"/>
      <c r="S249" s="81"/>
      <c r="T249" s="82"/>
      <c r="AT249" s="15" t="s">
        <v>140</v>
      </c>
      <c r="AU249" s="15" t="s">
        <v>85</v>
      </c>
    </row>
    <row r="250" s="1" customFormat="1">
      <c r="B250" s="36"/>
      <c r="C250" s="37"/>
      <c r="D250" s="222" t="s">
        <v>142</v>
      </c>
      <c r="E250" s="37"/>
      <c r="F250" s="225" t="s">
        <v>390</v>
      </c>
      <c r="G250" s="37"/>
      <c r="H250" s="37"/>
      <c r="I250" s="133"/>
      <c r="J250" s="37"/>
      <c r="K250" s="37"/>
      <c r="L250" s="41"/>
      <c r="M250" s="224"/>
      <c r="N250" s="81"/>
      <c r="O250" s="81"/>
      <c r="P250" s="81"/>
      <c r="Q250" s="81"/>
      <c r="R250" s="81"/>
      <c r="S250" s="81"/>
      <c r="T250" s="82"/>
      <c r="AT250" s="15" t="s">
        <v>142</v>
      </c>
      <c r="AU250" s="15" t="s">
        <v>85</v>
      </c>
    </row>
    <row r="251" s="12" customFormat="1">
      <c r="B251" s="226"/>
      <c r="C251" s="227"/>
      <c r="D251" s="222" t="s">
        <v>160</v>
      </c>
      <c r="E251" s="228" t="s">
        <v>20</v>
      </c>
      <c r="F251" s="229" t="s">
        <v>391</v>
      </c>
      <c r="G251" s="227"/>
      <c r="H251" s="230">
        <v>2.52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160</v>
      </c>
      <c r="AU251" s="236" t="s">
        <v>85</v>
      </c>
      <c r="AV251" s="12" t="s">
        <v>85</v>
      </c>
      <c r="AW251" s="12" t="s">
        <v>37</v>
      </c>
      <c r="AX251" s="12" t="s">
        <v>76</v>
      </c>
      <c r="AY251" s="236" t="s">
        <v>131</v>
      </c>
    </row>
    <row r="252" s="11" customFormat="1" ht="22.8" customHeight="1">
      <c r="B252" s="193"/>
      <c r="C252" s="194"/>
      <c r="D252" s="195" t="s">
        <v>75</v>
      </c>
      <c r="E252" s="207" t="s">
        <v>163</v>
      </c>
      <c r="F252" s="207" t="s">
        <v>392</v>
      </c>
      <c r="G252" s="194"/>
      <c r="H252" s="194"/>
      <c r="I252" s="197"/>
      <c r="J252" s="208">
        <f>BK252</f>
        <v>0</v>
      </c>
      <c r="K252" s="194"/>
      <c r="L252" s="199"/>
      <c r="M252" s="200"/>
      <c r="N252" s="201"/>
      <c r="O252" s="201"/>
      <c r="P252" s="202">
        <f>SUM(P253:P300)</f>
        <v>0</v>
      </c>
      <c r="Q252" s="201"/>
      <c r="R252" s="202">
        <f>SUM(R253:R300)</f>
        <v>182.70137297999997</v>
      </c>
      <c r="S252" s="201"/>
      <c r="T252" s="203">
        <f>SUM(T253:T300)</f>
        <v>0</v>
      </c>
      <c r="AR252" s="204" t="s">
        <v>22</v>
      </c>
      <c r="AT252" s="205" t="s">
        <v>75</v>
      </c>
      <c r="AU252" s="205" t="s">
        <v>22</v>
      </c>
      <c r="AY252" s="204" t="s">
        <v>131</v>
      </c>
      <c r="BK252" s="206">
        <f>SUM(BK253:BK300)</f>
        <v>0</v>
      </c>
    </row>
    <row r="253" s="1" customFormat="1" ht="16.5" customHeight="1">
      <c r="B253" s="36"/>
      <c r="C253" s="209" t="s">
        <v>393</v>
      </c>
      <c r="D253" s="209" t="s">
        <v>133</v>
      </c>
      <c r="E253" s="210" t="s">
        <v>394</v>
      </c>
      <c r="F253" s="211" t="s">
        <v>395</v>
      </c>
      <c r="G253" s="212" t="s">
        <v>152</v>
      </c>
      <c r="H253" s="213">
        <v>80.742000000000004</v>
      </c>
      <c r="I253" s="214"/>
      <c r="J253" s="215">
        <f>ROUND(I253*H253,2)</f>
        <v>0</v>
      </c>
      <c r="K253" s="211" t="s">
        <v>137</v>
      </c>
      <c r="L253" s="41"/>
      <c r="M253" s="216" t="s">
        <v>20</v>
      </c>
      <c r="N253" s="217" t="s">
        <v>47</v>
      </c>
      <c r="O253" s="81"/>
      <c r="P253" s="218">
        <f>O253*H253</f>
        <v>0</v>
      </c>
      <c r="Q253" s="218">
        <v>0.27994000000000002</v>
      </c>
      <c r="R253" s="218">
        <f>Q253*H253</f>
        <v>22.602915480000004</v>
      </c>
      <c r="S253" s="218">
        <v>0</v>
      </c>
      <c r="T253" s="219">
        <f>S253*H253</f>
        <v>0</v>
      </c>
      <c r="AR253" s="220" t="s">
        <v>138</v>
      </c>
      <c r="AT253" s="220" t="s">
        <v>133</v>
      </c>
      <c r="AU253" s="220" t="s">
        <v>85</v>
      </c>
      <c r="AY253" s="15" t="s">
        <v>131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15" t="s">
        <v>22</v>
      </c>
      <c r="BK253" s="221">
        <f>ROUND(I253*H253,2)</f>
        <v>0</v>
      </c>
      <c r="BL253" s="15" t="s">
        <v>138</v>
      </c>
      <c r="BM253" s="220" t="s">
        <v>396</v>
      </c>
    </row>
    <row r="254" s="1" customFormat="1">
      <c r="B254" s="36"/>
      <c r="C254" s="37"/>
      <c r="D254" s="222" t="s">
        <v>140</v>
      </c>
      <c r="E254" s="37"/>
      <c r="F254" s="223" t="s">
        <v>397</v>
      </c>
      <c r="G254" s="37"/>
      <c r="H254" s="37"/>
      <c r="I254" s="133"/>
      <c r="J254" s="37"/>
      <c r="K254" s="37"/>
      <c r="L254" s="41"/>
      <c r="M254" s="224"/>
      <c r="N254" s="81"/>
      <c r="O254" s="81"/>
      <c r="P254" s="81"/>
      <c r="Q254" s="81"/>
      <c r="R254" s="81"/>
      <c r="S254" s="81"/>
      <c r="T254" s="82"/>
      <c r="AT254" s="15" t="s">
        <v>140</v>
      </c>
      <c r="AU254" s="15" t="s">
        <v>85</v>
      </c>
    </row>
    <row r="255" s="12" customFormat="1">
      <c r="B255" s="226"/>
      <c r="C255" s="227"/>
      <c r="D255" s="222" t="s">
        <v>160</v>
      </c>
      <c r="E255" s="228" t="s">
        <v>20</v>
      </c>
      <c r="F255" s="229" t="s">
        <v>398</v>
      </c>
      <c r="G255" s="227"/>
      <c r="H255" s="230">
        <v>80.742000000000004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AT255" s="236" t="s">
        <v>160</v>
      </c>
      <c r="AU255" s="236" t="s">
        <v>85</v>
      </c>
      <c r="AV255" s="12" t="s">
        <v>85</v>
      </c>
      <c r="AW255" s="12" t="s">
        <v>37</v>
      </c>
      <c r="AX255" s="12" t="s">
        <v>76</v>
      </c>
      <c r="AY255" s="236" t="s">
        <v>131</v>
      </c>
    </row>
    <row r="256" s="1" customFormat="1" ht="16.5" customHeight="1">
      <c r="B256" s="36"/>
      <c r="C256" s="209" t="s">
        <v>399</v>
      </c>
      <c r="D256" s="209" t="s">
        <v>133</v>
      </c>
      <c r="E256" s="210" t="s">
        <v>400</v>
      </c>
      <c r="F256" s="211" t="s">
        <v>401</v>
      </c>
      <c r="G256" s="212" t="s">
        <v>152</v>
      </c>
      <c r="H256" s="213">
        <v>131.47</v>
      </c>
      <c r="I256" s="214"/>
      <c r="J256" s="215">
        <f>ROUND(I256*H256,2)</f>
        <v>0</v>
      </c>
      <c r="K256" s="211" t="s">
        <v>137</v>
      </c>
      <c r="L256" s="41"/>
      <c r="M256" s="216" t="s">
        <v>20</v>
      </c>
      <c r="N256" s="217" t="s">
        <v>47</v>
      </c>
      <c r="O256" s="81"/>
      <c r="P256" s="218">
        <f>O256*H256</f>
        <v>0</v>
      </c>
      <c r="Q256" s="218">
        <v>0.47260000000000002</v>
      </c>
      <c r="R256" s="218">
        <f>Q256*H256</f>
        <v>62.132722000000001</v>
      </c>
      <c r="S256" s="218">
        <v>0</v>
      </c>
      <c r="T256" s="219">
        <f>S256*H256</f>
        <v>0</v>
      </c>
      <c r="AR256" s="220" t="s">
        <v>138</v>
      </c>
      <c r="AT256" s="220" t="s">
        <v>133</v>
      </c>
      <c r="AU256" s="220" t="s">
        <v>85</v>
      </c>
      <c r="AY256" s="15" t="s">
        <v>131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15" t="s">
        <v>22</v>
      </c>
      <c r="BK256" s="221">
        <f>ROUND(I256*H256,2)</f>
        <v>0</v>
      </c>
      <c r="BL256" s="15" t="s">
        <v>138</v>
      </c>
      <c r="BM256" s="220" t="s">
        <v>402</v>
      </c>
    </row>
    <row r="257" s="1" customFormat="1">
      <c r="B257" s="36"/>
      <c r="C257" s="37"/>
      <c r="D257" s="222" t="s">
        <v>140</v>
      </c>
      <c r="E257" s="37"/>
      <c r="F257" s="223" t="s">
        <v>403</v>
      </c>
      <c r="G257" s="37"/>
      <c r="H257" s="37"/>
      <c r="I257" s="133"/>
      <c r="J257" s="37"/>
      <c r="K257" s="37"/>
      <c r="L257" s="41"/>
      <c r="M257" s="224"/>
      <c r="N257" s="81"/>
      <c r="O257" s="81"/>
      <c r="P257" s="81"/>
      <c r="Q257" s="81"/>
      <c r="R257" s="81"/>
      <c r="S257" s="81"/>
      <c r="T257" s="82"/>
      <c r="AT257" s="15" t="s">
        <v>140</v>
      </c>
      <c r="AU257" s="15" t="s">
        <v>85</v>
      </c>
    </row>
    <row r="258" s="12" customFormat="1">
      <c r="B258" s="226"/>
      <c r="C258" s="227"/>
      <c r="D258" s="222" t="s">
        <v>160</v>
      </c>
      <c r="E258" s="228" t="s">
        <v>20</v>
      </c>
      <c r="F258" s="229" t="s">
        <v>404</v>
      </c>
      <c r="G258" s="227"/>
      <c r="H258" s="230">
        <v>98.219999999999999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160</v>
      </c>
      <c r="AU258" s="236" t="s">
        <v>85</v>
      </c>
      <c r="AV258" s="12" t="s">
        <v>85</v>
      </c>
      <c r="AW258" s="12" t="s">
        <v>37</v>
      </c>
      <c r="AX258" s="12" t="s">
        <v>76</v>
      </c>
      <c r="AY258" s="236" t="s">
        <v>131</v>
      </c>
    </row>
    <row r="259" s="12" customFormat="1">
      <c r="B259" s="226"/>
      <c r="C259" s="227"/>
      <c r="D259" s="222" t="s">
        <v>160</v>
      </c>
      <c r="E259" s="228" t="s">
        <v>20</v>
      </c>
      <c r="F259" s="229" t="s">
        <v>405</v>
      </c>
      <c r="G259" s="227"/>
      <c r="H259" s="230">
        <v>33.25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160</v>
      </c>
      <c r="AU259" s="236" t="s">
        <v>85</v>
      </c>
      <c r="AV259" s="12" t="s">
        <v>85</v>
      </c>
      <c r="AW259" s="12" t="s">
        <v>37</v>
      </c>
      <c r="AX259" s="12" t="s">
        <v>76</v>
      </c>
      <c r="AY259" s="236" t="s">
        <v>131</v>
      </c>
    </row>
    <row r="260" s="1" customFormat="1" ht="16.5" customHeight="1">
      <c r="B260" s="36"/>
      <c r="C260" s="209" t="s">
        <v>406</v>
      </c>
      <c r="D260" s="209" t="s">
        <v>133</v>
      </c>
      <c r="E260" s="210" t="s">
        <v>407</v>
      </c>
      <c r="F260" s="211" t="s">
        <v>408</v>
      </c>
      <c r="G260" s="212" t="s">
        <v>152</v>
      </c>
      <c r="H260" s="213">
        <v>33.25</v>
      </c>
      <c r="I260" s="214"/>
      <c r="J260" s="215">
        <f>ROUND(I260*H260,2)</f>
        <v>0</v>
      </c>
      <c r="K260" s="211" t="s">
        <v>137</v>
      </c>
      <c r="L260" s="41"/>
      <c r="M260" s="216" t="s">
        <v>20</v>
      </c>
      <c r="N260" s="217" t="s">
        <v>47</v>
      </c>
      <c r="O260" s="81"/>
      <c r="P260" s="218">
        <f>O260*H260</f>
        <v>0</v>
      </c>
      <c r="Q260" s="218">
        <v>0.13188</v>
      </c>
      <c r="R260" s="218">
        <f>Q260*H260</f>
        <v>4.3850100000000003</v>
      </c>
      <c r="S260" s="218">
        <v>0</v>
      </c>
      <c r="T260" s="219">
        <f>S260*H260</f>
        <v>0</v>
      </c>
      <c r="AR260" s="220" t="s">
        <v>138</v>
      </c>
      <c r="AT260" s="220" t="s">
        <v>133</v>
      </c>
      <c r="AU260" s="220" t="s">
        <v>85</v>
      </c>
      <c r="AY260" s="15" t="s">
        <v>131</v>
      </c>
      <c r="BE260" s="221">
        <f>IF(N260="základní",J260,0)</f>
        <v>0</v>
      </c>
      <c r="BF260" s="221">
        <f>IF(N260="snížená",J260,0)</f>
        <v>0</v>
      </c>
      <c r="BG260" s="221">
        <f>IF(N260="zákl. přenesená",J260,0)</f>
        <v>0</v>
      </c>
      <c r="BH260" s="221">
        <f>IF(N260="sníž. přenesená",J260,0)</f>
        <v>0</v>
      </c>
      <c r="BI260" s="221">
        <f>IF(N260="nulová",J260,0)</f>
        <v>0</v>
      </c>
      <c r="BJ260" s="15" t="s">
        <v>22</v>
      </c>
      <c r="BK260" s="221">
        <f>ROUND(I260*H260,2)</f>
        <v>0</v>
      </c>
      <c r="BL260" s="15" t="s">
        <v>138</v>
      </c>
      <c r="BM260" s="220" t="s">
        <v>409</v>
      </c>
    </row>
    <row r="261" s="1" customFormat="1">
      <c r="B261" s="36"/>
      <c r="C261" s="37"/>
      <c r="D261" s="222" t="s">
        <v>140</v>
      </c>
      <c r="E261" s="37"/>
      <c r="F261" s="223" t="s">
        <v>410</v>
      </c>
      <c r="G261" s="37"/>
      <c r="H261" s="37"/>
      <c r="I261" s="133"/>
      <c r="J261" s="37"/>
      <c r="K261" s="37"/>
      <c r="L261" s="41"/>
      <c r="M261" s="224"/>
      <c r="N261" s="81"/>
      <c r="O261" s="81"/>
      <c r="P261" s="81"/>
      <c r="Q261" s="81"/>
      <c r="R261" s="81"/>
      <c r="S261" s="81"/>
      <c r="T261" s="82"/>
      <c r="AT261" s="15" t="s">
        <v>140</v>
      </c>
      <c r="AU261" s="15" t="s">
        <v>85</v>
      </c>
    </row>
    <row r="262" s="1" customFormat="1">
      <c r="B262" s="36"/>
      <c r="C262" s="37"/>
      <c r="D262" s="222" t="s">
        <v>142</v>
      </c>
      <c r="E262" s="37"/>
      <c r="F262" s="225" t="s">
        <v>411</v>
      </c>
      <c r="G262" s="37"/>
      <c r="H262" s="37"/>
      <c r="I262" s="133"/>
      <c r="J262" s="37"/>
      <c r="K262" s="37"/>
      <c r="L262" s="41"/>
      <c r="M262" s="224"/>
      <c r="N262" s="81"/>
      <c r="O262" s="81"/>
      <c r="P262" s="81"/>
      <c r="Q262" s="81"/>
      <c r="R262" s="81"/>
      <c r="S262" s="81"/>
      <c r="T262" s="82"/>
      <c r="AT262" s="15" t="s">
        <v>142</v>
      </c>
      <c r="AU262" s="15" t="s">
        <v>85</v>
      </c>
    </row>
    <row r="263" s="1" customFormat="1" ht="16.5" customHeight="1">
      <c r="B263" s="36"/>
      <c r="C263" s="209" t="s">
        <v>412</v>
      </c>
      <c r="D263" s="209" t="s">
        <v>133</v>
      </c>
      <c r="E263" s="210" t="s">
        <v>413</v>
      </c>
      <c r="F263" s="211" t="s">
        <v>414</v>
      </c>
      <c r="G263" s="212" t="s">
        <v>152</v>
      </c>
      <c r="H263" s="213">
        <v>98.219999999999999</v>
      </c>
      <c r="I263" s="214"/>
      <c r="J263" s="215">
        <f>ROUND(I263*H263,2)</f>
        <v>0</v>
      </c>
      <c r="K263" s="211" t="s">
        <v>137</v>
      </c>
      <c r="L263" s="41"/>
      <c r="M263" s="216" t="s">
        <v>20</v>
      </c>
      <c r="N263" s="217" t="s">
        <v>47</v>
      </c>
      <c r="O263" s="81"/>
      <c r="P263" s="218">
        <f>O263*H263</f>
        <v>0</v>
      </c>
      <c r="Q263" s="218">
        <v>0.38313999999999998</v>
      </c>
      <c r="R263" s="218">
        <f>Q263*H263</f>
        <v>37.632010799999996</v>
      </c>
      <c r="S263" s="218">
        <v>0</v>
      </c>
      <c r="T263" s="219">
        <f>S263*H263</f>
        <v>0</v>
      </c>
      <c r="AR263" s="220" t="s">
        <v>138</v>
      </c>
      <c r="AT263" s="220" t="s">
        <v>133</v>
      </c>
      <c r="AU263" s="220" t="s">
        <v>85</v>
      </c>
      <c r="AY263" s="15" t="s">
        <v>131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15" t="s">
        <v>22</v>
      </c>
      <c r="BK263" s="221">
        <f>ROUND(I263*H263,2)</f>
        <v>0</v>
      </c>
      <c r="BL263" s="15" t="s">
        <v>138</v>
      </c>
      <c r="BM263" s="220" t="s">
        <v>415</v>
      </c>
    </row>
    <row r="264" s="1" customFormat="1">
      <c r="B264" s="36"/>
      <c r="C264" s="37"/>
      <c r="D264" s="222" t="s">
        <v>140</v>
      </c>
      <c r="E264" s="37"/>
      <c r="F264" s="223" t="s">
        <v>416</v>
      </c>
      <c r="G264" s="37"/>
      <c r="H264" s="37"/>
      <c r="I264" s="133"/>
      <c r="J264" s="37"/>
      <c r="K264" s="37"/>
      <c r="L264" s="41"/>
      <c r="M264" s="224"/>
      <c r="N264" s="81"/>
      <c r="O264" s="81"/>
      <c r="P264" s="81"/>
      <c r="Q264" s="81"/>
      <c r="R264" s="81"/>
      <c r="S264" s="81"/>
      <c r="T264" s="82"/>
      <c r="AT264" s="15" t="s">
        <v>140</v>
      </c>
      <c r="AU264" s="15" t="s">
        <v>85</v>
      </c>
    </row>
    <row r="265" s="1" customFormat="1">
      <c r="B265" s="36"/>
      <c r="C265" s="37"/>
      <c r="D265" s="222" t="s">
        <v>142</v>
      </c>
      <c r="E265" s="37"/>
      <c r="F265" s="225" t="s">
        <v>417</v>
      </c>
      <c r="G265" s="37"/>
      <c r="H265" s="37"/>
      <c r="I265" s="133"/>
      <c r="J265" s="37"/>
      <c r="K265" s="37"/>
      <c r="L265" s="41"/>
      <c r="M265" s="224"/>
      <c r="N265" s="81"/>
      <c r="O265" s="81"/>
      <c r="P265" s="81"/>
      <c r="Q265" s="81"/>
      <c r="R265" s="81"/>
      <c r="S265" s="81"/>
      <c r="T265" s="82"/>
      <c r="AT265" s="15" t="s">
        <v>142</v>
      </c>
      <c r="AU265" s="15" t="s">
        <v>85</v>
      </c>
    </row>
    <row r="266" s="12" customFormat="1">
      <c r="B266" s="226"/>
      <c r="C266" s="227"/>
      <c r="D266" s="222" t="s">
        <v>160</v>
      </c>
      <c r="E266" s="228" t="s">
        <v>20</v>
      </c>
      <c r="F266" s="229" t="s">
        <v>404</v>
      </c>
      <c r="G266" s="227"/>
      <c r="H266" s="230">
        <v>98.219999999999999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AT266" s="236" t="s">
        <v>160</v>
      </c>
      <c r="AU266" s="236" t="s">
        <v>85</v>
      </c>
      <c r="AV266" s="12" t="s">
        <v>85</v>
      </c>
      <c r="AW266" s="12" t="s">
        <v>37</v>
      </c>
      <c r="AX266" s="12" t="s">
        <v>76</v>
      </c>
      <c r="AY266" s="236" t="s">
        <v>131</v>
      </c>
    </row>
    <row r="267" s="1" customFormat="1" ht="16.5" customHeight="1">
      <c r="B267" s="36"/>
      <c r="C267" s="209" t="s">
        <v>418</v>
      </c>
      <c r="D267" s="209" t="s">
        <v>133</v>
      </c>
      <c r="E267" s="210" t="s">
        <v>419</v>
      </c>
      <c r="F267" s="211" t="s">
        <v>420</v>
      </c>
      <c r="G267" s="212" t="s">
        <v>152</v>
      </c>
      <c r="H267" s="213">
        <v>33.25</v>
      </c>
      <c r="I267" s="214"/>
      <c r="J267" s="215">
        <f>ROUND(I267*H267,2)</f>
        <v>0</v>
      </c>
      <c r="K267" s="211" t="s">
        <v>137</v>
      </c>
      <c r="L267" s="41"/>
      <c r="M267" s="216" t="s">
        <v>20</v>
      </c>
      <c r="N267" s="217" t="s">
        <v>47</v>
      </c>
      <c r="O267" s="81"/>
      <c r="P267" s="218">
        <f>O267*H267</f>
        <v>0</v>
      </c>
      <c r="Q267" s="218">
        <v>0.12966</v>
      </c>
      <c r="R267" s="218">
        <f>Q267*H267</f>
        <v>4.3111949999999997</v>
      </c>
      <c r="S267" s="218">
        <v>0</v>
      </c>
      <c r="T267" s="219">
        <f>S267*H267</f>
        <v>0</v>
      </c>
      <c r="AR267" s="220" t="s">
        <v>138</v>
      </c>
      <c r="AT267" s="220" t="s">
        <v>133</v>
      </c>
      <c r="AU267" s="220" t="s">
        <v>85</v>
      </c>
      <c r="AY267" s="15" t="s">
        <v>131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15" t="s">
        <v>22</v>
      </c>
      <c r="BK267" s="221">
        <f>ROUND(I267*H267,2)</f>
        <v>0</v>
      </c>
      <c r="BL267" s="15" t="s">
        <v>138</v>
      </c>
      <c r="BM267" s="220" t="s">
        <v>421</v>
      </c>
    </row>
    <row r="268" s="1" customFormat="1">
      <c r="B268" s="36"/>
      <c r="C268" s="37"/>
      <c r="D268" s="222" t="s">
        <v>140</v>
      </c>
      <c r="E268" s="37"/>
      <c r="F268" s="223" t="s">
        <v>422</v>
      </c>
      <c r="G268" s="37"/>
      <c r="H268" s="37"/>
      <c r="I268" s="133"/>
      <c r="J268" s="37"/>
      <c r="K268" s="37"/>
      <c r="L268" s="41"/>
      <c r="M268" s="224"/>
      <c r="N268" s="81"/>
      <c r="O268" s="81"/>
      <c r="P268" s="81"/>
      <c r="Q268" s="81"/>
      <c r="R268" s="81"/>
      <c r="S268" s="81"/>
      <c r="T268" s="82"/>
      <c r="AT268" s="15" t="s">
        <v>140</v>
      </c>
      <c r="AU268" s="15" t="s">
        <v>85</v>
      </c>
    </row>
    <row r="269" s="1" customFormat="1">
      <c r="B269" s="36"/>
      <c r="C269" s="37"/>
      <c r="D269" s="222" t="s">
        <v>142</v>
      </c>
      <c r="E269" s="37"/>
      <c r="F269" s="225" t="s">
        <v>423</v>
      </c>
      <c r="G269" s="37"/>
      <c r="H269" s="37"/>
      <c r="I269" s="133"/>
      <c r="J269" s="37"/>
      <c r="K269" s="37"/>
      <c r="L269" s="41"/>
      <c r="M269" s="224"/>
      <c r="N269" s="81"/>
      <c r="O269" s="81"/>
      <c r="P269" s="81"/>
      <c r="Q269" s="81"/>
      <c r="R269" s="81"/>
      <c r="S269" s="81"/>
      <c r="T269" s="82"/>
      <c r="AT269" s="15" t="s">
        <v>142</v>
      </c>
      <c r="AU269" s="15" t="s">
        <v>85</v>
      </c>
    </row>
    <row r="270" s="1" customFormat="1" ht="16.5" customHeight="1">
      <c r="B270" s="36"/>
      <c r="C270" s="209" t="s">
        <v>424</v>
      </c>
      <c r="D270" s="209" t="s">
        <v>133</v>
      </c>
      <c r="E270" s="210" t="s">
        <v>425</v>
      </c>
      <c r="F270" s="211" t="s">
        <v>426</v>
      </c>
      <c r="G270" s="212" t="s">
        <v>152</v>
      </c>
      <c r="H270" s="213">
        <v>33.25</v>
      </c>
      <c r="I270" s="214"/>
      <c r="J270" s="215">
        <f>ROUND(I270*H270,2)</f>
        <v>0</v>
      </c>
      <c r="K270" s="211" t="s">
        <v>137</v>
      </c>
      <c r="L270" s="41"/>
      <c r="M270" s="216" t="s">
        <v>20</v>
      </c>
      <c r="N270" s="217" t="s">
        <v>47</v>
      </c>
      <c r="O270" s="81"/>
      <c r="P270" s="218">
        <f>O270*H270</f>
        <v>0</v>
      </c>
      <c r="Q270" s="218">
        <v>0.0065199999999999998</v>
      </c>
      <c r="R270" s="218">
        <f>Q270*H270</f>
        <v>0.21678999999999998</v>
      </c>
      <c r="S270" s="218">
        <v>0</v>
      </c>
      <c r="T270" s="219">
        <f>S270*H270</f>
        <v>0</v>
      </c>
      <c r="AR270" s="220" t="s">
        <v>138</v>
      </c>
      <c r="AT270" s="220" t="s">
        <v>133</v>
      </c>
      <c r="AU270" s="220" t="s">
        <v>85</v>
      </c>
      <c r="AY270" s="15" t="s">
        <v>131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15" t="s">
        <v>22</v>
      </c>
      <c r="BK270" s="221">
        <f>ROUND(I270*H270,2)</f>
        <v>0</v>
      </c>
      <c r="BL270" s="15" t="s">
        <v>138</v>
      </c>
      <c r="BM270" s="220" t="s">
        <v>427</v>
      </c>
    </row>
    <row r="271" s="1" customFormat="1">
      <c r="B271" s="36"/>
      <c r="C271" s="37"/>
      <c r="D271" s="222" t="s">
        <v>140</v>
      </c>
      <c r="E271" s="37"/>
      <c r="F271" s="223" t="s">
        <v>428</v>
      </c>
      <c r="G271" s="37"/>
      <c r="H271" s="37"/>
      <c r="I271" s="133"/>
      <c r="J271" s="37"/>
      <c r="K271" s="37"/>
      <c r="L271" s="41"/>
      <c r="M271" s="224"/>
      <c r="N271" s="81"/>
      <c r="O271" s="81"/>
      <c r="P271" s="81"/>
      <c r="Q271" s="81"/>
      <c r="R271" s="81"/>
      <c r="S271" s="81"/>
      <c r="T271" s="82"/>
      <c r="AT271" s="15" t="s">
        <v>140</v>
      </c>
      <c r="AU271" s="15" t="s">
        <v>85</v>
      </c>
    </row>
    <row r="272" s="1" customFormat="1" ht="16.5" customHeight="1">
      <c r="B272" s="36"/>
      <c r="C272" s="209" t="s">
        <v>429</v>
      </c>
      <c r="D272" s="209" t="s">
        <v>133</v>
      </c>
      <c r="E272" s="210" t="s">
        <v>430</v>
      </c>
      <c r="F272" s="211" t="s">
        <v>431</v>
      </c>
      <c r="G272" s="212" t="s">
        <v>152</v>
      </c>
      <c r="H272" s="213">
        <v>33.25</v>
      </c>
      <c r="I272" s="214"/>
      <c r="J272" s="215">
        <f>ROUND(I272*H272,2)</f>
        <v>0</v>
      </c>
      <c r="K272" s="211" t="s">
        <v>137</v>
      </c>
      <c r="L272" s="41"/>
      <c r="M272" s="216" t="s">
        <v>20</v>
      </c>
      <c r="N272" s="217" t="s">
        <v>47</v>
      </c>
      <c r="O272" s="81"/>
      <c r="P272" s="218">
        <f>O272*H272</f>
        <v>0</v>
      </c>
      <c r="Q272" s="218">
        <v>0.00060999999999999997</v>
      </c>
      <c r="R272" s="218">
        <f>Q272*H272</f>
        <v>0.020282499999999998</v>
      </c>
      <c r="S272" s="218">
        <v>0</v>
      </c>
      <c r="T272" s="219">
        <f>S272*H272</f>
        <v>0</v>
      </c>
      <c r="AR272" s="220" t="s">
        <v>138</v>
      </c>
      <c r="AT272" s="220" t="s">
        <v>133</v>
      </c>
      <c r="AU272" s="220" t="s">
        <v>85</v>
      </c>
      <c r="AY272" s="15" t="s">
        <v>131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15" t="s">
        <v>22</v>
      </c>
      <c r="BK272" s="221">
        <f>ROUND(I272*H272,2)</f>
        <v>0</v>
      </c>
      <c r="BL272" s="15" t="s">
        <v>138</v>
      </c>
      <c r="BM272" s="220" t="s">
        <v>432</v>
      </c>
    </row>
    <row r="273" s="1" customFormat="1">
      <c r="B273" s="36"/>
      <c r="C273" s="37"/>
      <c r="D273" s="222" t="s">
        <v>140</v>
      </c>
      <c r="E273" s="37"/>
      <c r="F273" s="223" t="s">
        <v>433</v>
      </c>
      <c r="G273" s="37"/>
      <c r="H273" s="37"/>
      <c r="I273" s="133"/>
      <c r="J273" s="37"/>
      <c r="K273" s="37"/>
      <c r="L273" s="41"/>
      <c r="M273" s="224"/>
      <c r="N273" s="81"/>
      <c r="O273" s="81"/>
      <c r="P273" s="81"/>
      <c r="Q273" s="81"/>
      <c r="R273" s="81"/>
      <c r="S273" s="81"/>
      <c r="T273" s="82"/>
      <c r="AT273" s="15" t="s">
        <v>140</v>
      </c>
      <c r="AU273" s="15" t="s">
        <v>85</v>
      </c>
    </row>
    <row r="274" s="1" customFormat="1" ht="16.5" customHeight="1">
      <c r="B274" s="36"/>
      <c r="C274" s="209" t="s">
        <v>434</v>
      </c>
      <c r="D274" s="209" t="s">
        <v>133</v>
      </c>
      <c r="E274" s="210" t="s">
        <v>435</v>
      </c>
      <c r="F274" s="211" t="s">
        <v>436</v>
      </c>
      <c r="G274" s="212" t="s">
        <v>152</v>
      </c>
      <c r="H274" s="213">
        <v>98.219999999999999</v>
      </c>
      <c r="I274" s="214"/>
      <c r="J274" s="215">
        <f>ROUND(I274*H274,2)</f>
        <v>0</v>
      </c>
      <c r="K274" s="211" t="s">
        <v>137</v>
      </c>
      <c r="L274" s="41"/>
      <c r="M274" s="216" t="s">
        <v>20</v>
      </c>
      <c r="N274" s="217" t="s">
        <v>47</v>
      </c>
      <c r="O274" s="81"/>
      <c r="P274" s="218">
        <f>O274*H274</f>
        <v>0</v>
      </c>
      <c r="Q274" s="218">
        <v>0.19536000000000001</v>
      </c>
      <c r="R274" s="218">
        <f>Q274*H274</f>
        <v>19.188259200000001</v>
      </c>
      <c r="S274" s="218">
        <v>0</v>
      </c>
      <c r="T274" s="219">
        <f>S274*H274</f>
        <v>0</v>
      </c>
      <c r="AR274" s="220" t="s">
        <v>138</v>
      </c>
      <c r="AT274" s="220" t="s">
        <v>133</v>
      </c>
      <c r="AU274" s="220" t="s">
        <v>85</v>
      </c>
      <c r="AY274" s="15" t="s">
        <v>131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15" t="s">
        <v>22</v>
      </c>
      <c r="BK274" s="221">
        <f>ROUND(I274*H274,2)</f>
        <v>0</v>
      </c>
      <c r="BL274" s="15" t="s">
        <v>138</v>
      </c>
      <c r="BM274" s="220" t="s">
        <v>437</v>
      </c>
    </row>
    <row r="275" s="1" customFormat="1">
      <c r="B275" s="36"/>
      <c r="C275" s="37"/>
      <c r="D275" s="222" t="s">
        <v>140</v>
      </c>
      <c r="E275" s="37"/>
      <c r="F275" s="223" t="s">
        <v>438</v>
      </c>
      <c r="G275" s="37"/>
      <c r="H275" s="37"/>
      <c r="I275" s="133"/>
      <c r="J275" s="37"/>
      <c r="K275" s="37"/>
      <c r="L275" s="41"/>
      <c r="M275" s="224"/>
      <c r="N275" s="81"/>
      <c r="O275" s="81"/>
      <c r="P275" s="81"/>
      <c r="Q275" s="81"/>
      <c r="R275" s="81"/>
      <c r="S275" s="81"/>
      <c r="T275" s="82"/>
      <c r="AT275" s="15" t="s">
        <v>140</v>
      </c>
      <c r="AU275" s="15" t="s">
        <v>85</v>
      </c>
    </row>
    <row r="276" s="1" customFormat="1">
      <c r="B276" s="36"/>
      <c r="C276" s="37"/>
      <c r="D276" s="222" t="s">
        <v>142</v>
      </c>
      <c r="E276" s="37"/>
      <c r="F276" s="225" t="s">
        <v>439</v>
      </c>
      <c r="G276" s="37"/>
      <c r="H276" s="37"/>
      <c r="I276" s="133"/>
      <c r="J276" s="37"/>
      <c r="K276" s="37"/>
      <c r="L276" s="41"/>
      <c r="M276" s="224"/>
      <c r="N276" s="81"/>
      <c r="O276" s="81"/>
      <c r="P276" s="81"/>
      <c r="Q276" s="81"/>
      <c r="R276" s="81"/>
      <c r="S276" s="81"/>
      <c r="T276" s="82"/>
      <c r="AT276" s="15" t="s">
        <v>142</v>
      </c>
      <c r="AU276" s="15" t="s">
        <v>85</v>
      </c>
    </row>
    <row r="277" s="12" customFormat="1">
      <c r="B277" s="226"/>
      <c r="C277" s="227"/>
      <c r="D277" s="222" t="s">
        <v>160</v>
      </c>
      <c r="E277" s="228" t="s">
        <v>20</v>
      </c>
      <c r="F277" s="229" t="s">
        <v>440</v>
      </c>
      <c r="G277" s="227"/>
      <c r="H277" s="230">
        <v>98.219999999999999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160</v>
      </c>
      <c r="AU277" s="236" t="s">
        <v>85</v>
      </c>
      <c r="AV277" s="12" t="s">
        <v>85</v>
      </c>
      <c r="AW277" s="12" t="s">
        <v>37</v>
      </c>
      <c r="AX277" s="12" t="s">
        <v>76</v>
      </c>
      <c r="AY277" s="236" t="s">
        <v>131</v>
      </c>
    </row>
    <row r="278" s="1" customFormat="1" ht="16.5" customHeight="1">
      <c r="B278" s="36"/>
      <c r="C278" s="237" t="s">
        <v>441</v>
      </c>
      <c r="D278" s="237" t="s">
        <v>244</v>
      </c>
      <c r="E278" s="238" t="s">
        <v>442</v>
      </c>
      <c r="F278" s="239" t="s">
        <v>443</v>
      </c>
      <c r="G278" s="240" t="s">
        <v>152</v>
      </c>
      <c r="H278" s="241">
        <v>35.079000000000001</v>
      </c>
      <c r="I278" s="242"/>
      <c r="J278" s="243">
        <f>ROUND(I278*H278,2)</f>
        <v>0</v>
      </c>
      <c r="K278" s="239" t="s">
        <v>137</v>
      </c>
      <c r="L278" s="244"/>
      <c r="M278" s="245" t="s">
        <v>20</v>
      </c>
      <c r="N278" s="246" t="s">
        <v>47</v>
      </c>
      <c r="O278" s="81"/>
      <c r="P278" s="218">
        <f>O278*H278</f>
        <v>0</v>
      </c>
      <c r="Q278" s="218">
        <v>0.41699999999999998</v>
      </c>
      <c r="R278" s="218">
        <f>Q278*H278</f>
        <v>14.627943</v>
      </c>
      <c r="S278" s="218">
        <v>0</v>
      </c>
      <c r="T278" s="219">
        <f>S278*H278</f>
        <v>0</v>
      </c>
      <c r="AR278" s="220" t="s">
        <v>267</v>
      </c>
      <c r="AT278" s="220" t="s">
        <v>244</v>
      </c>
      <c r="AU278" s="220" t="s">
        <v>85</v>
      </c>
      <c r="AY278" s="15" t="s">
        <v>131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15" t="s">
        <v>22</v>
      </c>
      <c r="BK278" s="221">
        <f>ROUND(I278*H278,2)</f>
        <v>0</v>
      </c>
      <c r="BL278" s="15" t="s">
        <v>267</v>
      </c>
      <c r="BM278" s="220" t="s">
        <v>444</v>
      </c>
    </row>
    <row r="279" s="1" customFormat="1">
      <c r="B279" s="36"/>
      <c r="C279" s="37"/>
      <c r="D279" s="222" t="s">
        <v>140</v>
      </c>
      <c r="E279" s="37"/>
      <c r="F279" s="223" t="s">
        <v>443</v>
      </c>
      <c r="G279" s="37"/>
      <c r="H279" s="37"/>
      <c r="I279" s="133"/>
      <c r="J279" s="37"/>
      <c r="K279" s="37"/>
      <c r="L279" s="41"/>
      <c r="M279" s="224"/>
      <c r="N279" s="81"/>
      <c r="O279" s="81"/>
      <c r="P279" s="81"/>
      <c r="Q279" s="81"/>
      <c r="R279" s="81"/>
      <c r="S279" s="81"/>
      <c r="T279" s="82"/>
      <c r="AT279" s="15" t="s">
        <v>140</v>
      </c>
      <c r="AU279" s="15" t="s">
        <v>85</v>
      </c>
    </row>
    <row r="280" s="1" customFormat="1">
      <c r="B280" s="36"/>
      <c r="C280" s="37"/>
      <c r="D280" s="222" t="s">
        <v>445</v>
      </c>
      <c r="E280" s="37"/>
      <c r="F280" s="225" t="s">
        <v>446</v>
      </c>
      <c r="G280" s="37"/>
      <c r="H280" s="37"/>
      <c r="I280" s="133"/>
      <c r="J280" s="37"/>
      <c r="K280" s="37"/>
      <c r="L280" s="41"/>
      <c r="M280" s="224"/>
      <c r="N280" s="81"/>
      <c r="O280" s="81"/>
      <c r="P280" s="81"/>
      <c r="Q280" s="81"/>
      <c r="R280" s="81"/>
      <c r="S280" s="81"/>
      <c r="T280" s="82"/>
      <c r="AT280" s="15" t="s">
        <v>445</v>
      </c>
      <c r="AU280" s="15" t="s">
        <v>85</v>
      </c>
    </row>
    <row r="281" s="12" customFormat="1">
      <c r="B281" s="226"/>
      <c r="C281" s="227"/>
      <c r="D281" s="222" t="s">
        <v>160</v>
      </c>
      <c r="E281" s="228" t="s">
        <v>20</v>
      </c>
      <c r="F281" s="229" t="s">
        <v>447</v>
      </c>
      <c r="G281" s="227"/>
      <c r="H281" s="230">
        <v>35.079000000000001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160</v>
      </c>
      <c r="AU281" s="236" t="s">
        <v>85</v>
      </c>
      <c r="AV281" s="12" t="s">
        <v>85</v>
      </c>
      <c r="AW281" s="12" t="s">
        <v>37</v>
      </c>
      <c r="AX281" s="12" t="s">
        <v>76</v>
      </c>
      <c r="AY281" s="236" t="s">
        <v>131</v>
      </c>
    </row>
    <row r="282" s="1" customFormat="1" ht="16.5" customHeight="1">
      <c r="B282" s="36"/>
      <c r="C282" s="209" t="s">
        <v>448</v>
      </c>
      <c r="D282" s="209" t="s">
        <v>133</v>
      </c>
      <c r="E282" s="210" t="s">
        <v>449</v>
      </c>
      <c r="F282" s="211" t="s">
        <v>450</v>
      </c>
      <c r="G282" s="212" t="s">
        <v>152</v>
      </c>
      <c r="H282" s="213">
        <v>8.0800000000000001</v>
      </c>
      <c r="I282" s="214"/>
      <c r="J282" s="215">
        <f>ROUND(I282*H282,2)</f>
        <v>0</v>
      </c>
      <c r="K282" s="211" t="s">
        <v>137</v>
      </c>
      <c r="L282" s="41"/>
      <c r="M282" s="216" t="s">
        <v>20</v>
      </c>
      <c r="N282" s="217" t="s">
        <v>47</v>
      </c>
      <c r="O282" s="81"/>
      <c r="P282" s="218">
        <f>O282*H282</f>
        <v>0</v>
      </c>
      <c r="Q282" s="218">
        <v>0.084250000000000005</v>
      </c>
      <c r="R282" s="218">
        <f>Q282*H282</f>
        <v>0.68074000000000001</v>
      </c>
      <c r="S282" s="218">
        <v>0</v>
      </c>
      <c r="T282" s="219">
        <f>S282*H282</f>
        <v>0</v>
      </c>
      <c r="AR282" s="220" t="s">
        <v>138</v>
      </c>
      <c r="AT282" s="220" t="s">
        <v>133</v>
      </c>
      <c r="AU282" s="220" t="s">
        <v>85</v>
      </c>
      <c r="AY282" s="15" t="s">
        <v>131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15" t="s">
        <v>22</v>
      </c>
      <c r="BK282" s="221">
        <f>ROUND(I282*H282,2)</f>
        <v>0</v>
      </c>
      <c r="BL282" s="15" t="s">
        <v>138</v>
      </c>
      <c r="BM282" s="220" t="s">
        <v>451</v>
      </c>
    </row>
    <row r="283" s="1" customFormat="1">
      <c r="B283" s="36"/>
      <c r="C283" s="37"/>
      <c r="D283" s="222" t="s">
        <v>140</v>
      </c>
      <c r="E283" s="37"/>
      <c r="F283" s="223" t="s">
        <v>452</v>
      </c>
      <c r="G283" s="37"/>
      <c r="H283" s="37"/>
      <c r="I283" s="133"/>
      <c r="J283" s="37"/>
      <c r="K283" s="37"/>
      <c r="L283" s="41"/>
      <c r="M283" s="224"/>
      <c r="N283" s="81"/>
      <c r="O283" s="81"/>
      <c r="P283" s="81"/>
      <c r="Q283" s="81"/>
      <c r="R283" s="81"/>
      <c r="S283" s="81"/>
      <c r="T283" s="82"/>
      <c r="AT283" s="15" t="s">
        <v>140</v>
      </c>
      <c r="AU283" s="15" t="s">
        <v>85</v>
      </c>
    </row>
    <row r="284" s="1" customFormat="1">
      <c r="B284" s="36"/>
      <c r="C284" s="37"/>
      <c r="D284" s="222" t="s">
        <v>142</v>
      </c>
      <c r="E284" s="37"/>
      <c r="F284" s="225" t="s">
        <v>453</v>
      </c>
      <c r="G284" s="37"/>
      <c r="H284" s="37"/>
      <c r="I284" s="133"/>
      <c r="J284" s="37"/>
      <c r="K284" s="37"/>
      <c r="L284" s="41"/>
      <c r="M284" s="224"/>
      <c r="N284" s="81"/>
      <c r="O284" s="81"/>
      <c r="P284" s="81"/>
      <c r="Q284" s="81"/>
      <c r="R284" s="81"/>
      <c r="S284" s="81"/>
      <c r="T284" s="82"/>
      <c r="AT284" s="15" t="s">
        <v>142</v>
      </c>
      <c r="AU284" s="15" t="s">
        <v>85</v>
      </c>
    </row>
    <row r="285" s="1" customFormat="1" ht="16.5" customHeight="1">
      <c r="B285" s="36"/>
      <c r="C285" s="237" t="s">
        <v>454</v>
      </c>
      <c r="D285" s="237" t="s">
        <v>244</v>
      </c>
      <c r="E285" s="238" t="s">
        <v>455</v>
      </c>
      <c r="F285" s="239" t="s">
        <v>456</v>
      </c>
      <c r="G285" s="240" t="s">
        <v>152</v>
      </c>
      <c r="H285" s="241">
        <v>7.2000000000000002</v>
      </c>
      <c r="I285" s="242"/>
      <c r="J285" s="243">
        <f>ROUND(I285*H285,2)</f>
        <v>0</v>
      </c>
      <c r="K285" s="239" t="s">
        <v>137</v>
      </c>
      <c r="L285" s="244"/>
      <c r="M285" s="245" t="s">
        <v>20</v>
      </c>
      <c r="N285" s="246" t="s">
        <v>47</v>
      </c>
      <c r="O285" s="81"/>
      <c r="P285" s="218">
        <f>O285*H285</f>
        <v>0</v>
      </c>
      <c r="Q285" s="218">
        <v>0.13100000000000001</v>
      </c>
      <c r="R285" s="218">
        <f>Q285*H285</f>
        <v>0.94320000000000004</v>
      </c>
      <c r="S285" s="218">
        <v>0</v>
      </c>
      <c r="T285" s="219">
        <f>S285*H285</f>
        <v>0</v>
      </c>
      <c r="AR285" s="220" t="s">
        <v>267</v>
      </c>
      <c r="AT285" s="220" t="s">
        <v>244</v>
      </c>
      <c r="AU285" s="220" t="s">
        <v>85</v>
      </c>
      <c r="AY285" s="15" t="s">
        <v>131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15" t="s">
        <v>22</v>
      </c>
      <c r="BK285" s="221">
        <f>ROUND(I285*H285,2)</f>
        <v>0</v>
      </c>
      <c r="BL285" s="15" t="s">
        <v>267</v>
      </c>
      <c r="BM285" s="220" t="s">
        <v>457</v>
      </c>
    </row>
    <row r="286" s="1" customFormat="1">
      <c r="B286" s="36"/>
      <c r="C286" s="37"/>
      <c r="D286" s="222" t="s">
        <v>140</v>
      </c>
      <c r="E286" s="37"/>
      <c r="F286" s="223" t="s">
        <v>456</v>
      </c>
      <c r="G286" s="37"/>
      <c r="H286" s="37"/>
      <c r="I286" s="133"/>
      <c r="J286" s="37"/>
      <c r="K286" s="37"/>
      <c r="L286" s="41"/>
      <c r="M286" s="224"/>
      <c r="N286" s="81"/>
      <c r="O286" s="81"/>
      <c r="P286" s="81"/>
      <c r="Q286" s="81"/>
      <c r="R286" s="81"/>
      <c r="S286" s="81"/>
      <c r="T286" s="82"/>
      <c r="AT286" s="15" t="s">
        <v>140</v>
      </c>
      <c r="AU286" s="15" t="s">
        <v>85</v>
      </c>
    </row>
    <row r="287" s="12" customFormat="1">
      <c r="B287" s="226"/>
      <c r="C287" s="227"/>
      <c r="D287" s="222" t="s">
        <v>160</v>
      </c>
      <c r="E287" s="228" t="s">
        <v>20</v>
      </c>
      <c r="F287" s="229" t="s">
        <v>458</v>
      </c>
      <c r="G287" s="227"/>
      <c r="H287" s="230">
        <v>7.2000000000000002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160</v>
      </c>
      <c r="AU287" s="236" t="s">
        <v>85</v>
      </c>
      <c r="AV287" s="12" t="s">
        <v>85</v>
      </c>
      <c r="AW287" s="12" t="s">
        <v>37</v>
      </c>
      <c r="AX287" s="12" t="s">
        <v>76</v>
      </c>
      <c r="AY287" s="236" t="s">
        <v>131</v>
      </c>
    </row>
    <row r="288" s="1" customFormat="1" ht="16.5" customHeight="1">
      <c r="B288" s="36"/>
      <c r="C288" s="237" t="s">
        <v>459</v>
      </c>
      <c r="D288" s="237" t="s">
        <v>244</v>
      </c>
      <c r="E288" s="238" t="s">
        <v>460</v>
      </c>
      <c r="F288" s="239" t="s">
        <v>461</v>
      </c>
      <c r="G288" s="240" t="s">
        <v>152</v>
      </c>
      <c r="H288" s="241">
        <v>0.88</v>
      </c>
      <c r="I288" s="242"/>
      <c r="J288" s="243">
        <f>ROUND(I288*H288,2)</f>
        <v>0</v>
      </c>
      <c r="K288" s="239" t="s">
        <v>137</v>
      </c>
      <c r="L288" s="244"/>
      <c r="M288" s="245" t="s">
        <v>20</v>
      </c>
      <c r="N288" s="246" t="s">
        <v>47</v>
      </c>
      <c r="O288" s="81"/>
      <c r="P288" s="218">
        <f>O288*H288</f>
        <v>0</v>
      </c>
      <c r="Q288" s="218">
        <v>0.13100000000000001</v>
      </c>
      <c r="R288" s="218">
        <f>Q288*H288</f>
        <v>0.11528000000000001</v>
      </c>
      <c r="S288" s="218">
        <v>0</v>
      </c>
      <c r="T288" s="219">
        <f>S288*H288</f>
        <v>0</v>
      </c>
      <c r="AR288" s="220" t="s">
        <v>267</v>
      </c>
      <c r="AT288" s="220" t="s">
        <v>244</v>
      </c>
      <c r="AU288" s="220" t="s">
        <v>85</v>
      </c>
      <c r="AY288" s="15" t="s">
        <v>131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15" t="s">
        <v>22</v>
      </c>
      <c r="BK288" s="221">
        <f>ROUND(I288*H288,2)</f>
        <v>0</v>
      </c>
      <c r="BL288" s="15" t="s">
        <v>267</v>
      </c>
      <c r="BM288" s="220" t="s">
        <v>462</v>
      </c>
    </row>
    <row r="289" s="1" customFormat="1">
      <c r="B289" s="36"/>
      <c r="C289" s="37"/>
      <c r="D289" s="222" t="s">
        <v>140</v>
      </c>
      <c r="E289" s="37"/>
      <c r="F289" s="223" t="s">
        <v>461</v>
      </c>
      <c r="G289" s="37"/>
      <c r="H289" s="37"/>
      <c r="I289" s="133"/>
      <c r="J289" s="37"/>
      <c r="K289" s="37"/>
      <c r="L289" s="41"/>
      <c r="M289" s="224"/>
      <c r="N289" s="81"/>
      <c r="O289" s="81"/>
      <c r="P289" s="81"/>
      <c r="Q289" s="81"/>
      <c r="R289" s="81"/>
      <c r="S289" s="81"/>
      <c r="T289" s="82"/>
      <c r="AT289" s="15" t="s">
        <v>140</v>
      </c>
      <c r="AU289" s="15" t="s">
        <v>85</v>
      </c>
    </row>
    <row r="290" s="12" customFormat="1">
      <c r="B290" s="226"/>
      <c r="C290" s="227"/>
      <c r="D290" s="222" t="s">
        <v>160</v>
      </c>
      <c r="E290" s="228" t="s">
        <v>20</v>
      </c>
      <c r="F290" s="229" t="s">
        <v>463</v>
      </c>
      <c r="G290" s="227"/>
      <c r="H290" s="230">
        <v>0.88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160</v>
      </c>
      <c r="AU290" s="236" t="s">
        <v>85</v>
      </c>
      <c r="AV290" s="12" t="s">
        <v>85</v>
      </c>
      <c r="AW290" s="12" t="s">
        <v>37</v>
      </c>
      <c r="AX290" s="12" t="s">
        <v>76</v>
      </c>
      <c r="AY290" s="236" t="s">
        <v>131</v>
      </c>
    </row>
    <row r="291" s="1" customFormat="1" ht="16.5" customHeight="1">
      <c r="B291" s="36"/>
      <c r="C291" s="209" t="s">
        <v>305</v>
      </c>
      <c r="D291" s="209" t="s">
        <v>133</v>
      </c>
      <c r="E291" s="210" t="s">
        <v>464</v>
      </c>
      <c r="F291" s="211" t="s">
        <v>465</v>
      </c>
      <c r="G291" s="212" t="s">
        <v>152</v>
      </c>
      <c r="H291" s="213">
        <v>72.5</v>
      </c>
      <c r="I291" s="214"/>
      <c r="J291" s="215">
        <f>ROUND(I291*H291,2)</f>
        <v>0</v>
      </c>
      <c r="K291" s="211" t="s">
        <v>137</v>
      </c>
      <c r="L291" s="41"/>
      <c r="M291" s="216" t="s">
        <v>20</v>
      </c>
      <c r="N291" s="217" t="s">
        <v>47</v>
      </c>
      <c r="O291" s="81"/>
      <c r="P291" s="218">
        <f>O291*H291</f>
        <v>0</v>
      </c>
      <c r="Q291" s="218">
        <v>0.084250000000000005</v>
      </c>
      <c r="R291" s="218">
        <f>Q291*H291</f>
        <v>6.1081250000000002</v>
      </c>
      <c r="S291" s="218">
        <v>0</v>
      </c>
      <c r="T291" s="219">
        <f>S291*H291</f>
        <v>0</v>
      </c>
      <c r="AR291" s="220" t="s">
        <v>138</v>
      </c>
      <c r="AT291" s="220" t="s">
        <v>133</v>
      </c>
      <c r="AU291" s="220" t="s">
        <v>85</v>
      </c>
      <c r="AY291" s="15" t="s">
        <v>131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15" t="s">
        <v>22</v>
      </c>
      <c r="BK291" s="221">
        <f>ROUND(I291*H291,2)</f>
        <v>0</v>
      </c>
      <c r="BL291" s="15" t="s">
        <v>138</v>
      </c>
      <c r="BM291" s="220" t="s">
        <v>466</v>
      </c>
    </row>
    <row r="292" s="1" customFormat="1">
      <c r="B292" s="36"/>
      <c r="C292" s="37"/>
      <c r="D292" s="222" t="s">
        <v>140</v>
      </c>
      <c r="E292" s="37"/>
      <c r="F292" s="223" t="s">
        <v>467</v>
      </c>
      <c r="G292" s="37"/>
      <c r="H292" s="37"/>
      <c r="I292" s="133"/>
      <c r="J292" s="37"/>
      <c r="K292" s="37"/>
      <c r="L292" s="41"/>
      <c r="M292" s="224"/>
      <c r="N292" s="81"/>
      <c r="O292" s="81"/>
      <c r="P292" s="81"/>
      <c r="Q292" s="81"/>
      <c r="R292" s="81"/>
      <c r="S292" s="81"/>
      <c r="T292" s="82"/>
      <c r="AT292" s="15" t="s">
        <v>140</v>
      </c>
      <c r="AU292" s="15" t="s">
        <v>85</v>
      </c>
    </row>
    <row r="293" s="1" customFormat="1">
      <c r="B293" s="36"/>
      <c r="C293" s="37"/>
      <c r="D293" s="222" t="s">
        <v>142</v>
      </c>
      <c r="E293" s="37"/>
      <c r="F293" s="225" t="s">
        <v>453</v>
      </c>
      <c r="G293" s="37"/>
      <c r="H293" s="37"/>
      <c r="I293" s="133"/>
      <c r="J293" s="37"/>
      <c r="K293" s="37"/>
      <c r="L293" s="41"/>
      <c r="M293" s="224"/>
      <c r="N293" s="81"/>
      <c r="O293" s="81"/>
      <c r="P293" s="81"/>
      <c r="Q293" s="81"/>
      <c r="R293" s="81"/>
      <c r="S293" s="81"/>
      <c r="T293" s="82"/>
      <c r="AT293" s="15" t="s">
        <v>142</v>
      </c>
      <c r="AU293" s="15" t="s">
        <v>85</v>
      </c>
    </row>
    <row r="294" s="1" customFormat="1" ht="16.5" customHeight="1">
      <c r="B294" s="36"/>
      <c r="C294" s="237" t="s">
        <v>468</v>
      </c>
      <c r="D294" s="237" t="s">
        <v>244</v>
      </c>
      <c r="E294" s="238" t="s">
        <v>469</v>
      </c>
      <c r="F294" s="239" t="s">
        <v>470</v>
      </c>
      <c r="G294" s="240" t="s">
        <v>152</v>
      </c>
      <c r="H294" s="241">
        <v>72.5</v>
      </c>
      <c r="I294" s="242"/>
      <c r="J294" s="243">
        <f>ROUND(I294*H294,2)</f>
        <v>0</v>
      </c>
      <c r="K294" s="239" t="s">
        <v>137</v>
      </c>
      <c r="L294" s="244"/>
      <c r="M294" s="245" t="s">
        <v>20</v>
      </c>
      <c r="N294" s="246" t="s">
        <v>47</v>
      </c>
      <c r="O294" s="81"/>
      <c r="P294" s="218">
        <f>O294*H294</f>
        <v>0</v>
      </c>
      <c r="Q294" s="218">
        <v>0.13100000000000001</v>
      </c>
      <c r="R294" s="218">
        <f>Q294*H294</f>
        <v>9.4975000000000005</v>
      </c>
      <c r="S294" s="218">
        <v>0</v>
      </c>
      <c r="T294" s="219">
        <f>S294*H294</f>
        <v>0</v>
      </c>
      <c r="AR294" s="220" t="s">
        <v>267</v>
      </c>
      <c r="AT294" s="220" t="s">
        <v>244</v>
      </c>
      <c r="AU294" s="220" t="s">
        <v>85</v>
      </c>
      <c r="AY294" s="15" t="s">
        <v>131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15" t="s">
        <v>22</v>
      </c>
      <c r="BK294" s="221">
        <f>ROUND(I294*H294,2)</f>
        <v>0</v>
      </c>
      <c r="BL294" s="15" t="s">
        <v>267</v>
      </c>
      <c r="BM294" s="220" t="s">
        <v>471</v>
      </c>
    </row>
    <row r="295" s="1" customFormat="1">
      <c r="B295" s="36"/>
      <c r="C295" s="37"/>
      <c r="D295" s="222" t="s">
        <v>140</v>
      </c>
      <c r="E295" s="37"/>
      <c r="F295" s="223" t="s">
        <v>470</v>
      </c>
      <c r="G295" s="37"/>
      <c r="H295" s="37"/>
      <c r="I295" s="133"/>
      <c r="J295" s="37"/>
      <c r="K295" s="37"/>
      <c r="L295" s="41"/>
      <c r="M295" s="224"/>
      <c r="N295" s="81"/>
      <c r="O295" s="81"/>
      <c r="P295" s="81"/>
      <c r="Q295" s="81"/>
      <c r="R295" s="81"/>
      <c r="S295" s="81"/>
      <c r="T295" s="82"/>
      <c r="AT295" s="15" t="s">
        <v>140</v>
      </c>
      <c r="AU295" s="15" t="s">
        <v>85</v>
      </c>
    </row>
    <row r="296" s="12" customFormat="1">
      <c r="B296" s="226"/>
      <c r="C296" s="227"/>
      <c r="D296" s="222" t="s">
        <v>160</v>
      </c>
      <c r="E296" s="228" t="s">
        <v>20</v>
      </c>
      <c r="F296" s="229" t="s">
        <v>472</v>
      </c>
      <c r="G296" s="227"/>
      <c r="H296" s="230">
        <v>72.5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160</v>
      </c>
      <c r="AU296" s="236" t="s">
        <v>85</v>
      </c>
      <c r="AV296" s="12" t="s">
        <v>85</v>
      </c>
      <c r="AW296" s="12" t="s">
        <v>37</v>
      </c>
      <c r="AX296" s="12" t="s">
        <v>76</v>
      </c>
      <c r="AY296" s="236" t="s">
        <v>131</v>
      </c>
    </row>
    <row r="297" s="1" customFormat="1" ht="16.5" customHeight="1">
      <c r="B297" s="36"/>
      <c r="C297" s="209" t="s">
        <v>473</v>
      </c>
      <c r="D297" s="209" t="s">
        <v>133</v>
      </c>
      <c r="E297" s="210" t="s">
        <v>474</v>
      </c>
      <c r="F297" s="211" t="s">
        <v>475</v>
      </c>
      <c r="G297" s="212" t="s">
        <v>166</v>
      </c>
      <c r="H297" s="213">
        <v>66.5</v>
      </c>
      <c r="I297" s="214"/>
      <c r="J297" s="215">
        <f>ROUND(I297*H297,2)</f>
        <v>0</v>
      </c>
      <c r="K297" s="211" t="s">
        <v>137</v>
      </c>
      <c r="L297" s="41"/>
      <c r="M297" s="216" t="s">
        <v>20</v>
      </c>
      <c r="N297" s="217" t="s">
        <v>47</v>
      </c>
      <c r="O297" s="81"/>
      <c r="P297" s="218">
        <f>O297*H297</f>
        <v>0</v>
      </c>
      <c r="Q297" s="218">
        <v>0.0035999999999999999</v>
      </c>
      <c r="R297" s="218">
        <f>Q297*H297</f>
        <v>0.2394</v>
      </c>
      <c r="S297" s="218">
        <v>0</v>
      </c>
      <c r="T297" s="219">
        <f>S297*H297</f>
        <v>0</v>
      </c>
      <c r="AR297" s="220" t="s">
        <v>138</v>
      </c>
      <c r="AT297" s="220" t="s">
        <v>133</v>
      </c>
      <c r="AU297" s="220" t="s">
        <v>85</v>
      </c>
      <c r="AY297" s="15" t="s">
        <v>131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15" t="s">
        <v>22</v>
      </c>
      <c r="BK297" s="221">
        <f>ROUND(I297*H297,2)</f>
        <v>0</v>
      </c>
      <c r="BL297" s="15" t="s">
        <v>138</v>
      </c>
      <c r="BM297" s="220" t="s">
        <v>476</v>
      </c>
    </row>
    <row r="298" s="1" customFormat="1">
      <c r="B298" s="36"/>
      <c r="C298" s="37"/>
      <c r="D298" s="222" t="s">
        <v>140</v>
      </c>
      <c r="E298" s="37"/>
      <c r="F298" s="223" t="s">
        <v>477</v>
      </c>
      <c r="G298" s="37"/>
      <c r="H298" s="37"/>
      <c r="I298" s="133"/>
      <c r="J298" s="37"/>
      <c r="K298" s="37"/>
      <c r="L298" s="41"/>
      <c r="M298" s="224"/>
      <c r="N298" s="81"/>
      <c r="O298" s="81"/>
      <c r="P298" s="81"/>
      <c r="Q298" s="81"/>
      <c r="R298" s="81"/>
      <c r="S298" s="81"/>
      <c r="T298" s="82"/>
      <c r="AT298" s="15" t="s">
        <v>140</v>
      </c>
      <c r="AU298" s="15" t="s">
        <v>85</v>
      </c>
    </row>
    <row r="299" s="1" customFormat="1">
      <c r="B299" s="36"/>
      <c r="C299" s="37"/>
      <c r="D299" s="222" t="s">
        <v>142</v>
      </c>
      <c r="E299" s="37"/>
      <c r="F299" s="225" t="s">
        <v>478</v>
      </c>
      <c r="G299" s="37"/>
      <c r="H299" s="37"/>
      <c r="I299" s="133"/>
      <c r="J299" s="37"/>
      <c r="K299" s="37"/>
      <c r="L299" s="41"/>
      <c r="M299" s="224"/>
      <c r="N299" s="81"/>
      <c r="O299" s="81"/>
      <c r="P299" s="81"/>
      <c r="Q299" s="81"/>
      <c r="R299" s="81"/>
      <c r="S299" s="81"/>
      <c r="T299" s="82"/>
      <c r="AT299" s="15" t="s">
        <v>142</v>
      </c>
      <c r="AU299" s="15" t="s">
        <v>85</v>
      </c>
    </row>
    <row r="300" s="12" customFormat="1">
      <c r="B300" s="226"/>
      <c r="C300" s="227"/>
      <c r="D300" s="222" t="s">
        <v>160</v>
      </c>
      <c r="E300" s="228" t="s">
        <v>20</v>
      </c>
      <c r="F300" s="229" t="s">
        <v>479</v>
      </c>
      <c r="G300" s="227"/>
      <c r="H300" s="230">
        <v>66.5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160</v>
      </c>
      <c r="AU300" s="236" t="s">
        <v>85</v>
      </c>
      <c r="AV300" s="12" t="s">
        <v>85</v>
      </c>
      <c r="AW300" s="12" t="s">
        <v>37</v>
      </c>
      <c r="AX300" s="12" t="s">
        <v>76</v>
      </c>
      <c r="AY300" s="236" t="s">
        <v>131</v>
      </c>
    </row>
    <row r="301" s="11" customFormat="1" ht="22.8" customHeight="1">
      <c r="B301" s="193"/>
      <c r="C301" s="194"/>
      <c r="D301" s="195" t="s">
        <v>75</v>
      </c>
      <c r="E301" s="207" t="s">
        <v>187</v>
      </c>
      <c r="F301" s="207" t="s">
        <v>480</v>
      </c>
      <c r="G301" s="194"/>
      <c r="H301" s="194"/>
      <c r="I301" s="197"/>
      <c r="J301" s="208">
        <f>BK301</f>
        <v>0</v>
      </c>
      <c r="K301" s="194"/>
      <c r="L301" s="199"/>
      <c r="M301" s="200"/>
      <c r="N301" s="201"/>
      <c r="O301" s="201"/>
      <c r="P301" s="202">
        <f>SUM(P302:P343)</f>
        <v>0</v>
      </c>
      <c r="Q301" s="201"/>
      <c r="R301" s="202">
        <f>SUM(R302:R343)</f>
        <v>3.9837999999999996</v>
      </c>
      <c r="S301" s="201"/>
      <c r="T301" s="203">
        <f>SUM(T302:T343)</f>
        <v>0.10000000000000001</v>
      </c>
      <c r="AR301" s="204" t="s">
        <v>22</v>
      </c>
      <c r="AT301" s="205" t="s">
        <v>75</v>
      </c>
      <c r="AU301" s="205" t="s">
        <v>22</v>
      </c>
      <c r="AY301" s="204" t="s">
        <v>131</v>
      </c>
      <c r="BK301" s="206">
        <f>SUM(BK302:BK343)</f>
        <v>0</v>
      </c>
    </row>
    <row r="302" s="1" customFormat="1" ht="16.5" customHeight="1">
      <c r="B302" s="36"/>
      <c r="C302" s="209" t="s">
        <v>481</v>
      </c>
      <c r="D302" s="209" t="s">
        <v>133</v>
      </c>
      <c r="E302" s="210" t="s">
        <v>482</v>
      </c>
      <c r="F302" s="211" t="s">
        <v>483</v>
      </c>
      <c r="G302" s="212" t="s">
        <v>166</v>
      </c>
      <c r="H302" s="213">
        <v>42</v>
      </c>
      <c r="I302" s="214"/>
      <c r="J302" s="215">
        <f>ROUND(I302*H302,2)</f>
        <v>0</v>
      </c>
      <c r="K302" s="211" t="s">
        <v>137</v>
      </c>
      <c r="L302" s="41"/>
      <c r="M302" s="216" t="s">
        <v>20</v>
      </c>
      <c r="N302" s="217" t="s">
        <v>47</v>
      </c>
      <c r="O302" s="81"/>
      <c r="P302" s="218">
        <f>O302*H302</f>
        <v>0</v>
      </c>
      <c r="Q302" s="218">
        <v>0.0017799999999999999</v>
      </c>
      <c r="R302" s="218">
        <f>Q302*H302</f>
        <v>0.074759999999999993</v>
      </c>
      <c r="S302" s="218">
        <v>0</v>
      </c>
      <c r="T302" s="219">
        <f>S302*H302</f>
        <v>0</v>
      </c>
      <c r="AR302" s="220" t="s">
        <v>138</v>
      </c>
      <c r="AT302" s="220" t="s">
        <v>133</v>
      </c>
      <c r="AU302" s="220" t="s">
        <v>85</v>
      </c>
      <c r="AY302" s="15" t="s">
        <v>131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15" t="s">
        <v>22</v>
      </c>
      <c r="BK302" s="221">
        <f>ROUND(I302*H302,2)</f>
        <v>0</v>
      </c>
      <c r="BL302" s="15" t="s">
        <v>138</v>
      </c>
      <c r="BM302" s="220" t="s">
        <v>484</v>
      </c>
    </row>
    <row r="303" s="1" customFormat="1">
      <c r="B303" s="36"/>
      <c r="C303" s="37"/>
      <c r="D303" s="222" t="s">
        <v>140</v>
      </c>
      <c r="E303" s="37"/>
      <c r="F303" s="223" t="s">
        <v>485</v>
      </c>
      <c r="G303" s="37"/>
      <c r="H303" s="37"/>
      <c r="I303" s="133"/>
      <c r="J303" s="37"/>
      <c r="K303" s="37"/>
      <c r="L303" s="41"/>
      <c r="M303" s="224"/>
      <c r="N303" s="81"/>
      <c r="O303" s="81"/>
      <c r="P303" s="81"/>
      <c r="Q303" s="81"/>
      <c r="R303" s="81"/>
      <c r="S303" s="81"/>
      <c r="T303" s="82"/>
      <c r="AT303" s="15" t="s">
        <v>140</v>
      </c>
      <c r="AU303" s="15" t="s">
        <v>85</v>
      </c>
    </row>
    <row r="304" s="1" customFormat="1">
      <c r="B304" s="36"/>
      <c r="C304" s="37"/>
      <c r="D304" s="222" t="s">
        <v>142</v>
      </c>
      <c r="E304" s="37"/>
      <c r="F304" s="225" t="s">
        <v>486</v>
      </c>
      <c r="G304" s="37"/>
      <c r="H304" s="37"/>
      <c r="I304" s="133"/>
      <c r="J304" s="37"/>
      <c r="K304" s="37"/>
      <c r="L304" s="41"/>
      <c r="M304" s="224"/>
      <c r="N304" s="81"/>
      <c r="O304" s="81"/>
      <c r="P304" s="81"/>
      <c r="Q304" s="81"/>
      <c r="R304" s="81"/>
      <c r="S304" s="81"/>
      <c r="T304" s="82"/>
      <c r="AT304" s="15" t="s">
        <v>142</v>
      </c>
      <c r="AU304" s="15" t="s">
        <v>85</v>
      </c>
    </row>
    <row r="305" s="12" customFormat="1">
      <c r="B305" s="226"/>
      <c r="C305" s="227"/>
      <c r="D305" s="222" t="s">
        <v>160</v>
      </c>
      <c r="E305" s="228" t="s">
        <v>20</v>
      </c>
      <c r="F305" s="229" t="s">
        <v>487</v>
      </c>
      <c r="G305" s="227"/>
      <c r="H305" s="230">
        <v>42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AT305" s="236" t="s">
        <v>160</v>
      </c>
      <c r="AU305" s="236" t="s">
        <v>85</v>
      </c>
      <c r="AV305" s="12" t="s">
        <v>85</v>
      </c>
      <c r="AW305" s="12" t="s">
        <v>37</v>
      </c>
      <c r="AX305" s="12" t="s">
        <v>76</v>
      </c>
      <c r="AY305" s="236" t="s">
        <v>131</v>
      </c>
    </row>
    <row r="306" s="1" customFormat="1" ht="16.5" customHeight="1">
      <c r="B306" s="36"/>
      <c r="C306" s="209" t="s">
        <v>488</v>
      </c>
      <c r="D306" s="209" t="s">
        <v>133</v>
      </c>
      <c r="E306" s="210" t="s">
        <v>489</v>
      </c>
      <c r="F306" s="211" t="s">
        <v>490</v>
      </c>
      <c r="G306" s="212" t="s">
        <v>136</v>
      </c>
      <c r="H306" s="213">
        <v>6</v>
      </c>
      <c r="I306" s="214"/>
      <c r="J306" s="215">
        <f>ROUND(I306*H306,2)</f>
        <v>0</v>
      </c>
      <c r="K306" s="211" t="s">
        <v>137</v>
      </c>
      <c r="L306" s="41"/>
      <c r="M306" s="216" t="s">
        <v>20</v>
      </c>
      <c r="N306" s="217" t="s">
        <v>47</v>
      </c>
      <c r="O306" s="81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AR306" s="220" t="s">
        <v>138</v>
      </c>
      <c r="AT306" s="220" t="s">
        <v>133</v>
      </c>
      <c r="AU306" s="220" t="s">
        <v>85</v>
      </c>
      <c r="AY306" s="15" t="s">
        <v>131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15" t="s">
        <v>22</v>
      </c>
      <c r="BK306" s="221">
        <f>ROUND(I306*H306,2)</f>
        <v>0</v>
      </c>
      <c r="BL306" s="15" t="s">
        <v>138</v>
      </c>
      <c r="BM306" s="220" t="s">
        <v>491</v>
      </c>
    </row>
    <row r="307" s="1" customFormat="1">
      <c r="B307" s="36"/>
      <c r="C307" s="37"/>
      <c r="D307" s="222" t="s">
        <v>140</v>
      </c>
      <c r="E307" s="37"/>
      <c r="F307" s="223" t="s">
        <v>492</v>
      </c>
      <c r="G307" s="37"/>
      <c r="H307" s="37"/>
      <c r="I307" s="133"/>
      <c r="J307" s="37"/>
      <c r="K307" s="37"/>
      <c r="L307" s="41"/>
      <c r="M307" s="224"/>
      <c r="N307" s="81"/>
      <c r="O307" s="81"/>
      <c r="P307" s="81"/>
      <c r="Q307" s="81"/>
      <c r="R307" s="81"/>
      <c r="S307" s="81"/>
      <c r="T307" s="82"/>
      <c r="AT307" s="15" t="s">
        <v>140</v>
      </c>
      <c r="AU307" s="15" t="s">
        <v>85</v>
      </c>
    </row>
    <row r="308" s="1" customFormat="1">
      <c r="B308" s="36"/>
      <c r="C308" s="37"/>
      <c r="D308" s="222" t="s">
        <v>142</v>
      </c>
      <c r="E308" s="37"/>
      <c r="F308" s="225" t="s">
        <v>493</v>
      </c>
      <c r="G308" s="37"/>
      <c r="H308" s="37"/>
      <c r="I308" s="133"/>
      <c r="J308" s="37"/>
      <c r="K308" s="37"/>
      <c r="L308" s="41"/>
      <c r="M308" s="224"/>
      <c r="N308" s="81"/>
      <c r="O308" s="81"/>
      <c r="P308" s="81"/>
      <c r="Q308" s="81"/>
      <c r="R308" s="81"/>
      <c r="S308" s="81"/>
      <c r="T308" s="82"/>
      <c r="AT308" s="15" t="s">
        <v>142</v>
      </c>
      <c r="AU308" s="15" t="s">
        <v>85</v>
      </c>
    </row>
    <row r="309" s="1" customFormat="1" ht="16.5" customHeight="1">
      <c r="B309" s="36"/>
      <c r="C309" s="237" t="s">
        <v>494</v>
      </c>
      <c r="D309" s="237" t="s">
        <v>244</v>
      </c>
      <c r="E309" s="238" t="s">
        <v>495</v>
      </c>
      <c r="F309" s="239" t="s">
        <v>496</v>
      </c>
      <c r="G309" s="240" t="s">
        <v>136</v>
      </c>
      <c r="H309" s="241">
        <v>6</v>
      </c>
      <c r="I309" s="242"/>
      <c r="J309" s="243">
        <f>ROUND(I309*H309,2)</f>
        <v>0</v>
      </c>
      <c r="K309" s="239" t="s">
        <v>137</v>
      </c>
      <c r="L309" s="244"/>
      <c r="M309" s="245" t="s">
        <v>20</v>
      </c>
      <c r="N309" s="246" t="s">
        <v>47</v>
      </c>
      <c r="O309" s="81"/>
      <c r="P309" s="218">
        <f>O309*H309</f>
        <v>0</v>
      </c>
      <c r="Q309" s="218">
        <v>0.00035</v>
      </c>
      <c r="R309" s="218">
        <f>Q309*H309</f>
        <v>0.0020999999999999999</v>
      </c>
      <c r="S309" s="218">
        <v>0</v>
      </c>
      <c r="T309" s="219">
        <f>S309*H309</f>
        <v>0</v>
      </c>
      <c r="AR309" s="220" t="s">
        <v>267</v>
      </c>
      <c r="AT309" s="220" t="s">
        <v>244</v>
      </c>
      <c r="AU309" s="220" t="s">
        <v>85</v>
      </c>
      <c r="AY309" s="15" t="s">
        <v>131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15" t="s">
        <v>22</v>
      </c>
      <c r="BK309" s="221">
        <f>ROUND(I309*H309,2)</f>
        <v>0</v>
      </c>
      <c r="BL309" s="15" t="s">
        <v>267</v>
      </c>
      <c r="BM309" s="220" t="s">
        <v>497</v>
      </c>
    </row>
    <row r="310" s="1" customFormat="1">
      <c r="B310" s="36"/>
      <c r="C310" s="37"/>
      <c r="D310" s="222" t="s">
        <v>140</v>
      </c>
      <c r="E310" s="37"/>
      <c r="F310" s="223" t="s">
        <v>496</v>
      </c>
      <c r="G310" s="37"/>
      <c r="H310" s="37"/>
      <c r="I310" s="133"/>
      <c r="J310" s="37"/>
      <c r="K310" s="37"/>
      <c r="L310" s="41"/>
      <c r="M310" s="224"/>
      <c r="N310" s="81"/>
      <c r="O310" s="81"/>
      <c r="P310" s="81"/>
      <c r="Q310" s="81"/>
      <c r="R310" s="81"/>
      <c r="S310" s="81"/>
      <c r="T310" s="82"/>
      <c r="AT310" s="15" t="s">
        <v>140</v>
      </c>
      <c r="AU310" s="15" t="s">
        <v>85</v>
      </c>
    </row>
    <row r="311" s="1" customFormat="1" ht="16.5" customHeight="1">
      <c r="B311" s="36"/>
      <c r="C311" s="209" t="s">
        <v>498</v>
      </c>
      <c r="D311" s="209" t="s">
        <v>133</v>
      </c>
      <c r="E311" s="210" t="s">
        <v>499</v>
      </c>
      <c r="F311" s="211" t="s">
        <v>500</v>
      </c>
      <c r="G311" s="212" t="s">
        <v>136</v>
      </c>
      <c r="H311" s="213">
        <v>4</v>
      </c>
      <c r="I311" s="214"/>
      <c r="J311" s="215">
        <f>ROUND(I311*H311,2)</f>
        <v>0</v>
      </c>
      <c r="K311" s="211" t="s">
        <v>137</v>
      </c>
      <c r="L311" s="41"/>
      <c r="M311" s="216" t="s">
        <v>20</v>
      </c>
      <c r="N311" s="217" t="s">
        <v>47</v>
      </c>
      <c r="O311" s="81"/>
      <c r="P311" s="218">
        <f>O311*H311</f>
        <v>0</v>
      </c>
      <c r="Q311" s="218">
        <v>0.00059999999999999995</v>
      </c>
      <c r="R311" s="218">
        <f>Q311*H311</f>
        <v>0.0023999999999999998</v>
      </c>
      <c r="S311" s="218">
        <v>0</v>
      </c>
      <c r="T311" s="219">
        <f>S311*H311</f>
        <v>0</v>
      </c>
      <c r="AR311" s="220" t="s">
        <v>138</v>
      </c>
      <c r="AT311" s="220" t="s">
        <v>133</v>
      </c>
      <c r="AU311" s="220" t="s">
        <v>85</v>
      </c>
      <c r="AY311" s="15" t="s">
        <v>131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5" t="s">
        <v>22</v>
      </c>
      <c r="BK311" s="221">
        <f>ROUND(I311*H311,2)</f>
        <v>0</v>
      </c>
      <c r="BL311" s="15" t="s">
        <v>138</v>
      </c>
      <c r="BM311" s="220" t="s">
        <v>501</v>
      </c>
    </row>
    <row r="312" s="1" customFormat="1">
      <c r="B312" s="36"/>
      <c r="C312" s="37"/>
      <c r="D312" s="222" t="s">
        <v>140</v>
      </c>
      <c r="E312" s="37"/>
      <c r="F312" s="223" t="s">
        <v>500</v>
      </c>
      <c r="G312" s="37"/>
      <c r="H312" s="37"/>
      <c r="I312" s="133"/>
      <c r="J312" s="37"/>
      <c r="K312" s="37"/>
      <c r="L312" s="41"/>
      <c r="M312" s="224"/>
      <c r="N312" s="81"/>
      <c r="O312" s="81"/>
      <c r="P312" s="81"/>
      <c r="Q312" s="81"/>
      <c r="R312" s="81"/>
      <c r="S312" s="81"/>
      <c r="T312" s="82"/>
      <c r="AT312" s="15" t="s">
        <v>140</v>
      </c>
      <c r="AU312" s="15" t="s">
        <v>85</v>
      </c>
    </row>
    <row r="313" s="1" customFormat="1">
      <c r="B313" s="36"/>
      <c r="C313" s="37"/>
      <c r="D313" s="222" t="s">
        <v>142</v>
      </c>
      <c r="E313" s="37"/>
      <c r="F313" s="225" t="s">
        <v>502</v>
      </c>
      <c r="G313" s="37"/>
      <c r="H313" s="37"/>
      <c r="I313" s="133"/>
      <c r="J313" s="37"/>
      <c r="K313" s="37"/>
      <c r="L313" s="41"/>
      <c r="M313" s="224"/>
      <c r="N313" s="81"/>
      <c r="O313" s="81"/>
      <c r="P313" s="81"/>
      <c r="Q313" s="81"/>
      <c r="R313" s="81"/>
      <c r="S313" s="81"/>
      <c r="T313" s="82"/>
      <c r="AT313" s="15" t="s">
        <v>142</v>
      </c>
      <c r="AU313" s="15" t="s">
        <v>85</v>
      </c>
    </row>
    <row r="314" s="1" customFormat="1" ht="16.5" customHeight="1">
      <c r="B314" s="36"/>
      <c r="C314" s="237" t="s">
        <v>503</v>
      </c>
      <c r="D314" s="237" t="s">
        <v>244</v>
      </c>
      <c r="E314" s="238" t="s">
        <v>504</v>
      </c>
      <c r="F314" s="239" t="s">
        <v>505</v>
      </c>
      <c r="G314" s="240" t="s">
        <v>136</v>
      </c>
      <c r="H314" s="241">
        <v>4</v>
      </c>
      <c r="I314" s="242"/>
      <c r="J314" s="243">
        <f>ROUND(I314*H314,2)</f>
        <v>0</v>
      </c>
      <c r="K314" s="239" t="s">
        <v>137</v>
      </c>
      <c r="L314" s="244"/>
      <c r="M314" s="245" t="s">
        <v>20</v>
      </c>
      <c r="N314" s="246" t="s">
        <v>47</v>
      </c>
      <c r="O314" s="81"/>
      <c r="P314" s="218">
        <f>O314*H314</f>
        <v>0</v>
      </c>
      <c r="Q314" s="218">
        <v>0.00025999999999999998</v>
      </c>
      <c r="R314" s="218">
        <f>Q314*H314</f>
        <v>0.0010399999999999999</v>
      </c>
      <c r="S314" s="218">
        <v>0</v>
      </c>
      <c r="T314" s="219">
        <f>S314*H314</f>
        <v>0</v>
      </c>
      <c r="AR314" s="220" t="s">
        <v>267</v>
      </c>
      <c r="AT314" s="220" t="s">
        <v>244</v>
      </c>
      <c r="AU314" s="220" t="s">
        <v>85</v>
      </c>
      <c r="AY314" s="15" t="s">
        <v>131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15" t="s">
        <v>22</v>
      </c>
      <c r="BK314" s="221">
        <f>ROUND(I314*H314,2)</f>
        <v>0</v>
      </c>
      <c r="BL314" s="15" t="s">
        <v>267</v>
      </c>
      <c r="BM314" s="220" t="s">
        <v>506</v>
      </c>
    </row>
    <row r="315" s="1" customFormat="1">
      <c r="B315" s="36"/>
      <c r="C315" s="37"/>
      <c r="D315" s="222" t="s">
        <v>140</v>
      </c>
      <c r="E315" s="37"/>
      <c r="F315" s="223" t="s">
        <v>505</v>
      </c>
      <c r="G315" s="37"/>
      <c r="H315" s="37"/>
      <c r="I315" s="133"/>
      <c r="J315" s="37"/>
      <c r="K315" s="37"/>
      <c r="L315" s="41"/>
      <c r="M315" s="224"/>
      <c r="N315" s="81"/>
      <c r="O315" s="81"/>
      <c r="P315" s="81"/>
      <c r="Q315" s="81"/>
      <c r="R315" s="81"/>
      <c r="S315" s="81"/>
      <c r="T315" s="82"/>
      <c r="AT315" s="15" t="s">
        <v>140</v>
      </c>
      <c r="AU315" s="15" t="s">
        <v>85</v>
      </c>
    </row>
    <row r="316" s="1" customFormat="1" ht="16.5" customHeight="1">
      <c r="B316" s="36"/>
      <c r="C316" s="209" t="s">
        <v>507</v>
      </c>
      <c r="D316" s="209" t="s">
        <v>133</v>
      </c>
      <c r="E316" s="210" t="s">
        <v>508</v>
      </c>
      <c r="F316" s="211" t="s">
        <v>509</v>
      </c>
      <c r="G316" s="212" t="s">
        <v>136</v>
      </c>
      <c r="H316" s="213">
        <v>2</v>
      </c>
      <c r="I316" s="214"/>
      <c r="J316" s="215">
        <f>ROUND(I316*H316,2)</f>
        <v>0</v>
      </c>
      <c r="K316" s="211" t="s">
        <v>137</v>
      </c>
      <c r="L316" s="41"/>
      <c r="M316" s="216" t="s">
        <v>20</v>
      </c>
      <c r="N316" s="217" t="s">
        <v>47</v>
      </c>
      <c r="O316" s="81"/>
      <c r="P316" s="218">
        <f>O316*H316</f>
        <v>0</v>
      </c>
      <c r="Q316" s="218">
        <v>0.0020699999999999998</v>
      </c>
      <c r="R316" s="218">
        <f>Q316*H316</f>
        <v>0.0041399999999999996</v>
      </c>
      <c r="S316" s="218">
        <v>0</v>
      </c>
      <c r="T316" s="219">
        <f>S316*H316</f>
        <v>0</v>
      </c>
      <c r="AR316" s="220" t="s">
        <v>138</v>
      </c>
      <c r="AT316" s="220" t="s">
        <v>133</v>
      </c>
      <c r="AU316" s="220" t="s">
        <v>85</v>
      </c>
      <c r="AY316" s="15" t="s">
        <v>131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15" t="s">
        <v>22</v>
      </c>
      <c r="BK316" s="221">
        <f>ROUND(I316*H316,2)</f>
        <v>0</v>
      </c>
      <c r="BL316" s="15" t="s">
        <v>138</v>
      </c>
      <c r="BM316" s="220" t="s">
        <v>510</v>
      </c>
    </row>
    <row r="317" s="1" customFormat="1">
      <c r="B317" s="36"/>
      <c r="C317" s="37"/>
      <c r="D317" s="222" t="s">
        <v>140</v>
      </c>
      <c r="E317" s="37"/>
      <c r="F317" s="223" t="s">
        <v>511</v>
      </c>
      <c r="G317" s="37"/>
      <c r="H317" s="37"/>
      <c r="I317" s="133"/>
      <c r="J317" s="37"/>
      <c r="K317" s="37"/>
      <c r="L317" s="41"/>
      <c r="M317" s="224"/>
      <c r="N317" s="81"/>
      <c r="O317" s="81"/>
      <c r="P317" s="81"/>
      <c r="Q317" s="81"/>
      <c r="R317" s="81"/>
      <c r="S317" s="81"/>
      <c r="T317" s="82"/>
      <c r="AT317" s="15" t="s">
        <v>140</v>
      </c>
      <c r="AU317" s="15" t="s">
        <v>85</v>
      </c>
    </row>
    <row r="318" s="1" customFormat="1">
      <c r="B318" s="36"/>
      <c r="C318" s="37"/>
      <c r="D318" s="222" t="s">
        <v>142</v>
      </c>
      <c r="E318" s="37"/>
      <c r="F318" s="225" t="s">
        <v>512</v>
      </c>
      <c r="G318" s="37"/>
      <c r="H318" s="37"/>
      <c r="I318" s="133"/>
      <c r="J318" s="37"/>
      <c r="K318" s="37"/>
      <c r="L318" s="41"/>
      <c r="M318" s="224"/>
      <c r="N318" s="81"/>
      <c r="O318" s="81"/>
      <c r="P318" s="81"/>
      <c r="Q318" s="81"/>
      <c r="R318" s="81"/>
      <c r="S318" s="81"/>
      <c r="T318" s="82"/>
      <c r="AT318" s="15" t="s">
        <v>142</v>
      </c>
      <c r="AU318" s="15" t="s">
        <v>85</v>
      </c>
    </row>
    <row r="319" s="1" customFormat="1" ht="16.5" customHeight="1">
      <c r="B319" s="36"/>
      <c r="C319" s="209" t="s">
        <v>513</v>
      </c>
      <c r="D319" s="209" t="s">
        <v>133</v>
      </c>
      <c r="E319" s="210" t="s">
        <v>514</v>
      </c>
      <c r="F319" s="211" t="s">
        <v>515</v>
      </c>
      <c r="G319" s="212" t="s">
        <v>136</v>
      </c>
      <c r="H319" s="213">
        <v>4</v>
      </c>
      <c r="I319" s="214"/>
      <c r="J319" s="215">
        <f>ROUND(I319*H319,2)</f>
        <v>0</v>
      </c>
      <c r="K319" s="211" t="s">
        <v>137</v>
      </c>
      <c r="L319" s="41"/>
      <c r="M319" s="216" t="s">
        <v>20</v>
      </c>
      <c r="N319" s="217" t="s">
        <v>47</v>
      </c>
      <c r="O319" s="81"/>
      <c r="P319" s="218">
        <f>O319*H319</f>
        <v>0</v>
      </c>
      <c r="Q319" s="218">
        <v>0.34089999999999998</v>
      </c>
      <c r="R319" s="218">
        <f>Q319*H319</f>
        <v>1.3635999999999999</v>
      </c>
      <c r="S319" s="218">
        <v>0</v>
      </c>
      <c r="T319" s="219">
        <f>S319*H319</f>
        <v>0</v>
      </c>
      <c r="AR319" s="220" t="s">
        <v>138</v>
      </c>
      <c r="AT319" s="220" t="s">
        <v>133</v>
      </c>
      <c r="AU319" s="220" t="s">
        <v>85</v>
      </c>
      <c r="AY319" s="15" t="s">
        <v>131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15" t="s">
        <v>22</v>
      </c>
      <c r="BK319" s="221">
        <f>ROUND(I319*H319,2)</f>
        <v>0</v>
      </c>
      <c r="BL319" s="15" t="s">
        <v>138</v>
      </c>
      <c r="BM319" s="220" t="s">
        <v>516</v>
      </c>
    </row>
    <row r="320" s="1" customFormat="1">
      <c r="B320" s="36"/>
      <c r="C320" s="37"/>
      <c r="D320" s="222" t="s">
        <v>140</v>
      </c>
      <c r="E320" s="37"/>
      <c r="F320" s="223" t="s">
        <v>515</v>
      </c>
      <c r="G320" s="37"/>
      <c r="H320" s="37"/>
      <c r="I320" s="133"/>
      <c r="J320" s="37"/>
      <c r="K320" s="37"/>
      <c r="L320" s="41"/>
      <c r="M320" s="224"/>
      <c r="N320" s="81"/>
      <c r="O320" s="81"/>
      <c r="P320" s="81"/>
      <c r="Q320" s="81"/>
      <c r="R320" s="81"/>
      <c r="S320" s="81"/>
      <c r="T320" s="82"/>
      <c r="AT320" s="15" t="s">
        <v>140</v>
      </c>
      <c r="AU320" s="15" t="s">
        <v>85</v>
      </c>
    </row>
    <row r="321" s="1" customFormat="1">
      <c r="B321" s="36"/>
      <c r="C321" s="37"/>
      <c r="D321" s="222" t="s">
        <v>142</v>
      </c>
      <c r="E321" s="37"/>
      <c r="F321" s="225" t="s">
        <v>517</v>
      </c>
      <c r="G321" s="37"/>
      <c r="H321" s="37"/>
      <c r="I321" s="133"/>
      <c r="J321" s="37"/>
      <c r="K321" s="37"/>
      <c r="L321" s="41"/>
      <c r="M321" s="224"/>
      <c r="N321" s="81"/>
      <c r="O321" s="81"/>
      <c r="P321" s="81"/>
      <c r="Q321" s="81"/>
      <c r="R321" s="81"/>
      <c r="S321" s="81"/>
      <c r="T321" s="82"/>
      <c r="AT321" s="15" t="s">
        <v>142</v>
      </c>
      <c r="AU321" s="15" t="s">
        <v>85</v>
      </c>
    </row>
    <row r="322" s="1" customFormat="1" ht="16.5" customHeight="1">
      <c r="B322" s="36"/>
      <c r="C322" s="237" t="s">
        <v>518</v>
      </c>
      <c r="D322" s="237" t="s">
        <v>244</v>
      </c>
      <c r="E322" s="238" t="s">
        <v>519</v>
      </c>
      <c r="F322" s="239" t="s">
        <v>520</v>
      </c>
      <c r="G322" s="240" t="s">
        <v>136</v>
      </c>
      <c r="H322" s="241">
        <v>4</v>
      </c>
      <c r="I322" s="242"/>
      <c r="J322" s="243">
        <f>ROUND(I322*H322,2)</f>
        <v>0</v>
      </c>
      <c r="K322" s="239" t="s">
        <v>137</v>
      </c>
      <c r="L322" s="244"/>
      <c r="M322" s="245" t="s">
        <v>20</v>
      </c>
      <c r="N322" s="246" t="s">
        <v>47</v>
      </c>
      <c r="O322" s="81"/>
      <c r="P322" s="218">
        <f>O322*H322</f>
        <v>0</v>
      </c>
      <c r="Q322" s="218">
        <v>0.097000000000000003</v>
      </c>
      <c r="R322" s="218">
        <f>Q322*H322</f>
        <v>0.38800000000000001</v>
      </c>
      <c r="S322" s="218">
        <v>0</v>
      </c>
      <c r="T322" s="219">
        <f>S322*H322</f>
        <v>0</v>
      </c>
      <c r="AR322" s="220" t="s">
        <v>267</v>
      </c>
      <c r="AT322" s="220" t="s">
        <v>244</v>
      </c>
      <c r="AU322" s="220" t="s">
        <v>85</v>
      </c>
      <c r="AY322" s="15" t="s">
        <v>131</v>
      </c>
      <c r="BE322" s="221">
        <f>IF(N322="základní",J322,0)</f>
        <v>0</v>
      </c>
      <c r="BF322" s="221">
        <f>IF(N322="snížená",J322,0)</f>
        <v>0</v>
      </c>
      <c r="BG322" s="221">
        <f>IF(N322="zákl. přenesená",J322,0)</f>
        <v>0</v>
      </c>
      <c r="BH322" s="221">
        <f>IF(N322="sníž. přenesená",J322,0)</f>
        <v>0</v>
      </c>
      <c r="BI322" s="221">
        <f>IF(N322="nulová",J322,0)</f>
        <v>0</v>
      </c>
      <c r="BJ322" s="15" t="s">
        <v>22</v>
      </c>
      <c r="BK322" s="221">
        <f>ROUND(I322*H322,2)</f>
        <v>0</v>
      </c>
      <c r="BL322" s="15" t="s">
        <v>267</v>
      </c>
      <c r="BM322" s="220" t="s">
        <v>521</v>
      </c>
    </row>
    <row r="323" s="1" customFormat="1">
      <c r="B323" s="36"/>
      <c r="C323" s="37"/>
      <c r="D323" s="222" t="s">
        <v>140</v>
      </c>
      <c r="E323" s="37"/>
      <c r="F323" s="223" t="s">
        <v>520</v>
      </c>
      <c r="G323" s="37"/>
      <c r="H323" s="37"/>
      <c r="I323" s="133"/>
      <c r="J323" s="37"/>
      <c r="K323" s="37"/>
      <c r="L323" s="41"/>
      <c r="M323" s="224"/>
      <c r="N323" s="81"/>
      <c r="O323" s="81"/>
      <c r="P323" s="81"/>
      <c r="Q323" s="81"/>
      <c r="R323" s="81"/>
      <c r="S323" s="81"/>
      <c r="T323" s="82"/>
      <c r="AT323" s="15" t="s">
        <v>140</v>
      </c>
      <c r="AU323" s="15" t="s">
        <v>85</v>
      </c>
    </row>
    <row r="324" s="1" customFormat="1" ht="16.5" customHeight="1">
      <c r="B324" s="36"/>
      <c r="C324" s="237" t="s">
        <v>522</v>
      </c>
      <c r="D324" s="237" t="s">
        <v>244</v>
      </c>
      <c r="E324" s="238" t="s">
        <v>523</v>
      </c>
      <c r="F324" s="239" t="s">
        <v>524</v>
      </c>
      <c r="G324" s="240" t="s">
        <v>136</v>
      </c>
      <c r="H324" s="241">
        <v>4</v>
      </c>
      <c r="I324" s="242"/>
      <c r="J324" s="243">
        <f>ROUND(I324*H324,2)</f>
        <v>0</v>
      </c>
      <c r="K324" s="239" t="s">
        <v>137</v>
      </c>
      <c r="L324" s="244"/>
      <c r="M324" s="245" t="s">
        <v>20</v>
      </c>
      <c r="N324" s="246" t="s">
        <v>47</v>
      </c>
      <c r="O324" s="81"/>
      <c r="P324" s="218">
        <f>O324*H324</f>
        <v>0</v>
      </c>
      <c r="Q324" s="218">
        <v>0.040000000000000001</v>
      </c>
      <c r="R324" s="218">
        <f>Q324*H324</f>
        <v>0.16</v>
      </c>
      <c r="S324" s="218">
        <v>0</v>
      </c>
      <c r="T324" s="219">
        <f>S324*H324</f>
        <v>0</v>
      </c>
      <c r="AR324" s="220" t="s">
        <v>267</v>
      </c>
      <c r="AT324" s="220" t="s">
        <v>244</v>
      </c>
      <c r="AU324" s="220" t="s">
        <v>85</v>
      </c>
      <c r="AY324" s="15" t="s">
        <v>131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15" t="s">
        <v>22</v>
      </c>
      <c r="BK324" s="221">
        <f>ROUND(I324*H324,2)</f>
        <v>0</v>
      </c>
      <c r="BL324" s="15" t="s">
        <v>267</v>
      </c>
      <c r="BM324" s="220" t="s">
        <v>525</v>
      </c>
    </row>
    <row r="325" s="1" customFormat="1">
      <c r="B325" s="36"/>
      <c r="C325" s="37"/>
      <c r="D325" s="222" t="s">
        <v>140</v>
      </c>
      <c r="E325" s="37"/>
      <c r="F325" s="223" t="s">
        <v>524</v>
      </c>
      <c r="G325" s="37"/>
      <c r="H325" s="37"/>
      <c r="I325" s="133"/>
      <c r="J325" s="37"/>
      <c r="K325" s="37"/>
      <c r="L325" s="41"/>
      <c r="M325" s="224"/>
      <c r="N325" s="81"/>
      <c r="O325" s="81"/>
      <c r="P325" s="81"/>
      <c r="Q325" s="81"/>
      <c r="R325" s="81"/>
      <c r="S325" s="81"/>
      <c r="T325" s="82"/>
      <c r="AT325" s="15" t="s">
        <v>140</v>
      </c>
      <c r="AU325" s="15" t="s">
        <v>85</v>
      </c>
    </row>
    <row r="326" s="1" customFormat="1" ht="16.5" customHeight="1">
      <c r="B326" s="36"/>
      <c r="C326" s="237" t="s">
        <v>526</v>
      </c>
      <c r="D326" s="237" t="s">
        <v>244</v>
      </c>
      <c r="E326" s="238" t="s">
        <v>527</v>
      </c>
      <c r="F326" s="239" t="s">
        <v>528</v>
      </c>
      <c r="G326" s="240" t="s">
        <v>136</v>
      </c>
      <c r="H326" s="241">
        <v>4</v>
      </c>
      <c r="I326" s="242"/>
      <c r="J326" s="243">
        <f>ROUND(I326*H326,2)</f>
        <v>0</v>
      </c>
      <c r="K326" s="239" t="s">
        <v>137</v>
      </c>
      <c r="L326" s="244"/>
      <c r="M326" s="245" t="s">
        <v>20</v>
      </c>
      <c r="N326" s="246" t="s">
        <v>47</v>
      </c>
      <c r="O326" s="81"/>
      <c r="P326" s="218">
        <f>O326*H326</f>
        <v>0</v>
      </c>
      <c r="Q326" s="218">
        <v>0.058000000000000003</v>
      </c>
      <c r="R326" s="218">
        <f>Q326*H326</f>
        <v>0.23200000000000001</v>
      </c>
      <c r="S326" s="218">
        <v>0</v>
      </c>
      <c r="T326" s="219">
        <f>S326*H326</f>
        <v>0</v>
      </c>
      <c r="AR326" s="220" t="s">
        <v>267</v>
      </c>
      <c r="AT326" s="220" t="s">
        <v>244</v>
      </c>
      <c r="AU326" s="220" t="s">
        <v>85</v>
      </c>
      <c r="AY326" s="15" t="s">
        <v>131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15" t="s">
        <v>22</v>
      </c>
      <c r="BK326" s="221">
        <f>ROUND(I326*H326,2)</f>
        <v>0</v>
      </c>
      <c r="BL326" s="15" t="s">
        <v>267</v>
      </c>
      <c r="BM326" s="220" t="s">
        <v>529</v>
      </c>
    </row>
    <row r="327" s="1" customFormat="1">
      <c r="B327" s="36"/>
      <c r="C327" s="37"/>
      <c r="D327" s="222" t="s">
        <v>140</v>
      </c>
      <c r="E327" s="37"/>
      <c r="F327" s="223" t="s">
        <v>528</v>
      </c>
      <c r="G327" s="37"/>
      <c r="H327" s="37"/>
      <c r="I327" s="133"/>
      <c r="J327" s="37"/>
      <c r="K327" s="37"/>
      <c r="L327" s="41"/>
      <c r="M327" s="224"/>
      <c r="N327" s="81"/>
      <c r="O327" s="81"/>
      <c r="P327" s="81"/>
      <c r="Q327" s="81"/>
      <c r="R327" s="81"/>
      <c r="S327" s="81"/>
      <c r="T327" s="82"/>
      <c r="AT327" s="15" t="s">
        <v>140</v>
      </c>
      <c r="AU327" s="15" t="s">
        <v>85</v>
      </c>
    </row>
    <row r="328" s="1" customFormat="1" ht="16.5" customHeight="1">
      <c r="B328" s="36"/>
      <c r="C328" s="237" t="s">
        <v>530</v>
      </c>
      <c r="D328" s="237" t="s">
        <v>244</v>
      </c>
      <c r="E328" s="238" t="s">
        <v>531</v>
      </c>
      <c r="F328" s="239" t="s">
        <v>532</v>
      </c>
      <c r="G328" s="240" t="s">
        <v>136</v>
      </c>
      <c r="H328" s="241">
        <v>4</v>
      </c>
      <c r="I328" s="242"/>
      <c r="J328" s="243">
        <f>ROUND(I328*H328,2)</f>
        <v>0</v>
      </c>
      <c r="K328" s="239" t="s">
        <v>137</v>
      </c>
      <c r="L328" s="244"/>
      <c r="M328" s="245" t="s">
        <v>20</v>
      </c>
      <c r="N328" s="246" t="s">
        <v>47</v>
      </c>
      <c r="O328" s="81"/>
      <c r="P328" s="218">
        <f>O328*H328</f>
        <v>0</v>
      </c>
      <c r="Q328" s="218">
        <v>0.080000000000000002</v>
      </c>
      <c r="R328" s="218">
        <f>Q328*H328</f>
        <v>0.32000000000000001</v>
      </c>
      <c r="S328" s="218">
        <v>0</v>
      </c>
      <c r="T328" s="219">
        <f>S328*H328</f>
        <v>0</v>
      </c>
      <c r="AR328" s="220" t="s">
        <v>187</v>
      </c>
      <c r="AT328" s="220" t="s">
        <v>244</v>
      </c>
      <c r="AU328" s="220" t="s">
        <v>85</v>
      </c>
      <c r="AY328" s="15" t="s">
        <v>131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15" t="s">
        <v>22</v>
      </c>
      <c r="BK328" s="221">
        <f>ROUND(I328*H328,2)</f>
        <v>0</v>
      </c>
      <c r="BL328" s="15" t="s">
        <v>138</v>
      </c>
      <c r="BM328" s="220" t="s">
        <v>533</v>
      </c>
    </row>
    <row r="329" s="1" customFormat="1">
      <c r="B329" s="36"/>
      <c r="C329" s="37"/>
      <c r="D329" s="222" t="s">
        <v>140</v>
      </c>
      <c r="E329" s="37"/>
      <c r="F329" s="223" t="s">
        <v>532</v>
      </c>
      <c r="G329" s="37"/>
      <c r="H329" s="37"/>
      <c r="I329" s="133"/>
      <c r="J329" s="37"/>
      <c r="K329" s="37"/>
      <c r="L329" s="41"/>
      <c r="M329" s="224"/>
      <c r="N329" s="81"/>
      <c r="O329" s="81"/>
      <c r="P329" s="81"/>
      <c r="Q329" s="81"/>
      <c r="R329" s="81"/>
      <c r="S329" s="81"/>
      <c r="T329" s="82"/>
      <c r="AT329" s="15" t="s">
        <v>140</v>
      </c>
      <c r="AU329" s="15" t="s">
        <v>85</v>
      </c>
    </row>
    <row r="330" s="1" customFormat="1" ht="16.5" customHeight="1">
      <c r="B330" s="36"/>
      <c r="C330" s="237" t="s">
        <v>534</v>
      </c>
      <c r="D330" s="237" t="s">
        <v>244</v>
      </c>
      <c r="E330" s="238" t="s">
        <v>535</v>
      </c>
      <c r="F330" s="239" t="s">
        <v>536</v>
      </c>
      <c r="G330" s="240" t="s">
        <v>136</v>
      </c>
      <c r="H330" s="241">
        <v>4</v>
      </c>
      <c r="I330" s="242"/>
      <c r="J330" s="243">
        <f>ROUND(I330*H330,2)</f>
        <v>0</v>
      </c>
      <c r="K330" s="239" t="s">
        <v>137</v>
      </c>
      <c r="L330" s="244"/>
      <c r="M330" s="245" t="s">
        <v>20</v>
      </c>
      <c r="N330" s="246" t="s">
        <v>47</v>
      </c>
      <c r="O330" s="81"/>
      <c r="P330" s="218">
        <f>O330*H330</f>
        <v>0</v>
      </c>
      <c r="Q330" s="218">
        <v>0.027</v>
      </c>
      <c r="R330" s="218">
        <f>Q330*H330</f>
        <v>0.108</v>
      </c>
      <c r="S330" s="218">
        <v>0</v>
      </c>
      <c r="T330" s="219">
        <f>S330*H330</f>
        <v>0</v>
      </c>
      <c r="AR330" s="220" t="s">
        <v>267</v>
      </c>
      <c r="AT330" s="220" t="s">
        <v>244</v>
      </c>
      <c r="AU330" s="220" t="s">
        <v>85</v>
      </c>
      <c r="AY330" s="15" t="s">
        <v>131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15" t="s">
        <v>22</v>
      </c>
      <c r="BK330" s="221">
        <f>ROUND(I330*H330,2)</f>
        <v>0</v>
      </c>
      <c r="BL330" s="15" t="s">
        <v>267</v>
      </c>
      <c r="BM330" s="220" t="s">
        <v>537</v>
      </c>
    </row>
    <row r="331" s="1" customFormat="1">
      <c r="B331" s="36"/>
      <c r="C331" s="37"/>
      <c r="D331" s="222" t="s">
        <v>140</v>
      </c>
      <c r="E331" s="37"/>
      <c r="F331" s="223" t="s">
        <v>536</v>
      </c>
      <c r="G331" s="37"/>
      <c r="H331" s="37"/>
      <c r="I331" s="133"/>
      <c r="J331" s="37"/>
      <c r="K331" s="37"/>
      <c r="L331" s="41"/>
      <c r="M331" s="224"/>
      <c r="N331" s="81"/>
      <c r="O331" s="81"/>
      <c r="P331" s="81"/>
      <c r="Q331" s="81"/>
      <c r="R331" s="81"/>
      <c r="S331" s="81"/>
      <c r="T331" s="82"/>
      <c r="AT331" s="15" t="s">
        <v>140</v>
      </c>
      <c r="AU331" s="15" t="s">
        <v>85</v>
      </c>
    </row>
    <row r="332" s="1" customFormat="1" ht="16.5" customHeight="1">
      <c r="B332" s="36"/>
      <c r="C332" s="209" t="s">
        <v>538</v>
      </c>
      <c r="D332" s="209" t="s">
        <v>133</v>
      </c>
      <c r="E332" s="210" t="s">
        <v>539</v>
      </c>
      <c r="F332" s="211" t="s">
        <v>540</v>
      </c>
      <c r="G332" s="212" t="s">
        <v>136</v>
      </c>
      <c r="H332" s="213">
        <v>2</v>
      </c>
      <c r="I332" s="214"/>
      <c r="J332" s="215">
        <f>ROUND(I332*H332,2)</f>
        <v>0</v>
      </c>
      <c r="K332" s="211" t="s">
        <v>137</v>
      </c>
      <c r="L332" s="41"/>
      <c r="M332" s="216" t="s">
        <v>20</v>
      </c>
      <c r="N332" s="217" t="s">
        <v>47</v>
      </c>
      <c r="O332" s="81"/>
      <c r="P332" s="218">
        <f>O332*H332</f>
        <v>0</v>
      </c>
      <c r="Q332" s="218">
        <v>0</v>
      </c>
      <c r="R332" s="218">
        <f>Q332*H332</f>
        <v>0</v>
      </c>
      <c r="S332" s="218">
        <v>0.050000000000000003</v>
      </c>
      <c r="T332" s="219">
        <f>S332*H332</f>
        <v>0.10000000000000001</v>
      </c>
      <c r="AR332" s="220" t="s">
        <v>138</v>
      </c>
      <c r="AT332" s="220" t="s">
        <v>133</v>
      </c>
      <c r="AU332" s="220" t="s">
        <v>85</v>
      </c>
      <c r="AY332" s="15" t="s">
        <v>131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15" t="s">
        <v>22</v>
      </c>
      <c r="BK332" s="221">
        <f>ROUND(I332*H332,2)</f>
        <v>0</v>
      </c>
      <c r="BL332" s="15" t="s">
        <v>138</v>
      </c>
      <c r="BM332" s="220" t="s">
        <v>541</v>
      </c>
    </row>
    <row r="333" s="1" customFormat="1">
      <c r="B333" s="36"/>
      <c r="C333" s="37"/>
      <c r="D333" s="222" t="s">
        <v>140</v>
      </c>
      <c r="E333" s="37"/>
      <c r="F333" s="223" t="s">
        <v>542</v>
      </c>
      <c r="G333" s="37"/>
      <c r="H333" s="37"/>
      <c r="I333" s="133"/>
      <c r="J333" s="37"/>
      <c r="K333" s="37"/>
      <c r="L333" s="41"/>
      <c r="M333" s="224"/>
      <c r="N333" s="81"/>
      <c r="O333" s="81"/>
      <c r="P333" s="81"/>
      <c r="Q333" s="81"/>
      <c r="R333" s="81"/>
      <c r="S333" s="81"/>
      <c r="T333" s="82"/>
      <c r="AT333" s="15" t="s">
        <v>140</v>
      </c>
      <c r="AU333" s="15" t="s">
        <v>85</v>
      </c>
    </row>
    <row r="334" s="1" customFormat="1" ht="16.5" customHeight="1">
      <c r="B334" s="36"/>
      <c r="C334" s="209" t="s">
        <v>543</v>
      </c>
      <c r="D334" s="209" t="s">
        <v>133</v>
      </c>
      <c r="E334" s="210" t="s">
        <v>544</v>
      </c>
      <c r="F334" s="211" t="s">
        <v>545</v>
      </c>
      <c r="G334" s="212" t="s">
        <v>136</v>
      </c>
      <c r="H334" s="213">
        <v>4</v>
      </c>
      <c r="I334" s="214"/>
      <c r="J334" s="215">
        <f>ROUND(I334*H334,2)</f>
        <v>0</v>
      </c>
      <c r="K334" s="211" t="s">
        <v>137</v>
      </c>
      <c r="L334" s="41"/>
      <c r="M334" s="216" t="s">
        <v>20</v>
      </c>
      <c r="N334" s="217" t="s">
        <v>47</v>
      </c>
      <c r="O334" s="81"/>
      <c r="P334" s="218">
        <f>O334*H334</f>
        <v>0</v>
      </c>
      <c r="Q334" s="218">
        <v>0.21734000000000001</v>
      </c>
      <c r="R334" s="218">
        <f>Q334*H334</f>
        <v>0.86936000000000002</v>
      </c>
      <c r="S334" s="218">
        <v>0</v>
      </c>
      <c r="T334" s="219">
        <f>S334*H334</f>
        <v>0</v>
      </c>
      <c r="AR334" s="220" t="s">
        <v>138</v>
      </c>
      <c r="AT334" s="220" t="s">
        <v>133</v>
      </c>
      <c r="AU334" s="220" t="s">
        <v>85</v>
      </c>
      <c r="AY334" s="15" t="s">
        <v>131</v>
      </c>
      <c r="BE334" s="221">
        <f>IF(N334="základní",J334,0)</f>
        <v>0</v>
      </c>
      <c r="BF334" s="221">
        <f>IF(N334="snížená",J334,0)</f>
        <v>0</v>
      </c>
      <c r="BG334" s="221">
        <f>IF(N334="zákl. přenesená",J334,0)</f>
        <v>0</v>
      </c>
      <c r="BH334" s="221">
        <f>IF(N334="sníž. přenesená",J334,0)</f>
        <v>0</v>
      </c>
      <c r="BI334" s="221">
        <f>IF(N334="nulová",J334,0)</f>
        <v>0</v>
      </c>
      <c r="BJ334" s="15" t="s">
        <v>22</v>
      </c>
      <c r="BK334" s="221">
        <f>ROUND(I334*H334,2)</f>
        <v>0</v>
      </c>
      <c r="BL334" s="15" t="s">
        <v>138</v>
      </c>
      <c r="BM334" s="220" t="s">
        <v>546</v>
      </c>
    </row>
    <row r="335" s="1" customFormat="1">
      <c r="B335" s="36"/>
      <c r="C335" s="37"/>
      <c r="D335" s="222" t="s">
        <v>140</v>
      </c>
      <c r="E335" s="37"/>
      <c r="F335" s="223" t="s">
        <v>547</v>
      </c>
      <c r="G335" s="37"/>
      <c r="H335" s="37"/>
      <c r="I335" s="133"/>
      <c r="J335" s="37"/>
      <c r="K335" s="37"/>
      <c r="L335" s="41"/>
      <c r="M335" s="224"/>
      <c r="N335" s="81"/>
      <c r="O335" s="81"/>
      <c r="P335" s="81"/>
      <c r="Q335" s="81"/>
      <c r="R335" s="81"/>
      <c r="S335" s="81"/>
      <c r="T335" s="82"/>
      <c r="AT335" s="15" t="s">
        <v>140</v>
      </c>
      <c r="AU335" s="15" t="s">
        <v>85</v>
      </c>
    </row>
    <row r="336" s="1" customFormat="1">
      <c r="B336" s="36"/>
      <c r="C336" s="37"/>
      <c r="D336" s="222" t="s">
        <v>142</v>
      </c>
      <c r="E336" s="37"/>
      <c r="F336" s="225" t="s">
        <v>548</v>
      </c>
      <c r="G336" s="37"/>
      <c r="H336" s="37"/>
      <c r="I336" s="133"/>
      <c r="J336" s="37"/>
      <c r="K336" s="37"/>
      <c r="L336" s="41"/>
      <c r="M336" s="224"/>
      <c r="N336" s="81"/>
      <c r="O336" s="81"/>
      <c r="P336" s="81"/>
      <c r="Q336" s="81"/>
      <c r="R336" s="81"/>
      <c r="S336" s="81"/>
      <c r="T336" s="82"/>
      <c r="AT336" s="15" t="s">
        <v>142</v>
      </c>
      <c r="AU336" s="15" t="s">
        <v>85</v>
      </c>
    </row>
    <row r="337" s="1" customFormat="1" ht="16.5" customHeight="1">
      <c r="B337" s="36"/>
      <c r="C337" s="237" t="s">
        <v>549</v>
      </c>
      <c r="D337" s="237" t="s">
        <v>244</v>
      </c>
      <c r="E337" s="238" t="s">
        <v>550</v>
      </c>
      <c r="F337" s="239" t="s">
        <v>551</v>
      </c>
      <c r="G337" s="240" t="s">
        <v>136</v>
      </c>
      <c r="H337" s="241">
        <v>4</v>
      </c>
      <c r="I337" s="242"/>
      <c r="J337" s="243">
        <f>ROUND(I337*H337,2)</f>
        <v>0</v>
      </c>
      <c r="K337" s="239" t="s">
        <v>137</v>
      </c>
      <c r="L337" s="244"/>
      <c r="M337" s="245" t="s">
        <v>20</v>
      </c>
      <c r="N337" s="246" t="s">
        <v>47</v>
      </c>
      <c r="O337" s="81"/>
      <c r="P337" s="218">
        <f>O337*H337</f>
        <v>0</v>
      </c>
      <c r="Q337" s="218">
        <v>0.050599999999999999</v>
      </c>
      <c r="R337" s="218">
        <f>Q337*H337</f>
        <v>0.2024</v>
      </c>
      <c r="S337" s="218">
        <v>0</v>
      </c>
      <c r="T337" s="219">
        <f>S337*H337</f>
        <v>0</v>
      </c>
      <c r="AR337" s="220" t="s">
        <v>187</v>
      </c>
      <c r="AT337" s="220" t="s">
        <v>244</v>
      </c>
      <c r="AU337" s="220" t="s">
        <v>85</v>
      </c>
      <c r="AY337" s="15" t="s">
        <v>131</v>
      </c>
      <c r="BE337" s="221">
        <f>IF(N337="základní",J337,0)</f>
        <v>0</v>
      </c>
      <c r="BF337" s="221">
        <f>IF(N337="snížená",J337,0)</f>
        <v>0</v>
      </c>
      <c r="BG337" s="221">
        <f>IF(N337="zákl. přenesená",J337,0)</f>
        <v>0</v>
      </c>
      <c r="BH337" s="221">
        <f>IF(N337="sníž. přenesená",J337,0)</f>
        <v>0</v>
      </c>
      <c r="BI337" s="221">
        <f>IF(N337="nulová",J337,0)</f>
        <v>0</v>
      </c>
      <c r="BJ337" s="15" t="s">
        <v>22</v>
      </c>
      <c r="BK337" s="221">
        <f>ROUND(I337*H337,2)</f>
        <v>0</v>
      </c>
      <c r="BL337" s="15" t="s">
        <v>138</v>
      </c>
      <c r="BM337" s="220" t="s">
        <v>552</v>
      </c>
    </row>
    <row r="338" s="1" customFormat="1">
      <c r="B338" s="36"/>
      <c r="C338" s="37"/>
      <c r="D338" s="222" t="s">
        <v>140</v>
      </c>
      <c r="E338" s="37"/>
      <c r="F338" s="223" t="s">
        <v>551</v>
      </c>
      <c r="G338" s="37"/>
      <c r="H338" s="37"/>
      <c r="I338" s="133"/>
      <c r="J338" s="37"/>
      <c r="K338" s="37"/>
      <c r="L338" s="41"/>
      <c r="M338" s="224"/>
      <c r="N338" s="81"/>
      <c r="O338" s="81"/>
      <c r="P338" s="81"/>
      <c r="Q338" s="81"/>
      <c r="R338" s="81"/>
      <c r="S338" s="81"/>
      <c r="T338" s="82"/>
      <c r="AT338" s="15" t="s">
        <v>140</v>
      </c>
      <c r="AU338" s="15" t="s">
        <v>85</v>
      </c>
    </row>
    <row r="339" s="1" customFormat="1">
      <c r="B339" s="36"/>
      <c r="C339" s="37"/>
      <c r="D339" s="222" t="s">
        <v>445</v>
      </c>
      <c r="E339" s="37"/>
      <c r="F339" s="225" t="s">
        <v>553</v>
      </c>
      <c r="G339" s="37"/>
      <c r="H339" s="37"/>
      <c r="I339" s="133"/>
      <c r="J339" s="37"/>
      <c r="K339" s="37"/>
      <c r="L339" s="41"/>
      <c r="M339" s="224"/>
      <c r="N339" s="81"/>
      <c r="O339" s="81"/>
      <c r="P339" s="81"/>
      <c r="Q339" s="81"/>
      <c r="R339" s="81"/>
      <c r="S339" s="81"/>
      <c r="T339" s="82"/>
      <c r="AT339" s="15" t="s">
        <v>445</v>
      </c>
      <c r="AU339" s="15" t="s">
        <v>85</v>
      </c>
    </row>
    <row r="340" s="1" customFormat="1" ht="16.5" customHeight="1">
      <c r="B340" s="36"/>
      <c r="C340" s="237" t="s">
        <v>554</v>
      </c>
      <c r="D340" s="237" t="s">
        <v>244</v>
      </c>
      <c r="E340" s="238" t="s">
        <v>555</v>
      </c>
      <c r="F340" s="239" t="s">
        <v>556</v>
      </c>
      <c r="G340" s="240" t="s">
        <v>136</v>
      </c>
      <c r="H340" s="241">
        <v>4</v>
      </c>
      <c r="I340" s="242"/>
      <c r="J340" s="243">
        <f>ROUND(I340*H340,2)</f>
        <v>0</v>
      </c>
      <c r="K340" s="239" t="s">
        <v>20</v>
      </c>
      <c r="L340" s="244"/>
      <c r="M340" s="245" t="s">
        <v>20</v>
      </c>
      <c r="N340" s="246" t="s">
        <v>47</v>
      </c>
      <c r="O340" s="81"/>
      <c r="P340" s="218">
        <f>O340*H340</f>
        <v>0</v>
      </c>
      <c r="Q340" s="218">
        <v>0.059999999999999998</v>
      </c>
      <c r="R340" s="218">
        <f>Q340*H340</f>
        <v>0.23999999999999999</v>
      </c>
      <c r="S340" s="218">
        <v>0</v>
      </c>
      <c r="T340" s="219">
        <f>S340*H340</f>
        <v>0</v>
      </c>
      <c r="AR340" s="220" t="s">
        <v>187</v>
      </c>
      <c r="AT340" s="220" t="s">
        <v>244</v>
      </c>
      <c r="AU340" s="220" t="s">
        <v>85</v>
      </c>
      <c r="AY340" s="15" t="s">
        <v>131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15" t="s">
        <v>22</v>
      </c>
      <c r="BK340" s="221">
        <f>ROUND(I340*H340,2)</f>
        <v>0</v>
      </c>
      <c r="BL340" s="15" t="s">
        <v>138</v>
      </c>
      <c r="BM340" s="220" t="s">
        <v>557</v>
      </c>
    </row>
    <row r="341" s="1" customFormat="1">
      <c r="B341" s="36"/>
      <c r="C341" s="37"/>
      <c r="D341" s="222" t="s">
        <v>140</v>
      </c>
      <c r="E341" s="37"/>
      <c r="F341" s="223" t="s">
        <v>556</v>
      </c>
      <c r="G341" s="37"/>
      <c r="H341" s="37"/>
      <c r="I341" s="133"/>
      <c r="J341" s="37"/>
      <c r="K341" s="37"/>
      <c r="L341" s="41"/>
      <c r="M341" s="224"/>
      <c r="N341" s="81"/>
      <c r="O341" s="81"/>
      <c r="P341" s="81"/>
      <c r="Q341" s="81"/>
      <c r="R341" s="81"/>
      <c r="S341" s="81"/>
      <c r="T341" s="82"/>
      <c r="AT341" s="15" t="s">
        <v>140</v>
      </c>
      <c r="AU341" s="15" t="s">
        <v>85</v>
      </c>
    </row>
    <row r="342" s="1" customFormat="1" ht="16.5" customHeight="1">
      <c r="B342" s="36"/>
      <c r="C342" s="237" t="s">
        <v>558</v>
      </c>
      <c r="D342" s="237" t="s">
        <v>244</v>
      </c>
      <c r="E342" s="238" t="s">
        <v>559</v>
      </c>
      <c r="F342" s="239" t="s">
        <v>560</v>
      </c>
      <c r="G342" s="240" t="s">
        <v>136</v>
      </c>
      <c r="H342" s="241">
        <v>4</v>
      </c>
      <c r="I342" s="242"/>
      <c r="J342" s="243">
        <f>ROUND(I342*H342,2)</f>
        <v>0</v>
      </c>
      <c r="K342" s="239" t="s">
        <v>137</v>
      </c>
      <c r="L342" s="244"/>
      <c r="M342" s="245" t="s">
        <v>20</v>
      </c>
      <c r="N342" s="246" t="s">
        <v>47</v>
      </c>
      <c r="O342" s="81"/>
      <c r="P342" s="218">
        <f>O342*H342</f>
        <v>0</v>
      </c>
      <c r="Q342" s="218">
        <v>0.0040000000000000001</v>
      </c>
      <c r="R342" s="218">
        <f>Q342*H342</f>
        <v>0.016</v>
      </c>
      <c r="S342" s="218">
        <v>0</v>
      </c>
      <c r="T342" s="219">
        <f>S342*H342</f>
        <v>0</v>
      </c>
      <c r="AR342" s="220" t="s">
        <v>187</v>
      </c>
      <c r="AT342" s="220" t="s">
        <v>244</v>
      </c>
      <c r="AU342" s="220" t="s">
        <v>85</v>
      </c>
      <c r="AY342" s="15" t="s">
        <v>131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15" t="s">
        <v>22</v>
      </c>
      <c r="BK342" s="221">
        <f>ROUND(I342*H342,2)</f>
        <v>0</v>
      </c>
      <c r="BL342" s="15" t="s">
        <v>138</v>
      </c>
      <c r="BM342" s="220" t="s">
        <v>561</v>
      </c>
    </row>
    <row r="343" s="1" customFormat="1">
      <c r="B343" s="36"/>
      <c r="C343" s="37"/>
      <c r="D343" s="222" t="s">
        <v>140</v>
      </c>
      <c r="E343" s="37"/>
      <c r="F343" s="223" t="s">
        <v>560</v>
      </c>
      <c r="G343" s="37"/>
      <c r="H343" s="37"/>
      <c r="I343" s="133"/>
      <c r="J343" s="37"/>
      <c r="K343" s="37"/>
      <c r="L343" s="41"/>
      <c r="M343" s="224"/>
      <c r="N343" s="81"/>
      <c r="O343" s="81"/>
      <c r="P343" s="81"/>
      <c r="Q343" s="81"/>
      <c r="R343" s="81"/>
      <c r="S343" s="81"/>
      <c r="T343" s="82"/>
      <c r="AT343" s="15" t="s">
        <v>140</v>
      </c>
      <c r="AU343" s="15" t="s">
        <v>85</v>
      </c>
    </row>
    <row r="344" s="11" customFormat="1" ht="22.8" customHeight="1">
      <c r="B344" s="193"/>
      <c r="C344" s="194"/>
      <c r="D344" s="195" t="s">
        <v>75</v>
      </c>
      <c r="E344" s="207" t="s">
        <v>192</v>
      </c>
      <c r="F344" s="207" t="s">
        <v>562</v>
      </c>
      <c r="G344" s="194"/>
      <c r="H344" s="194"/>
      <c r="I344" s="197"/>
      <c r="J344" s="208">
        <f>BK344</f>
        <v>0</v>
      </c>
      <c r="K344" s="194"/>
      <c r="L344" s="199"/>
      <c r="M344" s="200"/>
      <c r="N344" s="201"/>
      <c r="O344" s="201"/>
      <c r="P344" s="202">
        <f>SUM(P345:P417)</f>
        <v>0</v>
      </c>
      <c r="Q344" s="201"/>
      <c r="R344" s="202">
        <f>SUM(R345:R417)</f>
        <v>50.252384999999997</v>
      </c>
      <c r="S344" s="201"/>
      <c r="T344" s="203">
        <f>SUM(T345:T417)</f>
        <v>34.825000000000003</v>
      </c>
      <c r="AR344" s="204" t="s">
        <v>22</v>
      </c>
      <c r="AT344" s="205" t="s">
        <v>75</v>
      </c>
      <c r="AU344" s="205" t="s">
        <v>22</v>
      </c>
      <c r="AY344" s="204" t="s">
        <v>131</v>
      </c>
      <c r="BK344" s="206">
        <f>SUM(BK345:BK417)</f>
        <v>0</v>
      </c>
    </row>
    <row r="345" s="1" customFormat="1" ht="16.5" customHeight="1">
      <c r="B345" s="36"/>
      <c r="C345" s="209" t="s">
        <v>563</v>
      </c>
      <c r="D345" s="209" t="s">
        <v>133</v>
      </c>
      <c r="E345" s="210" t="s">
        <v>564</v>
      </c>
      <c r="F345" s="211" t="s">
        <v>565</v>
      </c>
      <c r="G345" s="212" t="s">
        <v>136</v>
      </c>
      <c r="H345" s="213">
        <v>1</v>
      </c>
      <c r="I345" s="214"/>
      <c r="J345" s="215">
        <f>ROUND(I345*H345,2)</f>
        <v>0</v>
      </c>
      <c r="K345" s="211" t="s">
        <v>137</v>
      </c>
      <c r="L345" s="41"/>
      <c r="M345" s="216" t="s">
        <v>20</v>
      </c>
      <c r="N345" s="217" t="s">
        <v>47</v>
      </c>
      <c r="O345" s="81"/>
      <c r="P345" s="218">
        <f>O345*H345</f>
        <v>0</v>
      </c>
      <c r="Q345" s="218">
        <v>0.00069999999999999999</v>
      </c>
      <c r="R345" s="218">
        <f>Q345*H345</f>
        <v>0.00069999999999999999</v>
      </c>
      <c r="S345" s="218">
        <v>0</v>
      </c>
      <c r="T345" s="219">
        <f>S345*H345</f>
        <v>0</v>
      </c>
      <c r="AR345" s="220" t="s">
        <v>138</v>
      </c>
      <c r="AT345" s="220" t="s">
        <v>133</v>
      </c>
      <c r="AU345" s="220" t="s">
        <v>85</v>
      </c>
      <c r="AY345" s="15" t="s">
        <v>131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15" t="s">
        <v>22</v>
      </c>
      <c r="BK345" s="221">
        <f>ROUND(I345*H345,2)</f>
        <v>0</v>
      </c>
      <c r="BL345" s="15" t="s">
        <v>138</v>
      </c>
      <c r="BM345" s="220" t="s">
        <v>566</v>
      </c>
    </row>
    <row r="346" s="1" customFormat="1">
      <c r="B346" s="36"/>
      <c r="C346" s="37"/>
      <c r="D346" s="222" t="s">
        <v>140</v>
      </c>
      <c r="E346" s="37"/>
      <c r="F346" s="223" t="s">
        <v>567</v>
      </c>
      <c r="G346" s="37"/>
      <c r="H346" s="37"/>
      <c r="I346" s="133"/>
      <c r="J346" s="37"/>
      <c r="K346" s="37"/>
      <c r="L346" s="41"/>
      <c r="M346" s="224"/>
      <c r="N346" s="81"/>
      <c r="O346" s="81"/>
      <c r="P346" s="81"/>
      <c r="Q346" s="81"/>
      <c r="R346" s="81"/>
      <c r="S346" s="81"/>
      <c r="T346" s="82"/>
      <c r="AT346" s="15" t="s">
        <v>140</v>
      </c>
      <c r="AU346" s="15" t="s">
        <v>85</v>
      </c>
    </row>
    <row r="347" s="1" customFormat="1">
      <c r="B347" s="36"/>
      <c r="C347" s="37"/>
      <c r="D347" s="222" t="s">
        <v>142</v>
      </c>
      <c r="E347" s="37"/>
      <c r="F347" s="225" t="s">
        <v>568</v>
      </c>
      <c r="G347" s="37"/>
      <c r="H347" s="37"/>
      <c r="I347" s="133"/>
      <c r="J347" s="37"/>
      <c r="K347" s="37"/>
      <c r="L347" s="41"/>
      <c r="M347" s="224"/>
      <c r="N347" s="81"/>
      <c r="O347" s="81"/>
      <c r="P347" s="81"/>
      <c r="Q347" s="81"/>
      <c r="R347" s="81"/>
      <c r="S347" s="81"/>
      <c r="T347" s="82"/>
      <c r="AT347" s="15" t="s">
        <v>142</v>
      </c>
      <c r="AU347" s="15" t="s">
        <v>85</v>
      </c>
    </row>
    <row r="348" s="1" customFormat="1" ht="16.5" customHeight="1">
      <c r="B348" s="36"/>
      <c r="C348" s="237" t="s">
        <v>569</v>
      </c>
      <c r="D348" s="237" t="s">
        <v>244</v>
      </c>
      <c r="E348" s="238" t="s">
        <v>570</v>
      </c>
      <c r="F348" s="239" t="s">
        <v>571</v>
      </c>
      <c r="G348" s="240" t="s">
        <v>136</v>
      </c>
      <c r="H348" s="241">
        <v>1</v>
      </c>
      <c r="I348" s="242"/>
      <c r="J348" s="243">
        <f>ROUND(I348*H348,2)</f>
        <v>0</v>
      </c>
      <c r="K348" s="239" t="s">
        <v>572</v>
      </c>
      <c r="L348" s="244"/>
      <c r="M348" s="245" t="s">
        <v>20</v>
      </c>
      <c r="N348" s="246" t="s">
        <v>47</v>
      </c>
      <c r="O348" s="81"/>
      <c r="P348" s="218">
        <f>O348*H348</f>
        <v>0</v>
      </c>
      <c r="Q348" s="218">
        <v>0.0030000000000000001</v>
      </c>
      <c r="R348" s="218">
        <f>Q348*H348</f>
        <v>0.0030000000000000001</v>
      </c>
      <c r="S348" s="218">
        <v>0</v>
      </c>
      <c r="T348" s="219">
        <f>S348*H348</f>
        <v>0</v>
      </c>
      <c r="AR348" s="220" t="s">
        <v>267</v>
      </c>
      <c r="AT348" s="220" t="s">
        <v>244</v>
      </c>
      <c r="AU348" s="220" t="s">
        <v>85</v>
      </c>
      <c r="AY348" s="15" t="s">
        <v>131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15" t="s">
        <v>22</v>
      </c>
      <c r="BK348" s="221">
        <f>ROUND(I348*H348,2)</f>
        <v>0</v>
      </c>
      <c r="BL348" s="15" t="s">
        <v>267</v>
      </c>
      <c r="BM348" s="220" t="s">
        <v>573</v>
      </c>
    </row>
    <row r="349" s="1" customFormat="1">
      <c r="B349" s="36"/>
      <c r="C349" s="37"/>
      <c r="D349" s="222" t="s">
        <v>140</v>
      </c>
      <c r="E349" s="37"/>
      <c r="F349" s="223" t="s">
        <v>574</v>
      </c>
      <c r="G349" s="37"/>
      <c r="H349" s="37"/>
      <c r="I349" s="133"/>
      <c r="J349" s="37"/>
      <c r="K349" s="37"/>
      <c r="L349" s="41"/>
      <c r="M349" s="224"/>
      <c r="N349" s="81"/>
      <c r="O349" s="81"/>
      <c r="P349" s="81"/>
      <c r="Q349" s="81"/>
      <c r="R349" s="81"/>
      <c r="S349" s="81"/>
      <c r="T349" s="82"/>
      <c r="AT349" s="15" t="s">
        <v>140</v>
      </c>
      <c r="AU349" s="15" t="s">
        <v>85</v>
      </c>
    </row>
    <row r="350" s="1" customFormat="1" ht="16.5" customHeight="1">
      <c r="B350" s="36"/>
      <c r="C350" s="209" t="s">
        <v>575</v>
      </c>
      <c r="D350" s="209" t="s">
        <v>133</v>
      </c>
      <c r="E350" s="210" t="s">
        <v>576</v>
      </c>
      <c r="F350" s="211" t="s">
        <v>577</v>
      </c>
      <c r="G350" s="212" t="s">
        <v>136</v>
      </c>
      <c r="H350" s="213">
        <v>1</v>
      </c>
      <c r="I350" s="214"/>
      <c r="J350" s="215">
        <f>ROUND(I350*H350,2)</f>
        <v>0</v>
      </c>
      <c r="K350" s="211" t="s">
        <v>137</v>
      </c>
      <c r="L350" s="41"/>
      <c r="M350" s="216" t="s">
        <v>20</v>
      </c>
      <c r="N350" s="217" t="s">
        <v>47</v>
      </c>
      <c r="O350" s="81"/>
      <c r="P350" s="218">
        <f>O350*H350</f>
        <v>0</v>
      </c>
      <c r="Q350" s="218">
        <v>0.11241</v>
      </c>
      <c r="R350" s="218">
        <f>Q350*H350</f>
        <v>0.11241</v>
      </c>
      <c r="S350" s="218">
        <v>0</v>
      </c>
      <c r="T350" s="219">
        <f>S350*H350</f>
        <v>0</v>
      </c>
      <c r="AR350" s="220" t="s">
        <v>138</v>
      </c>
      <c r="AT350" s="220" t="s">
        <v>133</v>
      </c>
      <c r="AU350" s="220" t="s">
        <v>85</v>
      </c>
      <c r="AY350" s="15" t="s">
        <v>131</v>
      </c>
      <c r="BE350" s="221">
        <f>IF(N350="základní",J350,0)</f>
        <v>0</v>
      </c>
      <c r="BF350" s="221">
        <f>IF(N350="snížená",J350,0)</f>
        <v>0</v>
      </c>
      <c r="BG350" s="221">
        <f>IF(N350="zákl. přenesená",J350,0)</f>
        <v>0</v>
      </c>
      <c r="BH350" s="221">
        <f>IF(N350="sníž. přenesená",J350,0)</f>
        <v>0</v>
      </c>
      <c r="BI350" s="221">
        <f>IF(N350="nulová",J350,0)</f>
        <v>0</v>
      </c>
      <c r="BJ350" s="15" t="s">
        <v>22</v>
      </c>
      <c r="BK350" s="221">
        <f>ROUND(I350*H350,2)</f>
        <v>0</v>
      </c>
      <c r="BL350" s="15" t="s">
        <v>138</v>
      </c>
      <c r="BM350" s="220" t="s">
        <v>578</v>
      </c>
    </row>
    <row r="351" s="1" customFormat="1">
      <c r="B351" s="36"/>
      <c r="C351" s="37"/>
      <c r="D351" s="222" t="s">
        <v>140</v>
      </c>
      <c r="E351" s="37"/>
      <c r="F351" s="223" t="s">
        <v>579</v>
      </c>
      <c r="G351" s="37"/>
      <c r="H351" s="37"/>
      <c r="I351" s="133"/>
      <c r="J351" s="37"/>
      <c r="K351" s="37"/>
      <c r="L351" s="41"/>
      <c r="M351" s="224"/>
      <c r="N351" s="81"/>
      <c r="O351" s="81"/>
      <c r="P351" s="81"/>
      <c r="Q351" s="81"/>
      <c r="R351" s="81"/>
      <c r="S351" s="81"/>
      <c r="T351" s="82"/>
      <c r="AT351" s="15" t="s">
        <v>140</v>
      </c>
      <c r="AU351" s="15" t="s">
        <v>85</v>
      </c>
    </row>
    <row r="352" s="1" customFormat="1">
      <c r="B352" s="36"/>
      <c r="C352" s="37"/>
      <c r="D352" s="222" t="s">
        <v>142</v>
      </c>
      <c r="E352" s="37"/>
      <c r="F352" s="225" t="s">
        <v>580</v>
      </c>
      <c r="G352" s="37"/>
      <c r="H352" s="37"/>
      <c r="I352" s="133"/>
      <c r="J352" s="37"/>
      <c r="K352" s="37"/>
      <c r="L352" s="41"/>
      <c r="M352" s="224"/>
      <c r="N352" s="81"/>
      <c r="O352" s="81"/>
      <c r="P352" s="81"/>
      <c r="Q352" s="81"/>
      <c r="R352" s="81"/>
      <c r="S352" s="81"/>
      <c r="T352" s="82"/>
      <c r="AT352" s="15" t="s">
        <v>142</v>
      </c>
      <c r="AU352" s="15" t="s">
        <v>85</v>
      </c>
    </row>
    <row r="353" s="1" customFormat="1" ht="16.5" customHeight="1">
      <c r="B353" s="36"/>
      <c r="C353" s="237" t="s">
        <v>581</v>
      </c>
      <c r="D353" s="237" t="s">
        <v>244</v>
      </c>
      <c r="E353" s="238" t="s">
        <v>582</v>
      </c>
      <c r="F353" s="239" t="s">
        <v>583</v>
      </c>
      <c r="G353" s="240" t="s">
        <v>136</v>
      </c>
      <c r="H353" s="241">
        <v>1</v>
      </c>
      <c r="I353" s="242"/>
      <c r="J353" s="243">
        <f>ROUND(I353*H353,2)</f>
        <v>0</v>
      </c>
      <c r="K353" s="239" t="s">
        <v>137</v>
      </c>
      <c r="L353" s="244"/>
      <c r="M353" s="245" t="s">
        <v>20</v>
      </c>
      <c r="N353" s="246" t="s">
        <v>47</v>
      </c>
      <c r="O353" s="81"/>
      <c r="P353" s="218">
        <f>O353*H353</f>
        <v>0</v>
      </c>
      <c r="Q353" s="218">
        <v>0.0030000000000000001</v>
      </c>
      <c r="R353" s="218">
        <f>Q353*H353</f>
        <v>0.0030000000000000001</v>
      </c>
      <c r="S353" s="218">
        <v>0</v>
      </c>
      <c r="T353" s="219">
        <f>S353*H353</f>
        <v>0</v>
      </c>
      <c r="AR353" s="220" t="s">
        <v>187</v>
      </c>
      <c r="AT353" s="220" t="s">
        <v>244</v>
      </c>
      <c r="AU353" s="220" t="s">
        <v>85</v>
      </c>
      <c r="AY353" s="15" t="s">
        <v>131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15" t="s">
        <v>22</v>
      </c>
      <c r="BK353" s="221">
        <f>ROUND(I353*H353,2)</f>
        <v>0</v>
      </c>
      <c r="BL353" s="15" t="s">
        <v>138</v>
      </c>
      <c r="BM353" s="220" t="s">
        <v>584</v>
      </c>
    </row>
    <row r="354" s="1" customFormat="1">
      <c r="B354" s="36"/>
      <c r="C354" s="37"/>
      <c r="D354" s="222" t="s">
        <v>140</v>
      </c>
      <c r="E354" s="37"/>
      <c r="F354" s="223" t="s">
        <v>583</v>
      </c>
      <c r="G354" s="37"/>
      <c r="H354" s="37"/>
      <c r="I354" s="133"/>
      <c r="J354" s="37"/>
      <c r="K354" s="37"/>
      <c r="L354" s="41"/>
      <c r="M354" s="224"/>
      <c r="N354" s="81"/>
      <c r="O354" s="81"/>
      <c r="P354" s="81"/>
      <c r="Q354" s="81"/>
      <c r="R354" s="81"/>
      <c r="S354" s="81"/>
      <c r="T354" s="82"/>
      <c r="AT354" s="15" t="s">
        <v>140</v>
      </c>
      <c r="AU354" s="15" t="s">
        <v>85</v>
      </c>
    </row>
    <row r="355" s="1" customFormat="1" ht="16.5" customHeight="1">
      <c r="B355" s="36"/>
      <c r="C355" s="237" t="s">
        <v>585</v>
      </c>
      <c r="D355" s="237" t="s">
        <v>244</v>
      </c>
      <c r="E355" s="238" t="s">
        <v>586</v>
      </c>
      <c r="F355" s="239" t="s">
        <v>587</v>
      </c>
      <c r="G355" s="240" t="s">
        <v>136</v>
      </c>
      <c r="H355" s="241">
        <v>1</v>
      </c>
      <c r="I355" s="242"/>
      <c r="J355" s="243">
        <f>ROUND(I355*H355,2)</f>
        <v>0</v>
      </c>
      <c r="K355" s="239" t="s">
        <v>137</v>
      </c>
      <c r="L355" s="244"/>
      <c r="M355" s="245" t="s">
        <v>20</v>
      </c>
      <c r="N355" s="246" t="s">
        <v>47</v>
      </c>
      <c r="O355" s="81"/>
      <c r="P355" s="218">
        <f>O355*H355</f>
        <v>0</v>
      </c>
      <c r="Q355" s="218">
        <v>0.0025000000000000001</v>
      </c>
      <c r="R355" s="218">
        <f>Q355*H355</f>
        <v>0.0025000000000000001</v>
      </c>
      <c r="S355" s="218">
        <v>0</v>
      </c>
      <c r="T355" s="219">
        <f>S355*H355</f>
        <v>0</v>
      </c>
      <c r="AR355" s="220" t="s">
        <v>267</v>
      </c>
      <c r="AT355" s="220" t="s">
        <v>244</v>
      </c>
      <c r="AU355" s="220" t="s">
        <v>85</v>
      </c>
      <c r="AY355" s="15" t="s">
        <v>131</v>
      </c>
      <c r="BE355" s="221">
        <f>IF(N355="základní",J355,0)</f>
        <v>0</v>
      </c>
      <c r="BF355" s="221">
        <f>IF(N355="snížená",J355,0)</f>
        <v>0</v>
      </c>
      <c r="BG355" s="221">
        <f>IF(N355="zákl. přenesená",J355,0)</f>
        <v>0</v>
      </c>
      <c r="BH355" s="221">
        <f>IF(N355="sníž. přenesená",J355,0)</f>
        <v>0</v>
      </c>
      <c r="BI355" s="221">
        <f>IF(N355="nulová",J355,0)</f>
        <v>0</v>
      </c>
      <c r="BJ355" s="15" t="s">
        <v>22</v>
      </c>
      <c r="BK355" s="221">
        <f>ROUND(I355*H355,2)</f>
        <v>0</v>
      </c>
      <c r="BL355" s="15" t="s">
        <v>267</v>
      </c>
      <c r="BM355" s="220" t="s">
        <v>588</v>
      </c>
    </row>
    <row r="356" s="1" customFormat="1">
      <c r="B356" s="36"/>
      <c r="C356" s="37"/>
      <c r="D356" s="222" t="s">
        <v>140</v>
      </c>
      <c r="E356" s="37"/>
      <c r="F356" s="223" t="s">
        <v>587</v>
      </c>
      <c r="G356" s="37"/>
      <c r="H356" s="37"/>
      <c r="I356" s="133"/>
      <c r="J356" s="37"/>
      <c r="K356" s="37"/>
      <c r="L356" s="41"/>
      <c r="M356" s="224"/>
      <c r="N356" s="81"/>
      <c r="O356" s="81"/>
      <c r="P356" s="81"/>
      <c r="Q356" s="81"/>
      <c r="R356" s="81"/>
      <c r="S356" s="81"/>
      <c r="T356" s="82"/>
      <c r="AT356" s="15" t="s">
        <v>140</v>
      </c>
      <c r="AU356" s="15" t="s">
        <v>85</v>
      </c>
    </row>
    <row r="357" s="1" customFormat="1" ht="16.5" customHeight="1">
      <c r="B357" s="36"/>
      <c r="C357" s="237" t="s">
        <v>589</v>
      </c>
      <c r="D357" s="237" t="s">
        <v>244</v>
      </c>
      <c r="E357" s="238" t="s">
        <v>590</v>
      </c>
      <c r="F357" s="239" t="s">
        <v>591</v>
      </c>
      <c r="G357" s="240" t="s">
        <v>136</v>
      </c>
      <c r="H357" s="241">
        <v>2</v>
      </c>
      <c r="I357" s="242"/>
      <c r="J357" s="243">
        <f>ROUND(I357*H357,2)</f>
        <v>0</v>
      </c>
      <c r="K357" s="239" t="s">
        <v>137</v>
      </c>
      <c r="L357" s="244"/>
      <c r="M357" s="245" t="s">
        <v>20</v>
      </c>
      <c r="N357" s="246" t="s">
        <v>47</v>
      </c>
      <c r="O357" s="81"/>
      <c r="P357" s="218">
        <f>O357*H357</f>
        <v>0</v>
      </c>
      <c r="Q357" s="218">
        <v>0.00035</v>
      </c>
      <c r="R357" s="218">
        <f>Q357*H357</f>
        <v>0.00069999999999999999</v>
      </c>
      <c r="S357" s="218">
        <v>0</v>
      </c>
      <c r="T357" s="219">
        <f>S357*H357</f>
        <v>0</v>
      </c>
      <c r="AR357" s="220" t="s">
        <v>187</v>
      </c>
      <c r="AT357" s="220" t="s">
        <v>244</v>
      </c>
      <c r="AU357" s="220" t="s">
        <v>85</v>
      </c>
      <c r="AY357" s="15" t="s">
        <v>131</v>
      </c>
      <c r="BE357" s="221">
        <f>IF(N357="základní",J357,0)</f>
        <v>0</v>
      </c>
      <c r="BF357" s="221">
        <f>IF(N357="snížená",J357,0)</f>
        <v>0</v>
      </c>
      <c r="BG357" s="221">
        <f>IF(N357="zákl. přenesená",J357,0)</f>
        <v>0</v>
      </c>
      <c r="BH357" s="221">
        <f>IF(N357="sníž. přenesená",J357,0)</f>
        <v>0</v>
      </c>
      <c r="BI357" s="221">
        <f>IF(N357="nulová",J357,0)</f>
        <v>0</v>
      </c>
      <c r="BJ357" s="15" t="s">
        <v>22</v>
      </c>
      <c r="BK357" s="221">
        <f>ROUND(I357*H357,2)</f>
        <v>0</v>
      </c>
      <c r="BL357" s="15" t="s">
        <v>138</v>
      </c>
      <c r="BM357" s="220" t="s">
        <v>592</v>
      </c>
    </row>
    <row r="358" s="1" customFormat="1">
      <c r="B358" s="36"/>
      <c r="C358" s="37"/>
      <c r="D358" s="222" t="s">
        <v>140</v>
      </c>
      <c r="E358" s="37"/>
      <c r="F358" s="223" t="s">
        <v>591</v>
      </c>
      <c r="G358" s="37"/>
      <c r="H358" s="37"/>
      <c r="I358" s="133"/>
      <c r="J358" s="37"/>
      <c r="K358" s="37"/>
      <c r="L358" s="41"/>
      <c r="M358" s="224"/>
      <c r="N358" s="81"/>
      <c r="O358" s="81"/>
      <c r="P358" s="81"/>
      <c r="Q358" s="81"/>
      <c r="R358" s="81"/>
      <c r="S358" s="81"/>
      <c r="T358" s="82"/>
      <c r="AT358" s="15" t="s">
        <v>140</v>
      </c>
      <c r="AU358" s="15" t="s">
        <v>85</v>
      </c>
    </row>
    <row r="359" s="1" customFormat="1" ht="16.5" customHeight="1">
      <c r="B359" s="36"/>
      <c r="C359" s="237" t="s">
        <v>593</v>
      </c>
      <c r="D359" s="237" t="s">
        <v>244</v>
      </c>
      <c r="E359" s="238" t="s">
        <v>594</v>
      </c>
      <c r="F359" s="239" t="s">
        <v>595</v>
      </c>
      <c r="G359" s="240" t="s">
        <v>136</v>
      </c>
      <c r="H359" s="241">
        <v>1</v>
      </c>
      <c r="I359" s="242"/>
      <c r="J359" s="243">
        <f>ROUND(I359*H359,2)</f>
        <v>0</v>
      </c>
      <c r="K359" s="239" t="s">
        <v>137</v>
      </c>
      <c r="L359" s="244"/>
      <c r="M359" s="245" t="s">
        <v>20</v>
      </c>
      <c r="N359" s="246" t="s">
        <v>47</v>
      </c>
      <c r="O359" s="81"/>
      <c r="P359" s="218">
        <f>O359*H359</f>
        <v>0</v>
      </c>
      <c r="Q359" s="218">
        <v>0.00010000000000000001</v>
      </c>
      <c r="R359" s="218">
        <f>Q359*H359</f>
        <v>0.00010000000000000001</v>
      </c>
      <c r="S359" s="218">
        <v>0</v>
      </c>
      <c r="T359" s="219">
        <f>S359*H359</f>
        <v>0</v>
      </c>
      <c r="AR359" s="220" t="s">
        <v>187</v>
      </c>
      <c r="AT359" s="220" t="s">
        <v>244</v>
      </c>
      <c r="AU359" s="220" t="s">
        <v>85</v>
      </c>
      <c r="AY359" s="15" t="s">
        <v>131</v>
      </c>
      <c r="BE359" s="221">
        <f>IF(N359="základní",J359,0)</f>
        <v>0</v>
      </c>
      <c r="BF359" s="221">
        <f>IF(N359="snížená",J359,0)</f>
        <v>0</v>
      </c>
      <c r="BG359" s="221">
        <f>IF(N359="zákl. přenesená",J359,0)</f>
        <v>0</v>
      </c>
      <c r="BH359" s="221">
        <f>IF(N359="sníž. přenesená",J359,0)</f>
        <v>0</v>
      </c>
      <c r="BI359" s="221">
        <f>IF(N359="nulová",J359,0)</f>
        <v>0</v>
      </c>
      <c r="BJ359" s="15" t="s">
        <v>22</v>
      </c>
      <c r="BK359" s="221">
        <f>ROUND(I359*H359,2)</f>
        <v>0</v>
      </c>
      <c r="BL359" s="15" t="s">
        <v>138</v>
      </c>
      <c r="BM359" s="220" t="s">
        <v>596</v>
      </c>
    </row>
    <row r="360" s="1" customFormat="1">
      <c r="B360" s="36"/>
      <c r="C360" s="37"/>
      <c r="D360" s="222" t="s">
        <v>140</v>
      </c>
      <c r="E360" s="37"/>
      <c r="F360" s="223" t="s">
        <v>595</v>
      </c>
      <c r="G360" s="37"/>
      <c r="H360" s="37"/>
      <c r="I360" s="133"/>
      <c r="J360" s="37"/>
      <c r="K360" s="37"/>
      <c r="L360" s="41"/>
      <c r="M360" s="224"/>
      <c r="N360" s="81"/>
      <c r="O360" s="81"/>
      <c r="P360" s="81"/>
      <c r="Q360" s="81"/>
      <c r="R360" s="81"/>
      <c r="S360" s="81"/>
      <c r="T360" s="82"/>
      <c r="AT360" s="15" t="s">
        <v>140</v>
      </c>
      <c r="AU360" s="15" t="s">
        <v>85</v>
      </c>
    </row>
    <row r="361" s="1" customFormat="1" ht="16.5" customHeight="1">
      <c r="B361" s="36"/>
      <c r="C361" s="209" t="s">
        <v>597</v>
      </c>
      <c r="D361" s="209" t="s">
        <v>133</v>
      </c>
      <c r="E361" s="210" t="s">
        <v>598</v>
      </c>
      <c r="F361" s="211" t="s">
        <v>599</v>
      </c>
      <c r="G361" s="212" t="s">
        <v>166</v>
      </c>
      <c r="H361" s="213">
        <v>65</v>
      </c>
      <c r="I361" s="214"/>
      <c r="J361" s="215">
        <f>ROUND(I361*H361,2)</f>
        <v>0</v>
      </c>
      <c r="K361" s="211" t="s">
        <v>137</v>
      </c>
      <c r="L361" s="41"/>
      <c r="M361" s="216" t="s">
        <v>20</v>
      </c>
      <c r="N361" s="217" t="s">
        <v>47</v>
      </c>
      <c r="O361" s="81"/>
      <c r="P361" s="218">
        <f>O361*H361</f>
        <v>0</v>
      </c>
      <c r="Q361" s="218">
        <v>0.00033</v>
      </c>
      <c r="R361" s="218">
        <f>Q361*H361</f>
        <v>0.02145</v>
      </c>
      <c r="S361" s="218">
        <v>0</v>
      </c>
      <c r="T361" s="219">
        <f>S361*H361</f>
        <v>0</v>
      </c>
      <c r="AR361" s="220" t="s">
        <v>138</v>
      </c>
      <c r="AT361" s="220" t="s">
        <v>133</v>
      </c>
      <c r="AU361" s="220" t="s">
        <v>85</v>
      </c>
      <c r="AY361" s="15" t="s">
        <v>131</v>
      </c>
      <c r="BE361" s="221">
        <f>IF(N361="základní",J361,0)</f>
        <v>0</v>
      </c>
      <c r="BF361" s="221">
        <f>IF(N361="snížená",J361,0)</f>
        <v>0</v>
      </c>
      <c r="BG361" s="221">
        <f>IF(N361="zákl. přenesená",J361,0)</f>
        <v>0</v>
      </c>
      <c r="BH361" s="221">
        <f>IF(N361="sníž. přenesená",J361,0)</f>
        <v>0</v>
      </c>
      <c r="BI361" s="221">
        <f>IF(N361="nulová",J361,0)</f>
        <v>0</v>
      </c>
      <c r="BJ361" s="15" t="s">
        <v>22</v>
      </c>
      <c r="BK361" s="221">
        <f>ROUND(I361*H361,2)</f>
        <v>0</v>
      </c>
      <c r="BL361" s="15" t="s">
        <v>138</v>
      </c>
      <c r="BM361" s="220" t="s">
        <v>600</v>
      </c>
    </row>
    <row r="362" s="1" customFormat="1">
      <c r="B362" s="36"/>
      <c r="C362" s="37"/>
      <c r="D362" s="222" t="s">
        <v>140</v>
      </c>
      <c r="E362" s="37"/>
      <c r="F362" s="223" t="s">
        <v>601</v>
      </c>
      <c r="G362" s="37"/>
      <c r="H362" s="37"/>
      <c r="I362" s="133"/>
      <c r="J362" s="37"/>
      <c r="K362" s="37"/>
      <c r="L362" s="41"/>
      <c r="M362" s="224"/>
      <c r="N362" s="81"/>
      <c r="O362" s="81"/>
      <c r="P362" s="81"/>
      <c r="Q362" s="81"/>
      <c r="R362" s="81"/>
      <c r="S362" s="81"/>
      <c r="T362" s="82"/>
      <c r="AT362" s="15" t="s">
        <v>140</v>
      </c>
      <c r="AU362" s="15" t="s">
        <v>85</v>
      </c>
    </row>
    <row r="363" s="1" customFormat="1">
      <c r="B363" s="36"/>
      <c r="C363" s="37"/>
      <c r="D363" s="222" t="s">
        <v>142</v>
      </c>
      <c r="E363" s="37"/>
      <c r="F363" s="225" t="s">
        <v>602</v>
      </c>
      <c r="G363" s="37"/>
      <c r="H363" s="37"/>
      <c r="I363" s="133"/>
      <c r="J363" s="37"/>
      <c r="K363" s="37"/>
      <c r="L363" s="41"/>
      <c r="M363" s="224"/>
      <c r="N363" s="81"/>
      <c r="O363" s="81"/>
      <c r="P363" s="81"/>
      <c r="Q363" s="81"/>
      <c r="R363" s="81"/>
      <c r="S363" s="81"/>
      <c r="T363" s="82"/>
      <c r="AT363" s="15" t="s">
        <v>142</v>
      </c>
      <c r="AU363" s="15" t="s">
        <v>85</v>
      </c>
    </row>
    <row r="364" s="1" customFormat="1" ht="16.5" customHeight="1">
      <c r="B364" s="36"/>
      <c r="C364" s="209" t="s">
        <v>603</v>
      </c>
      <c r="D364" s="209" t="s">
        <v>133</v>
      </c>
      <c r="E364" s="210" t="s">
        <v>604</v>
      </c>
      <c r="F364" s="211" t="s">
        <v>605</v>
      </c>
      <c r="G364" s="212" t="s">
        <v>166</v>
      </c>
      <c r="H364" s="213">
        <v>65</v>
      </c>
      <c r="I364" s="214"/>
      <c r="J364" s="215">
        <f>ROUND(I364*H364,2)</f>
        <v>0</v>
      </c>
      <c r="K364" s="211" t="s">
        <v>137</v>
      </c>
      <c r="L364" s="41"/>
      <c r="M364" s="216" t="s">
        <v>20</v>
      </c>
      <c r="N364" s="217" t="s">
        <v>47</v>
      </c>
      <c r="O364" s="81"/>
      <c r="P364" s="218">
        <f>O364*H364</f>
        <v>0</v>
      </c>
      <c r="Q364" s="218">
        <v>0</v>
      </c>
      <c r="R364" s="218">
        <f>Q364*H364</f>
        <v>0</v>
      </c>
      <c r="S364" s="218">
        <v>0</v>
      </c>
      <c r="T364" s="219">
        <f>S364*H364</f>
        <v>0</v>
      </c>
      <c r="AR364" s="220" t="s">
        <v>138</v>
      </c>
      <c r="AT364" s="220" t="s">
        <v>133</v>
      </c>
      <c r="AU364" s="220" t="s">
        <v>85</v>
      </c>
      <c r="AY364" s="15" t="s">
        <v>131</v>
      </c>
      <c r="BE364" s="221">
        <f>IF(N364="základní",J364,0)</f>
        <v>0</v>
      </c>
      <c r="BF364" s="221">
        <f>IF(N364="snížená",J364,0)</f>
        <v>0</v>
      </c>
      <c r="BG364" s="221">
        <f>IF(N364="zákl. přenesená",J364,0)</f>
        <v>0</v>
      </c>
      <c r="BH364" s="221">
        <f>IF(N364="sníž. přenesená",J364,0)</f>
        <v>0</v>
      </c>
      <c r="BI364" s="221">
        <f>IF(N364="nulová",J364,0)</f>
        <v>0</v>
      </c>
      <c r="BJ364" s="15" t="s">
        <v>22</v>
      </c>
      <c r="BK364" s="221">
        <f>ROUND(I364*H364,2)</f>
        <v>0</v>
      </c>
      <c r="BL364" s="15" t="s">
        <v>138</v>
      </c>
      <c r="BM364" s="220" t="s">
        <v>606</v>
      </c>
    </row>
    <row r="365" s="1" customFormat="1">
      <c r="B365" s="36"/>
      <c r="C365" s="37"/>
      <c r="D365" s="222" t="s">
        <v>140</v>
      </c>
      <c r="E365" s="37"/>
      <c r="F365" s="223" t="s">
        <v>607</v>
      </c>
      <c r="G365" s="37"/>
      <c r="H365" s="37"/>
      <c r="I365" s="133"/>
      <c r="J365" s="37"/>
      <c r="K365" s="37"/>
      <c r="L365" s="41"/>
      <c r="M365" s="224"/>
      <c r="N365" s="81"/>
      <c r="O365" s="81"/>
      <c r="P365" s="81"/>
      <c r="Q365" s="81"/>
      <c r="R365" s="81"/>
      <c r="S365" s="81"/>
      <c r="T365" s="82"/>
      <c r="AT365" s="15" t="s">
        <v>140</v>
      </c>
      <c r="AU365" s="15" t="s">
        <v>85</v>
      </c>
    </row>
    <row r="366" s="1" customFormat="1">
      <c r="B366" s="36"/>
      <c r="C366" s="37"/>
      <c r="D366" s="222" t="s">
        <v>142</v>
      </c>
      <c r="E366" s="37"/>
      <c r="F366" s="225" t="s">
        <v>608</v>
      </c>
      <c r="G366" s="37"/>
      <c r="H366" s="37"/>
      <c r="I366" s="133"/>
      <c r="J366" s="37"/>
      <c r="K366" s="37"/>
      <c r="L366" s="41"/>
      <c r="M366" s="224"/>
      <c r="N366" s="81"/>
      <c r="O366" s="81"/>
      <c r="P366" s="81"/>
      <c r="Q366" s="81"/>
      <c r="R366" s="81"/>
      <c r="S366" s="81"/>
      <c r="T366" s="82"/>
      <c r="AT366" s="15" t="s">
        <v>142</v>
      </c>
      <c r="AU366" s="15" t="s">
        <v>85</v>
      </c>
    </row>
    <row r="367" s="1" customFormat="1" ht="16.5" customHeight="1">
      <c r="B367" s="36"/>
      <c r="C367" s="209" t="s">
        <v>609</v>
      </c>
      <c r="D367" s="209" t="s">
        <v>133</v>
      </c>
      <c r="E367" s="210" t="s">
        <v>610</v>
      </c>
      <c r="F367" s="211" t="s">
        <v>611</v>
      </c>
      <c r="G367" s="212" t="s">
        <v>166</v>
      </c>
      <c r="H367" s="213">
        <v>61</v>
      </c>
      <c r="I367" s="214"/>
      <c r="J367" s="215">
        <f>ROUND(I367*H367,2)</f>
        <v>0</v>
      </c>
      <c r="K367" s="211" t="s">
        <v>137</v>
      </c>
      <c r="L367" s="41"/>
      <c r="M367" s="216" t="s">
        <v>20</v>
      </c>
      <c r="N367" s="217" t="s">
        <v>47</v>
      </c>
      <c r="O367" s="81"/>
      <c r="P367" s="218">
        <f>O367*H367</f>
        <v>0</v>
      </c>
      <c r="Q367" s="218">
        <v>0.089779999999999999</v>
      </c>
      <c r="R367" s="218">
        <f>Q367*H367</f>
        <v>5.4765800000000002</v>
      </c>
      <c r="S367" s="218">
        <v>0</v>
      </c>
      <c r="T367" s="219">
        <f>S367*H367</f>
        <v>0</v>
      </c>
      <c r="AR367" s="220" t="s">
        <v>138</v>
      </c>
      <c r="AT367" s="220" t="s">
        <v>133</v>
      </c>
      <c r="AU367" s="220" t="s">
        <v>85</v>
      </c>
      <c r="AY367" s="15" t="s">
        <v>131</v>
      </c>
      <c r="BE367" s="221">
        <f>IF(N367="základní",J367,0)</f>
        <v>0</v>
      </c>
      <c r="BF367" s="221">
        <f>IF(N367="snížená",J367,0)</f>
        <v>0</v>
      </c>
      <c r="BG367" s="221">
        <f>IF(N367="zákl. přenesená",J367,0)</f>
        <v>0</v>
      </c>
      <c r="BH367" s="221">
        <f>IF(N367="sníž. přenesená",J367,0)</f>
        <v>0</v>
      </c>
      <c r="BI367" s="221">
        <f>IF(N367="nulová",J367,0)</f>
        <v>0</v>
      </c>
      <c r="BJ367" s="15" t="s">
        <v>22</v>
      </c>
      <c r="BK367" s="221">
        <f>ROUND(I367*H367,2)</f>
        <v>0</v>
      </c>
      <c r="BL367" s="15" t="s">
        <v>138</v>
      </c>
      <c r="BM367" s="220" t="s">
        <v>612</v>
      </c>
    </row>
    <row r="368" s="1" customFormat="1">
      <c r="B368" s="36"/>
      <c r="C368" s="37"/>
      <c r="D368" s="222" t="s">
        <v>140</v>
      </c>
      <c r="E368" s="37"/>
      <c r="F368" s="223" t="s">
        <v>613</v>
      </c>
      <c r="G368" s="37"/>
      <c r="H368" s="37"/>
      <c r="I368" s="133"/>
      <c r="J368" s="37"/>
      <c r="K368" s="37"/>
      <c r="L368" s="41"/>
      <c r="M368" s="224"/>
      <c r="N368" s="81"/>
      <c r="O368" s="81"/>
      <c r="P368" s="81"/>
      <c r="Q368" s="81"/>
      <c r="R368" s="81"/>
      <c r="S368" s="81"/>
      <c r="T368" s="82"/>
      <c r="AT368" s="15" t="s">
        <v>140</v>
      </c>
      <c r="AU368" s="15" t="s">
        <v>85</v>
      </c>
    </row>
    <row r="369" s="1" customFormat="1">
      <c r="B369" s="36"/>
      <c r="C369" s="37"/>
      <c r="D369" s="222" t="s">
        <v>142</v>
      </c>
      <c r="E369" s="37"/>
      <c r="F369" s="225" t="s">
        <v>614</v>
      </c>
      <c r="G369" s="37"/>
      <c r="H369" s="37"/>
      <c r="I369" s="133"/>
      <c r="J369" s="37"/>
      <c r="K369" s="37"/>
      <c r="L369" s="41"/>
      <c r="M369" s="224"/>
      <c r="N369" s="81"/>
      <c r="O369" s="81"/>
      <c r="P369" s="81"/>
      <c r="Q369" s="81"/>
      <c r="R369" s="81"/>
      <c r="S369" s="81"/>
      <c r="T369" s="82"/>
      <c r="AT369" s="15" t="s">
        <v>142</v>
      </c>
      <c r="AU369" s="15" t="s">
        <v>85</v>
      </c>
    </row>
    <row r="370" s="1" customFormat="1" ht="16.5" customHeight="1">
      <c r="B370" s="36"/>
      <c r="C370" s="237" t="s">
        <v>615</v>
      </c>
      <c r="D370" s="237" t="s">
        <v>244</v>
      </c>
      <c r="E370" s="238" t="s">
        <v>616</v>
      </c>
      <c r="F370" s="239" t="s">
        <v>617</v>
      </c>
      <c r="G370" s="240" t="s">
        <v>152</v>
      </c>
      <c r="H370" s="241">
        <v>0.71799999999999997</v>
      </c>
      <c r="I370" s="242"/>
      <c r="J370" s="243">
        <f>ROUND(I370*H370,2)</f>
        <v>0</v>
      </c>
      <c r="K370" s="239" t="s">
        <v>137</v>
      </c>
      <c r="L370" s="244"/>
      <c r="M370" s="245" t="s">
        <v>20</v>
      </c>
      <c r="N370" s="246" t="s">
        <v>47</v>
      </c>
      <c r="O370" s="81"/>
      <c r="P370" s="218">
        <f>O370*H370</f>
        <v>0</v>
      </c>
      <c r="Q370" s="218">
        <v>0.222</v>
      </c>
      <c r="R370" s="218">
        <f>Q370*H370</f>
        <v>0.15939599999999998</v>
      </c>
      <c r="S370" s="218">
        <v>0</v>
      </c>
      <c r="T370" s="219">
        <f>S370*H370</f>
        <v>0</v>
      </c>
      <c r="AR370" s="220" t="s">
        <v>267</v>
      </c>
      <c r="AT370" s="220" t="s">
        <v>244</v>
      </c>
      <c r="AU370" s="220" t="s">
        <v>85</v>
      </c>
      <c r="AY370" s="15" t="s">
        <v>131</v>
      </c>
      <c r="BE370" s="221">
        <f>IF(N370="základní",J370,0)</f>
        <v>0</v>
      </c>
      <c r="BF370" s="221">
        <f>IF(N370="snížená",J370,0)</f>
        <v>0</v>
      </c>
      <c r="BG370" s="221">
        <f>IF(N370="zákl. přenesená",J370,0)</f>
        <v>0</v>
      </c>
      <c r="BH370" s="221">
        <f>IF(N370="sníž. přenesená",J370,0)</f>
        <v>0</v>
      </c>
      <c r="BI370" s="221">
        <f>IF(N370="nulová",J370,0)</f>
        <v>0</v>
      </c>
      <c r="BJ370" s="15" t="s">
        <v>22</v>
      </c>
      <c r="BK370" s="221">
        <f>ROUND(I370*H370,2)</f>
        <v>0</v>
      </c>
      <c r="BL370" s="15" t="s">
        <v>267</v>
      </c>
      <c r="BM370" s="220" t="s">
        <v>618</v>
      </c>
    </row>
    <row r="371" s="1" customFormat="1">
      <c r="B371" s="36"/>
      <c r="C371" s="37"/>
      <c r="D371" s="222" t="s">
        <v>140</v>
      </c>
      <c r="E371" s="37"/>
      <c r="F371" s="223" t="s">
        <v>617</v>
      </c>
      <c r="G371" s="37"/>
      <c r="H371" s="37"/>
      <c r="I371" s="133"/>
      <c r="J371" s="37"/>
      <c r="K371" s="37"/>
      <c r="L371" s="41"/>
      <c r="M371" s="224"/>
      <c r="N371" s="81"/>
      <c r="O371" s="81"/>
      <c r="P371" s="81"/>
      <c r="Q371" s="81"/>
      <c r="R371" s="81"/>
      <c r="S371" s="81"/>
      <c r="T371" s="82"/>
      <c r="AT371" s="15" t="s">
        <v>140</v>
      </c>
      <c r="AU371" s="15" t="s">
        <v>85</v>
      </c>
    </row>
    <row r="372" s="1" customFormat="1">
      <c r="B372" s="36"/>
      <c r="C372" s="37"/>
      <c r="D372" s="222" t="s">
        <v>445</v>
      </c>
      <c r="E372" s="37"/>
      <c r="F372" s="225" t="s">
        <v>619</v>
      </c>
      <c r="G372" s="37"/>
      <c r="H372" s="37"/>
      <c r="I372" s="133"/>
      <c r="J372" s="37"/>
      <c r="K372" s="37"/>
      <c r="L372" s="41"/>
      <c r="M372" s="224"/>
      <c r="N372" s="81"/>
      <c r="O372" s="81"/>
      <c r="P372" s="81"/>
      <c r="Q372" s="81"/>
      <c r="R372" s="81"/>
      <c r="S372" s="81"/>
      <c r="T372" s="82"/>
      <c r="AT372" s="15" t="s">
        <v>445</v>
      </c>
      <c r="AU372" s="15" t="s">
        <v>85</v>
      </c>
    </row>
    <row r="373" s="12" customFormat="1">
      <c r="B373" s="226"/>
      <c r="C373" s="227"/>
      <c r="D373" s="222" t="s">
        <v>160</v>
      </c>
      <c r="E373" s="228" t="s">
        <v>20</v>
      </c>
      <c r="F373" s="229" t="s">
        <v>620</v>
      </c>
      <c r="G373" s="227"/>
      <c r="H373" s="230">
        <v>0.71799999999999997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AT373" s="236" t="s">
        <v>160</v>
      </c>
      <c r="AU373" s="236" t="s">
        <v>85</v>
      </c>
      <c r="AV373" s="12" t="s">
        <v>85</v>
      </c>
      <c r="AW373" s="12" t="s">
        <v>37</v>
      </c>
      <c r="AX373" s="12" t="s">
        <v>76</v>
      </c>
      <c r="AY373" s="236" t="s">
        <v>131</v>
      </c>
    </row>
    <row r="374" s="1" customFormat="1" ht="16.5" customHeight="1">
      <c r="B374" s="36"/>
      <c r="C374" s="209" t="s">
        <v>621</v>
      </c>
      <c r="D374" s="209" t="s">
        <v>133</v>
      </c>
      <c r="E374" s="210" t="s">
        <v>622</v>
      </c>
      <c r="F374" s="211" t="s">
        <v>623</v>
      </c>
      <c r="G374" s="212" t="s">
        <v>166</v>
      </c>
      <c r="H374" s="213">
        <v>121.2</v>
      </c>
      <c r="I374" s="214"/>
      <c r="J374" s="215">
        <f>ROUND(I374*H374,2)</f>
        <v>0</v>
      </c>
      <c r="K374" s="211" t="s">
        <v>137</v>
      </c>
      <c r="L374" s="41"/>
      <c r="M374" s="216" t="s">
        <v>20</v>
      </c>
      <c r="N374" s="217" t="s">
        <v>47</v>
      </c>
      <c r="O374" s="81"/>
      <c r="P374" s="218">
        <f>O374*H374</f>
        <v>0</v>
      </c>
      <c r="Q374" s="218">
        <v>0.15540000000000001</v>
      </c>
      <c r="R374" s="218">
        <f>Q374*H374</f>
        <v>18.834480000000003</v>
      </c>
      <c r="S374" s="218">
        <v>0</v>
      </c>
      <c r="T374" s="219">
        <f>S374*H374</f>
        <v>0</v>
      </c>
      <c r="AR374" s="220" t="s">
        <v>138</v>
      </c>
      <c r="AT374" s="220" t="s">
        <v>133</v>
      </c>
      <c r="AU374" s="220" t="s">
        <v>85</v>
      </c>
      <c r="AY374" s="15" t="s">
        <v>131</v>
      </c>
      <c r="BE374" s="221">
        <f>IF(N374="základní",J374,0)</f>
        <v>0</v>
      </c>
      <c r="BF374" s="221">
        <f>IF(N374="snížená",J374,0)</f>
        <v>0</v>
      </c>
      <c r="BG374" s="221">
        <f>IF(N374="zákl. přenesená",J374,0)</f>
        <v>0</v>
      </c>
      <c r="BH374" s="221">
        <f>IF(N374="sníž. přenesená",J374,0)</f>
        <v>0</v>
      </c>
      <c r="BI374" s="221">
        <f>IF(N374="nulová",J374,0)</f>
        <v>0</v>
      </c>
      <c r="BJ374" s="15" t="s">
        <v>22</v>
      </c>
      <c r="BK374" s="221">
        <f>ROUND(I374*H374,2)</f>
        <v>0</v>
      </c>
      <c r="BL374" s="15" t="s">
        <v>138</v>
      </c>
      <c r="BM374" s="220" t="s">
        <v>624</v>
      </c>
    </row>
    <row r="375" s="1" customFormat="1">
      <c r="B375" s="36"/>
      <c r="C375" s="37"/>
      <c r="D375" s="222" t="s">
        <v>140</v>
      </c>
      <c r="E375" s="37"/>
      <c r="F375" s="223" t="s">
        <v>625</v>
      </c>
      <c r="G375" s="37"/>
      <c r="H375" s="37"/>
      <c r="I375" s="133"/>
      <c r="J375" s="37"/>
      <c r="K375" s="37"/>
      <c r="L375" s="41"/>
      <c r="M375" s="224"/>
      <c r="N375" s="81"/>
      <c r="O375" s="81"/>
      <c r="P375" s="81"/>
      <c r="Q375" s="81"/>
      <c r="R375" s="81"/>
      <c r="S375" s="81"/>
      <c r="T375" s="82"/>
      <c r="AT375" s="15" t="s">
        <v>140</v>
      </c>
      <c r="AU375" s="15" t="s">
        <v>85</v>
      </c>
    </row>
    <row r="376" s="1" customFormat="1">
      <c r="B376" s="36"/>
      <c r="C376" s="37"/>
      <c r="D376" s="222" t="s">
        <v>142</v>
      </c>
      <c r="E376" s="37"/>
      <c r="F376" s="225" t="s">
        <v>626</v>
      </c>
      <c r="G376" s="37"/>
      <c r="H376" s="37"/>
      <c r="I376" s="133"/>
      <c r="J376" s="37"/>
      <c r="K376" s="37"/>
      <c r="L376" s="41"/>
      <c r="M376" s="224"/>
      <c r="N376" s="81"/>
      <c r="O376" s="81"/>
      <c r="P376" s="81"/>
      <c r="Q376" s="81"/>
      <c r="R376" s="81"/>
      <c r="S376" s="81"/>
      <c r="T376" s="82"/>
      <c r="AT376" s="15" t="s">
        <v>142</v>
      </c>
      <c r="AU376" s="15" t="s">
        <v>85</v>
      </c>
    </row>
    <row r="377" s="1" customFormat="1" ht="16.5" customHeight="1">
      <c r="B377" s="36"/>
      <c r="C377" s="237" t="s">
        <v>627</v>
      </c>
      <c r="D377" s="237" t="s">
        <v>244</v>
      </c>
      <c r="E377" s="238" t="s">
        <v>628</v>
      </c>
      <c r="F377" s="239" t="s">
        <v>629</v>
      </c>
      <c r="G377" s="240" t="s">
        <v>136</v>
      </c>
      <c r="H377" s="241">
        <v>16</v>
      </c>
      <c r="I377" s="242"/>
      <c r="J377" s="243">
        <f>ROUND(I377*H377,2)</f>
        <v>0</v>
      </c>
      <c r="K377" s="239" t="s">
        <v>20</v>
      </c>
      <c r="L377" s="244"/>
      <c r="M377" s="245" t="s">
        <v>20</v>
      </c>
      <c r="N377" s="246" t="s">
        <v>47</v>
      </c>
      <c r="O377" s="81"/>
      <c r="P377" s="218">
        <f>O377*H377</f>
        <v>0</v>
      </c>
      <c r="Q377" s="218">
        <v>0.063</v>
      </c>
      <c r="R377" s="218">
        <f>Q377*H377</f>
        <v>1.008</v>
      </c>
      <c r="S377" s="218">
        <v>0</v>
      </c>
      <c r="T377" s="219">
        <f>S377*H377</f>
        <v>0</v>
      </c>
      <c r="AR377" s="220" t="s">
        <v>187</v>
      </c>
      <c r="AT377" s="220" t="s">
        <v>244</v>
      </c>
      <c r="AU377" s="220" t="s">
        <v>85</v>
      </c>
      <c r="AY377" s="15" t="s">
        <v>131</v>
      </c>
      <c r="BE377" s="221">
        <f>IF(N377="základní",J377,0)</f>
        <v>0</v>
      </c>
      <c r="BF377" s="221">
        <f>IF(N377="snížená",J377,0)</f>
        <v>0</v>
      </c>
      <c r="BG377" s="221">
        <f>IF(N377="zákl. přenesená",J377,0)</f>
        <v>0</v>
      </c>
      <c r="BH377" s="221">
        <f>IF(N377="sníž. přenesená",J377,0)</f>
        <v>0</v>
      </c>
      <c r="BI377" s="221">
        <f>IF(N377="nulová",J377,0)</f>
        <v>0</v>
      </c>
      <c r="BJ377" s="15" t="s">
        <v>22</v>
      </c>
      <c r="BK377" s="221">
        <f>ROUND(I377*H377,2)</f>
        <v>0</v>
      </c>
      <c r="BL377" s="15" t="s">
        <v>138</v>
      </c>
      <c r="BM377" s="220" t="s">
        <v>630</v>
      </c>
    </row>
    <row r="378" s="1" customFormat="1">
      <c r="B378" s="36"/>
      <c r="C378" s="37"/>
      <c r="D378" s="222" t="s">
        <v>140</v>
      </c>
      <c r="E378" s="37"/>
      <c r="F378" s="223" t="s">
        <v>631</v>
      </c>
      <c r="G378" s="37"/>
      <c r="H378" s="37"/>
      <c r="I378" s="133"/>
      <c r="J378" s="37"/>
      <c r="K378" s="37"/>
      <c r="L378" s="41"/>
      <c r="M378" s="224"/>
      <c r="N378" s="81"/>
      <c r="O378" s="81"/>
      <c r="P378" s="81"/>
      <c r="Q378" s="81"/>
      <c r="R378" s="81"/>
      <c r="S378" s="81"/>
      <c r="T378" s="82"/>
      <c r="AT378" s="15" t="s">
        <v>140</v>
      </c>
      <c r="AU378" s="15" t="s">
        <v>85</v>
      </c>
    </row>
    <row r="379" s="1" customFormat="1" ht="16.5" customHeight="1">
      <c r="B379" s="36"/>
      <c r="C379" s="237" t="s">
        <v>632</v>
      </c>
      <c r="D379" s="237" t="s">
        <v>244</v>
      </c>
      <c r="E379" s="238" t="s">
        <v>633</v>
      </c>
      <c r="F379" s="239" t="s">
        <v>634</v>
      </c>
      <c r="G379" s="240" t="s">
        <v>136</v>
      </c>
      <c r="H379" s="241">
        <v>2</v>
      </c>
      <c r="I379" s="242"/>
      <c r="J379" s="243">
        <f>ROUND(I379*H379,2)</f>
        <v>0</v>
      </c>
      <c r="K379" s="239" t="s">
        <v>20</v>
      </c>
      <c r="L379" s="244"/>
      <c r="M379" s="245" t="s">
        <v>20</v>
      </c>
      <c r="N379" s="246" t="s">
        <v>47</v>
      </c>
      <c r="O379" s="81"/>
      <c r="P379" s="218">
        <f>O379*H379</f>
        <v>0</v>
      </c>
      <c r="Q379" s="218">
        <v>0.063</v>
      </c>
      <c r="R379" s="218">
        <f>Q379*H379</f>
        <v>0.126</v>
      </c>
      <c r="S379" s="218">
        <v>0</v>
      </c>
      <c r="T379" s="219">
        <f>S379*H379</f>
        <v>0</v>
      </c>
      <c r="AR379" s="220" t="s">
        <v>187</v>
      </c>
      <c r="AT379" s="220" t="s">
        <v>244</v>
      </c>
      <c r="AU379" s="220" t="s">
        <v>85</v>
      </c>
      <c r="AY379" s="15" t="s">
        <v>131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15" t="s">
        <v>22</v>
      </c>
      <c r="BK379" s="221">
        <f>ROUND(I379*H379,2)</f>
        <v>0</v>
      </c>
      <c r="BL379" s="15" t="s">
        <v>138</v>
      </c>
      <c r="BM379" s="220" t="s">
        <v>635</v>
      </c>
    </row>
    <row r="380" s="1" customFormat="1">
      <c r="B380" s="36"/>
      <c r="C380" s="37"/>
      <c r="D380" s="222" t="s">
        <v>140</v>
      </c>
      <c r="E380" s="37"/>
      <c r="F380" s="223" t="s">
        <v>631</v>
      </c>
      <c r="G380" s="37"/>
      <c r="H380" s="37"/>
      <c r="I380" s="133"/>
      <c r="J380" s="37"/>
      <c r="K380" s="37"/>
      <c r="L380" s="41"/>
      <c r="M380" s="224"/>
      <c r="N380" s="81"/>
      <c r="O380" s="81"/>
      <c r="P380" s="81"/>
      <c r="Q380" s="81"/>
      <c r="R380" s="81"/>
      <c r="S380" s="81"/>
      <c r="T380" s="82"/>
      <c r="AT380" s="15" t="s">
        <v>140</v>
      </c>
      <c r="AU380" s="15" t="s">
        <v>85</v>
      </c>
    </row>
    <row r="381" s="1" customFormat="1" ht="16.5" customHeight="1">
      <c r="B381" s="36"/>
      <c r="C381" s="237" t="s">
        <v>636</v>
      </c>
      <c r="D381" s="237" t="s">
        <v>244</v>
      </c>
      <c r="E381" s="238" t="s">
        <v>637</v>
      </c>
      <c r="F381" s="239" t="s">
        <v>638</v>
      </c>
      <c r="G381" s="240" t="s">
        <v>166</v>
      </c>
      <c r="H381" s="241">
        <v>2</v>
      </c>
      <c r="I381" s="242"/>
      <c r="J381" s="243">
        <f>ROUND(I381*H381,2)</f>
        <v>0</v>
      </c>
      <c r="K381" s="239" t="s">
        <v>137</v>
      </c>
      <c r="L381" s="244"/>
      <c r="M381" s="245" t="s">
        <v>20</v>
      </c>
      <c r="N381" s="246" t="s">
        <v>47</v>
      </c>
      <c r="O381" s="81"/>
      <c r="P381" s="218">
        <f>O381*H381</f>
        <v>0</v>
      </c>
      <c r="Q381" s="218">
        <v>0.14999999999999999</v>
      </c>
      <c r="R381" s="218">
        <f>Q381*H381</f>
        <v>0.29999999999999999</v>
      </c>
      <c r="S381" s="218">
        <v>0</v>
      </c>
      <c r="T381" s="219">
        <f>S381*H381</f>
        <v>0</v>
      </c>
      <c r="AR381" s="220" t="s">
        <v>187</v>
      </c>
      <c r="AT381" s="220" t="s">
        <v>244</v>
      </c>
      <c r="AU381" s="220" t="s">
        <v>85</v>
      </c>
      <c r="AY381" s="15" t="s">
        <v>131</v>
      </c>
      <c r="BE381" s="221">
        <f>IF(N381="základní",J381,0)</f>
        <v>0</v>
      </c>
      <c r="BF381" s="221">
        <f>IF(N381="snížená",J381,0)</f>
        <v>0</v>
      </c>
      <c r="BG381" s="221">
        <f>IF(N381="zákl. přenesená",J381,0)</f>
        <v>0</v>
      </c>
      <c r="BH381" s="221">
        <f>IF(N381="sníž. přenesená",J381,0)</f>
        <v>0</v>
      </c>
      <c r="BI381" s="221">
        <f>IF(N381="nulová",J381,0)</f>
        <v>0</v>
      </c>
      <c r="BJ381" s="15" t="s">
        <v>22</v>
      </c>
      <c r="BK381" s="221">
        <f>ROUND(I381*H381,2)</f>
        <v>0</v>
      </c>
      <c r="BL381" s="15" t="s">
        <v>138</v>
      </c>
      <c r="BM381" s="220" t="s">
        <v>639</v>
      </c>
    </row>
    <row r="382" s="1" customFormat="1">
      <c r="B382" s="36"/>
      <c r="C382" s="37"/>
      <c r="D382" s="222" t="s">
        <v>140</v>
      </c>
      <c r="E382" s="37"/>
      <c r="F382" s="223" t="s">
        <v>638</v>
      </c>
      <c r="G382" s="37"/>
      <c r="H382" s="37"/>
      <c r="I382" s="133"/>
      <c r="J382" s="37"/>
      <c r="K382" s="37"/>
      <c r="L382" s="41"/>
      <c r="M382" s="224"/>
      <c r="N382" s="81"/>
      <c r="O382" s="81"/>
      <c r="P382" s="81"/>
      <c r="Q382" s="81"/>
      <c r="R382" s="81"/>
      <c r="S382" s="81"/>
      <c r="T382" s="82"/>
      <c r="AT382" s="15" t="s">
        <v>140</v>
      </c>
      <c r="AU382" s="15" t="s">
        <v>85</v>
      </c>
    </row>
    <row r="383" s="1" customFormat="1" ht="16.5" customHeight="1">
      <c r="B383" s="36"/>
      <c r="C383" s="237" t="s">
        <v>640</v>
      </c>
      <c r="D383" s="237" t="s">
        <v>244</v>
      </c>
      <c r="E383" s="238" t="s">
        <v>641</v>
      </c>
      <c r="F383" s="239" t="s">
        <v>642</v>
      </c>
      <c r="G383" s="240" t="s">
        <v>166</v>
      </c>
      <c r="H383" s="241">
        <v>43.200000000000003</v>
      </c>
      <c r="I383" s="242"/>
      <c r="J383" s="243">
        <f>ROUND(I383*H383,2)</f>
        <v>0</v>
      </c>
      <c r="K383" s="239" t="s">
        <v>137</v>
      </c>
      <c r="L383" s="244"/>
      <c r="M383" s="245" t="s">
        <v>20</v>
      </c>
      <c r="N383" s="246" t="s">
        <v>47</v>
      </c>
      <c r="O383" s="81"/>
      <c r="P383" s="218">
        <f>O383*H383</f>
        <v>0</v>
      </c>
      <c r="Q383" s="218">
        <v>0.085000000000000006</v>
      </c>
      <c r="R383" s="218">
        <f>Q383*H383</f>
        <v>3.6720000000000006</v>
      </c>
      <c r="S383" s="218">
        <v>0</v>
      </c>
      <c r="T383" s="219">
        <f>S383*H383</f>
        <v>0</v>
      </c>
      <c r="AR383" s="220" t="s">
        <v>267</v>
      </c>
      <c r="AT383" s="220" t="s">
        <v>244</v>
      </c>
      <c r="AU383" s="220" t="s">
        <v>85</v>
      </c>
      <c r="AY383" s="15" t="s">
        <v>131</v>
      </c>
      <c r="BE383" s="221">
        <f>IF(N383="základní",J383,0)</f>
        <v>0</v>
      </c>
      <c r="BF383" s="221">
        <f>IF(N383="snížená",J383,0)</f>
        <v>0</v>
      </c>
      <c r="BG383" s="221">
        <f>IF(N383="zákl. přenesená",J383,0)</f>
        <v>0</v>
      </c>
      <c r="BH383" s="221">
        <f>IF(N383="sníž. přenesená",J383,0)</f>
        <v>0</v>
      </c>
      <c r="BI383" s="221">
        <f>IF(N383="nulová",J383,0)</f>
        <v>0</v>
      </c>
      <c r="BJ383" s="15" t="s">
        <v>22</v>
      </c>
      <c r="BK383" s="221">
        <f>ROUND(I383*H383,2)</f>
        <v>0</v>
      </c>
      <c r="BL383" s="15" t="s">
        <v>267</v>
      </c>
      <c r="BM383" s="220" t="s">
        <v>643</v>
      </c>
    </row>
    <row r="384" s="1" customFormat="1">
      <c r="B384" s="36"/>
      <c r="C384" s="37"/>
      <c r="D384" s="222" t="s">
        <v>140</v>
      </c>
      <c r="E384" s="37"/>
      <c r="F384" s="223" t="s">
        <v>642</v>
      </c>
      <c r="G384" s="37"/>
      <c r="H384" s="37"/>
      <c r="I384" s="133"/>
      <c r="J384" s="37"/>
      <c r="K384" s="37"/>
      <c r="L384" s="41"/>
      <c r="M384" s="224"/>
      <c r="N384" s="81"/>
      <c r="O384" s="81"/>
      <c r="P384" s="81"/>
      <c r="Q384" s="81"/>
      <c r="R384" s="81"/>
      <c r="S384" s="81"/>
      <c r="T384" s="82"/>
      <c r="AT384" s="15" t="s">
        <v>140</v>
      </c>
      <c r="AU384" s="15" t="s">
        <v>85</v>
      </c>
    </row>
    <row r="385" s="12" customFormat="1">
      <c r="B385" s="226"/>
      <c r="C385" s="227"/>
      <c r="D385" s="222" t="s">
        <v>160</v>
      </c>
      <c r="E385" s="228" t="s">
        <v>20</v>
      </c>
      <c r="F385" s="229" t="s">
        <v>644</v>
      </c>
      <c r="G385" s="227"/>
      <c r="H385" s="230">
        <v>43.200000000000003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AT385" s="236" t="s">
        <v>160</v>
      </c>
      <c r="AU385" s="236" t="s">
        <v>85</v>
      </c>
      <c r="AV385" s="12" t="s">
        <v>85</v>
      </c>
      <c r="AW385" s="12" t="s">
        <v>37</v>
      </c>
      <c r="AX385" s="12" t="s">
        <v>76</v>
      </c>
      <c r="AY385" s="236" t="s">
        <v>131</v>
      </c>
    </row>
    <row r="386" s="1" customFormat="1" ht="16.5" customHeight="1">
      <c r="B386" s="36"/>
      <c r="C386" s="237" t="s">
        <v>645</v>
      </c>
      <c r="D386" s="237" t="s">
        <v>244</v>
      </c>
      <c r="E386" s="238" t="s">
        <v>646</v>
      </c>
      <c r="F386" s="239" t="s">
        <v>647</v>
      </c>
      <c r="G386" s="240" t="s">
        <v>136</v>
      </c>
      <c r="H386" s="241">
        <v>58</v>
      </c>
      <c r="I386" s="242"/>
      <c r="J386" s="243">
        <f>ROUND(I386*H386,2)</f>
        <v>0</v>
      </c>
      <c r="K386" s="239" t="s">
        <v>572</v>
      </c>
      <c r="L386" s="244"/>
      <c r="M386" s="245" t="s">
        <v>20</v>
      </c>
      <c r="N386" s="246" t="s">
        <v>47</v>
      </c>
      <c r="O386" s="81"/>
      <c r="P386" s="218">
        <f>O386*H386</f>
        <v>0</v>
      </c>
      <c r="Q386" s="218">
        <v>0.053999999999999999</v>
      </c>
      <c r="R386" s="218">
        <f>Q386*H386</f>
        <v>3.1320000000000001</v>
      </c>
      <c r="S386" s="218">
        <v>0</v>
      </c>
      <c r="T386" s="219">
        <f>S386*H386</f>
        <v>0</v>
      </c>
      <c r="AR386" s="220" t="s">
        <v>267</v>
      </c>
      <c r="AT386" s="220" t="s">
        <v>244</v>
      </c>
      <c r="AU386" s="220" t="s">
        <v>85</v>
      </c>
      <c r="AY386" s="15" t="s">
        <v>131</v>
      </c>
      <c r="BE386" s="221">
        <f>IF(N386="základní",J386,0)</f>
        <v>0</v>
      </c>
      <c r="BF386" s="221">
        <f>IF(N386="snížená",J386,0)</f>
        <v>0</v>
      </c>
      <c r="BG386" s="221">
        <f>IF(N386="zákl. přenesená",J386,0)</f>
        <v>0</v>
      </c>
      <c r="BH386" s="221">
        <f>IF(N386="sníž. přenesená",J386,0)</f>
        <v>0</v>
      </c>
      <c r="BI386" s="221">
        <f>IF(N386="nulová",J386,0)</f>
        <v>0</v>
      </c>
      <c r="BJ386" s="15" t="s">
        <v>22</v>
      </c>
      <c r="BK386" s="221">
        <f>ROUND(I386*H386,2)</f>
        <v>0</v>
      </c>
      <c r="BL386" s="15" t="s">
        <v>267</v>
      </c>
      <c r="BM386" s="220" t="s">
        <v>648</v>
      </c>
    </row>
    <row r="387" s="1" customFormat="1">
      <c r="B387" s="36"/>
      <c r="C387" s="37"/>
      <c r="D387" s="222" t="s">
        <v>140</v>
      </c>
      <c r="E387" s="37"/>
      <c r="F387" s="223" t="s">
        <v>649</v>
      </c>
      <c r="G387" s="37"/>
      <c r="H387" s="37"/>
      <c r="I387" s="133"/>
      <c r="J387" s="37"/>
      <c r="K387" s="37"/>
      <c r="L387" s="41"/>
      <c r="M387" s="224"/>
      <c r="N387" s="81"/>
      <c r="O387" s="81"/>
      <c r="P387" s="81"/>
      <c r="Q387" s="81"/>
      <c r="R387" s="81"/>
      <c r="S387" s="81"/>
      <c r="T387" s="82"/>
      <c r="AT387" s="15" t="s">
        <v>140</v>
      </c>
      <c r="AU387" s="15" t="s">
        <v>85</v>
      </c>
    </row>
    <row r="388" s="12" customFormat="1">
      <c r="B388" s="226"/>
      <c r="C388" s="227"/>
      <c r="D388" s="222" t="s">
        <v>160</v>
      </c>
      <c r="E388" s="228" t="s">
        <v>20</v>
      </c>
      <c r="F388" s="229" t="s">
        <v>650</v>
      </c>
      <c r="G388" s="227"/>
      <c r="H388" s="230">
        <v>58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AT388" s="236" t="s">
        <v>160</v>
      </c>
      <c r="AU388" s="236" t="s">
        <v>85</v>
      </c>
      <c r="AV388" s="12" t="s">
        <v>85</v>
      </c>
      <c r="AW388" s="12" t="s">
        <v>37</v>
      </c>
      <c r="AX388" s="12" t="s">
        <v>76</v>
      </c>
      <c r="AY388" s="236" t="s">
        <v>131</v>
      </c>
    </row>
    <row r="389" s="1" customFormat="1" ht="16.5" customHeight="1">
      <c r="B389" s="36"/>
      <c r="C389" s="209" t="s">
        <v>651</v>
      </c>
      <c r="D389" s="209" t="s">
        <v>133</v>
      </c>
      <c r="E389" s="210" t="s">
        <v>652</v>
      </c>
      <c r="F389" s="211" t="s">
        <v>653</v>
      </c>
      <c r="G389" s="212" t="s">
        <v>166</v>
      </c>
      <c r="H389" s="213">
        <v>21.800000000000001</v>
      </c>
      <c r="I389" s="214"/>
      <c r="J389" s="215">
        <f>ROUND(I389*H389,2)</f>
        <v>0</v>
      </c>
      <c r="K389" s="211" t="s">
        <v>137</v>
      </c>
      <c r="L389" s="41"/>
      <c r="M389" s="216" t="s">
        <v>20</v>
      </c>
      <c r="N389" s="217" t="s">
        <v>47</v>
      </c>
      <c r="O389" s="81"/>
      <c r="P389" s="218">
        <f>O389*H389</f>
        <v>0</v>
      </c>
      <c r="Q389" s="218">
        <v>0.1295</v>
      </c>
      <c r="R389" s="218">
        <f>Q389*H389</f>
        <v>2.8231000000000002</v>
      </c>
      <c r="S389" s="218">
        <v>0</v>
      </c>
      <c r="T389" s="219">
        <f>S389*H389</f>
        <v>0</v>
      </c>
      <c r="AR389" s="220" t="s">
        <v>138</v>
      </c>
      <c r="AT389" s="220" t="s">
        <v>133</v>
      </c>
      <c r="AU389" s="220" t="s">
        <v>85</v>
      </c>
      <c r="AY389" s="15" t="s">
        <v>131</v>
      </c>
      <c r="BE389" s="221">
        <f>IF(N389="základní",J389,0)</f>
        <v>0</v>
      </c>
      <c r="BF389" s="221">
        <f>IF(N389="snížená",J389,0)</f>
        <v>0</v>
      </c>
      <c r="BG389" s="221">
        <f>IF(N389="zákl. přenesená",J389,0)</f>
        <v>0</v>
      </c>
      <c r="BH389" s="221">
        <f>IF(N389="sníž. přenesená",J389,0)</f>
        <v>0</v>
      </c>
      <c r="BI389" s="221">
        <f>IF(N389="nulová",J389,0)</f>
        <v>0</v>
      </c>
      <c r="BJ389" s="15" t="s">
        <v>22</v>
      </c>
      <c r="BK389" s="221">
        <f>ROUND(I389*H389,2)</f>
        <v>0</v>
      </c>
      <c r="BL389" s="15" t="s">
        <v>138</v>
      </c>
      <c r="BM389" s="220" t="s">
        <v>654</v>
      </c>
    </row>
    <row r="390" s="1" customFormat="1">
      <c r="B390" s="36"/>
      <c r="C390" s="37"/>
      <c r="D390" s="222" t="s">
        <v>140</v>
      </c>
      <c r="E390" s="37"/>
      <c r="F390" s="223" t="s">
        <v>655</v>
      </c>
      <c r="G390" s="37"/>
      <c r="H390" s="37"/>
      <c r="I390" s="133"/>
      <c r="J390" s="37"/>
      <c r="K390" s="37"/>
      <c r="L390" s="41"/>
      <c r="M390" s="224"/>
      <c r="N390" s="81"/>
      <c r="O390" s="81"/>
      <c r="P390" s="81"/>
      <c r="Q390" s="81"/>
      <c r="R390" s="81"/>
      <c r="S390" s="81"/>
      <c r="T390" s="82"/>
      <c r="AT390" s="15" t="s">
        <v>140</v>
      </c>
      <c r="AU390" s="15" t="s">
        <v>85</v>
      </c>
    </row>
    <row r="391" s="1" customFormat="1">
      <c r="B391" s="36"/>
      <c r="C391" s="37"/>
      <c r="D391" s="222" t="s">
        <v>142</v>
      </c>
      <c r="E391" s="37"/>
      <c r="F391" s="225" t="s">
        <v>656</v>
      </c>
      <c r="G391" s="37"/>
      <c r="H391" s="37"/>
      <c r="I391" s="133"/>
      <c r="J391" s="37"/>
      <c r="K391" s="37"/>
      <c r="L391" s="41"/>
      <c r="M391" s="224"/>
      <c r="N391" s="81"/>
      <c r="O391" s="81"/>
      <c r="P391" s="81"/>
      <c r="Q391" s="81"/>
      <c r="R391" s="81"/>
      <c r="S391" s="81"/>
      <c r="T391" s="82"/>
      <c r="AT391" s="15" t="s">
        <v>142</v>
      </c>
      <c r="AU391" s="15" t="s">
        <v>85</v>
      </c>
    </row>
    <row r="392" s="1" customFormat="1" ht="16.5" customHeight="1">
      <c r="B392" s="36"/>
      <c r="C392" s="237" t="s">
        <v>657</v>
      </c>
      <c r="D392" s="237" t="s">
        <v>244</v>
      </c>
      <c r="E392" s="238" t="s">
        <v>658</v>
      </c>
      <c r="F392" s="239" t="s">
        <v>659</v>
      </c>
      <c r="G392" s="240" t="s">
        <v>166</v>
      </c>
      <c r="H392" s="241">
        <v>21.800000000000001</v>
      </c>
      <c r="I392" s="242"/>
      <c r="J392" s="243">
        <f>ROUND(I392*H392,2)</f>
        <v>0</v>
      </c>
      <c r="K392" s="239" t="s">
        <v>137</v>
      </c>
      <c r="L392" s="244"/>
      <c r="M392" s="245" t="s">
        <v>20</v>
      </c>
      <c r="N392" s="246" t="s">
        <v>47</v>
      </c>
      <c r="O392" s="81"/>
      <c r="P392" s="218">
        <f>O392*H392</f>
        <v>0</v>
      </c>
      <c r="Q392" s="218">
        <v>0.045999999999999999</v>
      </c>
      <c r="R392" s="218">
        <f>Q392*H392</f>
        <v>1.0027999999999999</v>
      </c>
      <c r="S392" s="218">
        <v>0</v>
      </c>
      <c r="T392" s="219">
        <f>S392*H392</f>
        <v>0</v>
      </c>
      <c r="AR392" s="220" t="s">
        <v>187</v>
      </c>
      <c r="AT392" s="220" t="s">
        <v>244</v>
      </c>
      <c r="AU392" s="220" t="s">
        <v>85</v>
      </c>
      <c r="AY392" s="15" t="s">
        <v>131</v>
      </c>
      <c r="BE392" s="221">
        <f>IF(N392="základní",J392,0)</f>
        <v>0</v>
      </c>
      <c r="BF392" s="221">
        <f>IF(N392="snížená",J392,0)</f>
        <v>0</v>
      </c>
      <c r="BG392" s="221">
        <f>IF(N392="zákl. přenesená",J392,0)</f>
        <v>0</v>
      </c>
      <c r="BH392" s="221">
        <f>IF(N392="sníž. přenesená",J392,0)</f>
        <v>0</v>
      </c>
      <c r="BI392" s="221">
        <f>IF(N392="nulová",J392,0)</f>
        <v>0</v>
      </c>
      <c r="BJ392" s="15" t="s">
        <v>22</v>
      </c>
      <c r="BK392" s="221">
        <f>ROUND(I392*H392,2)</f>
        <v>0</v>
      </c>
      <c r="BL392" s="15" t="s">
        <v>138</v>
      </c>
      <c r="BM392" s="220" t="s">
        <v>660</v>
      </c>
    </row>
    <row r="393" s="1" customFormat="1">
      <c r="B393" s="36"/>
      <c r="C393" s="37"/>
      <c r="D393" s="222" t="s">
        <v>140</v>
      </c>
      <c r="E393" s="37"/>
      <c r="F393" s="223" t="s">
        <v>659</v>
      </c>
      <c r="G393" s="37"/>
      <c r="H393" s="37"/>
      <c r="I393" s="133"/>
      <c r="J393" s="37"/>
      <c r="K393" s="37"/>
      <c r="L393" s="41"/>
      <c r="M393" s="224"/>
      <c r="N393" s="81"/>
      <c r="O393" s="81"/>
      <c r="P393" s="81"/>
      <c r="Q393" s="81"/>
      <c r="R393" s="81"/>
      <c r="S393" s="81"/>
      <c r="T393" s="82"/>
      <c r="AT393" s="15" t="s">
        <v>140</v>
      </c>
      <c r="AU393" s="15" t="s">
        <v>85</v>
      </c>
    </row>
    <row r="394" s="12" customFormat="1">
      <c r="B394" s="226"/>
      <c r="C394" s="227"/>
      <c r="D394" s="222" t="s">
        <v>160</v>
      </c>
      <c r="E394" s="228" t="s">
        <v>20</v>
      </c>
      <c r="F394" s="229" t="s">
        <v>661</v>
      </c>
      <c r="G394" s="227"/>
      <c r="H394" s="230">
        <v>21.800000000000001</v>
      </c>
      <c r="I394" s="231"/>
      <c r="J394" s="227"/>
      <c r="K394" s="227"/>
      <c r="L394" s="232"/>
      <c r="M394" s="233"/>
      <c r="N394" s="234"/>
      <c r="O394" s="234"/>
      <c r="P394" s="234"/>
      <c r="Q394" s="234"/>
      <c r="R394" s="234"/>
      <c r="S394" s="234"/>
      <c r="T394" s="235"/>
      <c r="AT394" s="236" t="s">
        <v>160</v>
      </c>
      <c r="AU394" s="236" t="s">
        <v>85</v>
      </c>
      <c r="AV394" s="12" t="s">
        <v>85</v>
      </c>
      <c r="AW394" s="12" t="s">
        <v>37</v>
      </c>
      <c r="AX394" s="12" t="s">
        <v>76</v>
      </c>
      <c r="AY394" s="236" t="s">
        <v>131</v>
      </c>
    </row>
    <row r="395" s="1" customFormat="1" ht="16.5" customHeight="1">
      <c r="B395" s="36"/>
      <c r="C395" s="209" t="s">
        <v>662</v>
      </c>
      <c r="D395" s="209" t="s">
        <v>133</v>
      </c>
      <c r="E395" s="210" t="s">
        <v>663</v>
      </c>
      <c r="F395" s="211" t="s">
        <v>664</v>
      </c>
      <c r="G395" s="212" t="s">
        <v>166</v>
      </c>
      <c r="H395" s="213">
        <v>53.700000000000003</v>
      </c>
      <c r="I395" s="214"/>
      <c r="J395" s="215">
        <f>ROUND(I395*H395,2)</f>
        <v>0</v>
      </c>
      <c r="K395" s="211" t="s">
        <v>137</v>
      </c>
      <c r="L395" s="41"/>
      <c r="M395" s="216" t="s">
        <v>20</v>
      </c>
      <c r="N395" s="217" t="s">
        <v>47</v>
      </c>
      <c r="O395" s="81"/>
      <c r="P395" s="218">
        <f>O395*H395</f>
        <v>0</v>
      </c>
      <c r="Q395" s="218">
        <v>0.14066999999999999</v>
      </c>
      <c r="R395" s="218">
        <f>Q395*H395</f>
        <v>7.553979</v>
      </c>
      <c r="S395" s="218">
        <v>0</v>
      </c>
      <c r="T395" s="219">
        <f>S395*H395</f>
        <v>0</v>
      </c>
      <c r="AR395" s="220" t="s">
        <v>138</v>
      </c>
      <c r="AT395" s="220" t="s">
        <v>133</v>
      </c>
      <c r="AU395" s="220" t="s">
        <v>85</v>
      </c>
      <c r="AY395" s="15" t="s">
        <v>131</v>
      </c>
      <c r="BE395" s="221">
        <f>IF(N395="základní",J395,0)</f>
        <v>0</v>
      </c>
      <c r="BF395" s="221">
        <f>IF(N395="snížená",J395,0)</f>
        <v>0</v>
      </c>
      <c r="BG395" s="221">
        <f>IF(N395="zákl. přenesená",J395,0)</f>
        <v>0</v>
      </c>
      <c r="BH395" s="221">
        <f>IF(N395="sníž. přenesená",J395,0)</f>
        <v>0</v>
      </c>
      <c r="BI395" s="221">
        <f>IF(N395="nulová",J395,0)</f>
        <v>0</v>
      </c>
      <c r="BJ395" s="15" t="s">
        <v>22</v>
      </c>
      <c r="BK395" s="221">
        <f>ROUND(I395*H395,2)</f>
        <v>0</v>
      </c>
      <c r="BL395" s="15" t="s">
        <v>138</v>
      </c>
      <c r="BM395" s="220" t="s">
        <v>665</v>
      </c>
    </row>
    <row r="396" s="1" customFormat="1">
      <c r="B396" s="36"/>
      <c r="C396" s="37"/>
      <c r="D396" s="222" t="s">
        <v>140</v>
      </c>
      <c r="E396" s="37"/>
      <c r="F396" s="223" t="s">
        <v>666</v>
      </c>
      <c r="G396" s="37"/>
      <c r="H396" s="37"/>
      <c r="I396" s="133"/>
      <c r="J396" s="37"/>
      <c r="K396" s="37"/>
      <c r="L396" s="41"/>
      <c r="M396" s="224"/>
      <c r="N396" s="81"/>
      <c r="O396" s="81"/>
      <c r="P396" s="81"/>
      <c r="Q396" s="81"/>
      <c r="R396" s="81"/>
      <c r="S396" s="81"/>
      <c r="T396" s="82"/>
      <c r="AT396" s="15" t="s">
        <v>140</v>
      </c>
      <c r="AU396" s="15" t="s">
        <v>85</v>
      </c>
    </row>
    <row r="397" s="1" customFormat="1">
      <c r="B397" s="36"/>
      <c r="C397" s="37"/>
      <c r="D397" s="222" t="s">
        <v>142</v>
      </c>
      <c r="E397" s="37"/>
      <c r="F397" s="225" t="s">
        <v>667</v>
      </c>
      <c r="G397" s="37"/>
      <c r="H397" s="37"/>
      <c r="I397" s="133"/>
      <c r="J397" s="37"/>
      <c r="K397" s="37"/>
      <c r="L397" s="41"/>
      <c r="M397" s="224"/>
      <c r="N397" s="81"/>
      <c r="O397" s="81"/>
      <c r="P397" s="81"/>
      <c r="Q397" s="81"/>
      <c r="R397" s="81"/>
      <c r="S397" s="81"/>
      <c r="T397" s="82"/>
      <c r="AT397" s="15" t="s">
        <v>142</v>
      </c>
      <c r="AU397" s="15" t="s">
        <v>85</v>
      </c>
    </row>
    <row r="398" s="1" customFormat="1" ht="16.5" customHeight="1">
      <c r="B398" s="36"/>
      <c r="C398" s="237" t="s">
        <v>668</v>
      </c>
      <c r="D398" s="237" t="s">
        <v>244</v>
      </c>
      <c r="E398" s="238" t="s">
        <v>669</v>
      </c>
      <c r="F398" s="239" t="s">
        <v>670</v>
      </c>
      <c r="G398" s="240" t="s">
        <v>166</v>
      </c>
      <c r="H398" s="241">
        <v>53.700000000000003</v>
      </c>
      <c r="I398" s="242"/>
      <c r="J398" s="243">
        <f>ROUND(I398*H398,2)</f>
        <v>0</v>
      </c>
      <c r="K398" s="239" t="s">
        <v>20</v>
      </c>
      <c r="L398" s="244"/>
      <c r="M398" s="245" t="s">
        <v>20</v>
      </c>
      <c r="N398" s="246" t="s">
        <v>47</v>
      </c>
      <c r="O398" s="81"/>
      <c r="P398" s="218">
        <f>O398*H398</f>
        <v>0</v>
      </c>
      <c r="Q398" s="218">
        <v>0.082000000000000003</v>
      </c>
      <c r="R398" s="218">
        <f>Q398*H398</f>
        <v>4.4034000000000004</v>
      </c>
      <c r="S398" s="218">
        <v>0</v>
      </c>
      <c r="T398" s="219">
        <f>S398*H398</f>
        <v>0</v>
      </c>
      <c r="AR398" s="220" t="s">
        <v>187</v>
      </c>
      <c r="AT398" s="220" t="s">
        <v>244</v>
      </c>
      <c r="AU398" s="220" t="s">
        <v>85</v>
      </c>
      <c r="AY398" s="15" t="s">
        <v>131</v>
      </c>
      <c r="BE398" s="221">
        <f>IF(N398="základní",J398,0)</f>
        <v>0</v>
      </c>
      <c r="BF398" s="221">
        <f>IF(N398="snížená",J398,0)</f>
        <v>0</v>
      </c>
      <c r="BG398" s="221">
        <f>IF(N398="zákl. přenesená",J398,0)</f>
        <v>0</v>
      </c>
      <c r="BH398" s="221">
        <f>IF(N398="sníž. přenesená",J398,0)</f>
        <v>0</v>
      </c>
      <c r="BI398" s="221">
        <f>IF(N398="nulová",J398,0)</f>
        <v>0</v>
      </c>
      <c r="BJ398" s="15" t="s">
        <v>22</v>
      </c>
      <c r="BK398" s="221">
        <f>ROUND(I398*H398,2)</f>
        <v>0</v>
      </c>
      <c r="BL398" s="15" t="s">
        <v>138</v>
      </c>
      <c r="BM398" s="220" t="s">
        <v>671</v>
      </c>
    </row>
    <row r="399" s="1" customFormat="1">
      <c r="B399" s="36"/>
      <c r="C399" s="37"/>
      <c r="D399" s="222" t="s">
        <v>140</v>
      </c>
      <c r="E399" s="37"/>
      <c r="F399" s="223" t="s">
        <v>672</v>
      </c>
      <c r="G399" s="37"/>
      <c r="H399" s="37"/>
      <c r="I399" s="133"/>
      <c r="J399" s="37"/>
      <c r="K399" s="37"/>
      <c r="L399" s="41"/>
      <c r="M399" s="224"/>
      <c r="N399" s="81"/>
      <c r="O399" s="81"/>
      <c r="P399" s="81"/>
      <c r="Q399" s="81"/>
      <c r="R399" s="81"/>
      <c r="S399" s="81"/>
      <c r="T399" s="82"/>
      <c r="AT399" s="15" t="s">
        <v>140</v>
      </c>
      <c r="AU399" s="15" t="s">
        <v>85</v>
      </c>
    </row>
    <row r="400" s="1" customFormat="1">
      <c r="B400" s="36"/>
      <c r="C400" s="37"/>
      <c r="D400" s="222" t="s">
        <v>445</v>
      </c>
      <c r="E400" s="37"/>
      <c r="F400" s="225" t="s">
        <v>673</v>
      </c>
      <c r="G400" s="37"/>
      <c r="H400" s="37"/>
      <c r="I400" s="133"/>
      <c r="J400" s="37"/>
      <c r="K400" s="37"/>
      <c r="L400" s="41"/>
      <c r="M400" s="224"/>
      <c r="N400" s="81"/>
      <c r="O400" s="81"/>
      <c r="P400" s="81"/>
      <c r="Q400" s="81"/>
      <c r="R400" s="81"/>
      <c r="S400" s="81"/>
      <c r="T400" s="82"/>
      <c r="AT400" s="15" t="s">
        <v>445</v>
      </c>
      <c r="AU400" s="15" t="s">
        <v>85</v>
      </c>
    </row>
    <row r="401" s="12" customFormat="1">
      <c r="B401" s="226"/>
      <c r="C401" s="227"/>
      <c r="D401" s="222" t="s">
        <v>160</v>
      </c>
      <c r="E401" s="228" t="s">
        <v>20</v>
      </c>
      <c r="F401" s="229" t="s">
        <v>674</v>
      </c>
      <c r="G401" s="227"/>
      <c r="H401" s="230">
        <v>53.700000000000003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AT401" s="236" t="s">
        <v>160</v>
      </c>
      <c r="AU401" s="236" t="s">
        <v>85</v>
      </c>
      <c r="AV401" s="12" t="s">
        <v>85</v>
      </c>
      <c r="AW401" s="12" t="s">
        <v>37</v>
      </c>
      <c r="AX401" s="12" t="s">
        <v>76</v>
      </c>
      <c r="AY401" s="236" t="s">
        <v>131</v>
      </c>
    </row>
    <row r="402" s="1" customFormat="1" ht="16.5" customHeight="1">
      <c r="B402" s="36"/>
      <c r="C402" s="209" t="s">
        <v>675</v>
      </c>
      <c r="D402" s="209" t="s">
        <v>133</v>
      </c>
      <c r="E402" s="210" t="s">
        <v>676</v>
      </c>
      <c r="F402" s="211" t="s">
        <v>677</v>
      </c>
      <c r="G402" s="212" t="s">
        <v>166</v>
      </c>
      <c r="H402" s="213">
        <v>67.5</v>
      </c>
      <c r="I402" s="214"/>
      <c r="J402" s="215">
        <f>ROUND(I402*H402,2)</f>
        <v>0</v>
      </c>
      <c r="K402" s="211" t="s">
        <v>137</v>
      </c>
      <c r="L402" s="41"/>
      <c r="M402" s="216" t="s">
        <v>20</v>
      </c>
      <c r="N402" s="217" t="s">
        <v>47</v>
      </c>
      <c r="O402" s="81"/>
      <c r="P402" s="218">
        <f>O402*H402</f>
        <v>0</v>
      </c>
      <c r="Q402" s="218">
        <v>0</v>
      </c>
      <c r="R402" s="218">
        <f>Q402*H402</f>
        <v>0</v>
      </c>
      <c r="S402" s="218">
        <v>0</v>
      </c>
      <c r="T402" s="219">
        <f>S402*H402</f>
        <v>0</v>
      </c>
      <c r="AR402" s="220" t="s">
        <v>138</v>
      </c>
      <c r="AT402" s="220" t="s">
        <v>133</v>
      </c>
      <c r="AU402" s="220" t="s">
        <v>85</v>
      </c>
      <c r="AY402" s="15" t="s">
        <v>131</v>
      </c>
      <c r="BE402" s="221">
        <f>IF(N402="základní",J402,0)</f>
        <v>0</v>
      </c>
      <c r="BF402" s="221">
        <f>IF(N402="snížená",J402,0)</f>
        <v>0</v>
      </c>
      <c r="BG402" s="221">
        <f>IF(N402="zákl. přenesená",J402,0)</f>
        <v>0</v>
      </c>
      <c r="BH402" s="221">
        <f>IF(N402="sníž. přenesená",J402,0)</f>
        <v>0</v>
      </c>
      <c r="BI402" s="221">
        <f>IF(N402="nulová",J402,0)</f>
        <v>0</v>
      </c>
      <c r="BJ402" s="15" t="s">
        <v>22</v>
      </c>
      <c r="BK402" s="221">
        <f>ROUND(I402*H402,2)</f>
        <v>0</v>
      </c>
      <c r="BL402" s="15" t="s">
        <v>138</v>
      </c>
      <c r="BM402" s="220" t="s">
        <v>678</v>
      </c>
    </row>
    <row r="403" s="1" customFormat="1">
      <c r="B403" s="36"/>
      <c r="C403" s="37"/>
      <c r="D403" s="222" t="s">
        <v>140</v>
      </c>
      <c r="E403" s="37"/>
      <c r="F403" s="223" t="s">
        <v>679</v>
      </c>
      <c r="G403" s="37"/>
      <c r="H403" s="37"/>
      <c r="I403" s="133"/>
      <c r="J403" s="37"/>
      <c r="K403" s="37"/>
      <c r="L403" s="41"/>
      <c r="M403" s="224"/>
      <c r="N403" s="81"/>
      <c r="O403" s="81"/>
      <c r="P403" s="81"/>
      <c r="Q403" s="81"/>
      <c r="R403" s="81"/>
      <c r="S403" s="81"/>
      <c r="T403" s="82"/>
      <c r="AT403" s="15" t="s">
        <v>140</v>
      </c>
      <c r="AU403" s="15" t="s">
        <v>85</v>
      </c>
    </row>
    <row r="404" s="1" customFormat="1">
      <c r="B404" s="36"/>
      <c r="C404" s="37"/>
      <c r="D404" s="222" t="s">
        <v>142</v>
      </c>
      <c r="E404" s="37"/>
      <c r="F404" s="225" t="s">
        <v>680</v>
      </c>
      <c r="G404" s="37"/>
      <c r="H404" s="37"/>
      <c r="I404" s="133"/>
      <c r="J404" s="37"/>
      <c r="K404" s="37"/>
      <c r="L404" s="41"/>
      <c r="M404" s="224"/>
      <c r="N404" s="81"/>
      <c r="O404" s="81"/>
      <c r="P404" s="81"/>
      <c r="Q404" s="81"/>
      <c r="R404" s="81"/>
      <c r="S404" s="81"/>
      <c r="T404" s="82"/>
      <c r="AT404" s="15" t="s">
        <v>142</v>
      </c>
      <c r="AU404" s="15" t="s">
        <v>85</v>
      </c>
    </row>
    <row r="405" s="12" customFormat="1">
      <c r="B405" s="226"/>
      <c r="C405" s="227"/>
      <c r="D405" s="222" t="s">
        <v>160</v>
      </c>
      <c r="E405" s="228" t="s">
        <v>20</v>
      </c>
      <c r="F405" s="229" t="s">
        <v>681</v>
      </c>
      <c r="G405" s="227"/>
      <c r="H405" s="230">
        <v>63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AT405" s="236" t="s">
        <v>160</v>
      </c>
      <c r="AU405" s="236" t="s">
        <v>85</v>
      </c>
      <c r="AV405" s="12" t="s">
        <v>85</v>
      </c>
      <c r="AW405" s="12" t="s">
        <v>37</v>
      </c>
      <c r="AX405" s="12" t="s">
        <v>76</v>
      </c>
      <c r="AY405" s="236" t="s">
        <v>131</v>
      </c>
    </row>
    <row r="406" s="12" customFormat="1">
      <c r="B406" s="226"/>
      <c r="C406" s="227"/>
      <c r="D406" s="222" t="s">
        <v>160</v>
      </c>
      <c r="E406" s="228" t="s">
        <v>20</v>
      </c>
      <c r="F406" s="229" t="s">
        <v>682</v>
      </c>
      <c r="G406" s="227"/>
      <c r="H406" s="230">
        <v>4.5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AT406" s="236" t="s">
        <v>160</v>
      </c>
      <c r="AU406" s="236" t="s">
        <v>85</v>
      </c>
      <c r="AV406" s="12" t="s">
        <v>85</v>
      </c>
      <c r="AW406" s="12" t="s">
        <v>37</v>
      </c>
      <c r="AX406" s="12" t="s">
        <v>76</v>
      </c>
      <c r="AY406" s="236" t="s">
        <v>131</v>
      </c>
    </row>
    <row r="407" s="1" customFormat="1" ht="16.5" customHeight="1">
      <c r="B407" s="36"/>
      <c r="C407" s="209" t="s">
        <v>683</v>
      </c>
      <c r="D407" s="209" t="s">
        <v>133</v>
      </c>
      <c r="E407" s="210" t="s">
        <v>684</v>
      </c>
      <c r="F407" s="211" t="s">
        <v>685</v>
      </c>
      <c r="G407" s="212" t="s">
        <v>136</v>
      </c>
      <c r="H407" s="213">
        <v>1</v>
      </c>
      <c r="I407" s="214"/>
      <c r="J407" s="215">
        <f>ROUND(I407*H407,2)</f>
        <v>0</v>
      </c>
      <c r="K407" s="211" t="s">
        <v>137</v>
      </c>
      <c r="L407" s="41"/>
      <c r="M407" s="216" t="s">
        <v>20</v>
      </c>
      <c r="N407" s="217" t="s">
        <v>47</v>
      </c>
      <c r="O407" s="81"/>
      <c r="P407" s="218">
        <f>O407*H407</f>
        <v>0</v>
      </c>
      <c r="Q407" s="218">
        <v>1.61679</v>
      </c>
      <c r="R407" s="218">
        <f>Q407*H407</f>
        <v>1.61679</v>
      </c>
      <c r="S407" s="218">
        <v>0</v>
      </c>
      <c r="T407" s="219">
        <f>S407*H407</f>
        <v>0</v>
      </c>
      <c r="AR407" s="220" t="s">
        <v>138</v>
      </c>
      <c r="AT407" s="220" t="s">
        <v>133</v>
      </c>
      <c r="AU407" s="220" t="s">
        <v>85</v>
      </c>
      <c r="AY407" s="15" t="s">
        <v>131</v>
      </c>
      <c r="BE407" s="221">
        <f>IF(N407="základní",J407,0)</f>
        <v>0</v>
      </c>
      <c r="BF407" s="221">
        <f>IF(N407="snížená",J407,0)</f>
        <v>0</v>
      </c>
      <c r="BG407" s="221">
        <f>IF(N407="zákl. přenesená",J407,0)</f>
        <v>0</v>
      </c>
      <c r="BH407" s="221">
        <f>IF(N407="sníž. přenesená",J407,0)</f>
        <v>0</v>
      </c>
      <c r="BI407" s="221">
        <f>IF(N407="nulová",J407,0)</f>
        <v>0</v>
      </c>
      <c r="BJ407" s="15" t="s">
        <v>22</v>
      </c>
      <c r="BK407" s="221">
        <f>ROUND(I407*H407,2)</f>
        <v>0</v>
      </c>
      <c r="BL407" s="15" t="s">
        <v>138</v>
      </c>
      <c r="BM407" s="220" t="s">
        <v>686</v>
      </c>
    </row>
    <row r="408" s="1" customFormat="1">
      <c r="B408" s="36"/>
      <c r="C408" s="37"/>
      <c r="D408" s="222" t="s">
        <v>140</v>
      </c>
      <c r="E408" s="37"/>
      <c r="F408" s="223" t="s">
        <v>687</v>
      </c>
      <c r="G408" s="37"/>
      <c r="H408" s="37"/>
      <c r="I408" s="133"/>
      <c r="J408" s="37"/>
      <c r="K408" s="37"/>
      <c r="L408" s="41"/>
      <c r="M408" s="224"/>
      <c r="N408" s="81"/>
      <c r="O408" s="81"/>
      <c r="P408" s="81"/>
      <c r="Q408" s="81"/>
      <c r="R408" s="81"/>
      <c r="S408" s="81"/>
      <c r="T408" s="82"/>
      <c r="AT408" s="15" t="s">
        <v>140</v>
      </c>
      <c r="AU408" s="15" t="s">
        <v>85</v>
      </c>
    </row>
    <row r="409" s="1" customFormat="1">
      <c r="B409" s="36"/>
      <c r="C409" s="37"/>
      <c r="D409" s="222" t="s">
        <v>142</v>
      </c>
      <c r="E409" s="37"/>
      <c r="F409" s="225" t="s">
        <v>688</v>
      </c>
      <c r="G409" s="37"/>
      <c r="H409" s="37"/>
      <c r="I409" s="133"/>
      <c r="J409" s="37"/>
      <c r="K409" s="37"/>
      <c r="L409" s="41"/>
      <c r="M409" s="224"/>
      <c r="N409" s="81"/>
      <c r="O409" s="81"/>
      <c r="P409" s="81"/>
      <c r="Q409" s="81"/>
      <c r="R409" s="81"/>
      <c r="S409" s="81"/>
      <c r="T409" s="82"/>
      <c r="AT409" s="15" t="s">
        <v>142</v>
      </c>
      <c r="AU409" s="15" t="s">
        <v>85</v>
      </c>
    </row>
    <row r="410" s="1" customFormat="1" ht="16.5" customHeight="1">
      <c r="B410" s="36"/>
      <c r="C410" s="209" t="s">
        <v>689</v>
      </c>
      <c r="D410" s="209" t="s">
        <v>133</v>
      </c>
      <c r="E410" s="210" t="s">
        <v>690</v>
      </c>
      <c r="F410" s="211" t="s">
        <v>691</v>
      </c>
      <c r="G410" s="212" t="s">
        <v>152</v>
      </c>
      <c r="H410" s="213">
        <v>1070</v>
      </c>
      <c r="I410" s="214"/>
      <c r="J410" s="215">
        <f>ROUND(I410*H410,2)</f>
        <v>0</v>
      </c>
      <c r="K410" s="211" t="s">
        <v>137</v>
      </c>
      <c r="L410" s="41"/>
      <c r="M410" s="216" t="s">
        <v>20</v>
      </c>
      <c r="N410" s="217" t="s">
        <v>47</v>
      </c>
      <c r="O410" s="81"/>
      <c r="P410" s="218">
        <f>O410*H410</f>
        <v>0</v>
      </c>
      <c r="Q410" s="218">
        <v>0</v>
      </c>
      <c r="R410" s="218">
        <f>Q410*H410</f>
        <v>0</v>
      </c>
      <c r="S410" s="218">
        <v>0.02</v>
      </c>
      <c r="T410" s="219">
        <f>S410*H410</f>
        <v>21.400000000000002</v>
      </c>
      <c r="AR410" s="220" t="s">
        <v>138</v>
      </c>
      <c r="AT410" s="220" t="s">
        <v>133</v>
      </c>
      <c r="AU410" s="220" t="s">
        <v>85</v>
      </c>
      <c r="AY410" s="15" t="s">
        <v>131</v>
      </c>
      <c r="BE410" s="221">
        <f>IF(N410="základní",J410,0)</f>
        <v>0</v>
      </c>
      <c r="BF410" s="221">
        <f>IF(N410="snížená",J410,0)</f>
        <v>0</v>
      </c>
      <c r="BG410" s="221">
        <f>IF(N410="zákl. přenesená",J410,0)</f>
        <v>0</v>
      </c>
      <c r="BH410" s="221">
        <f>IF(N410="sníž. přenesená",J410,0)</f>
        <v>0</v>
      </c>
      <c r="BI410" s="221">
        <f>IF(N410="nulová",J410,0)</f>
        <v>0</v>
      </c>
      <c r="BJ410" s="15" t="s">
        <v>22</v>
      </c>
      <c r="BK410" s="221">
        <f>ROUND(I410*H410,2)</f>
        <v>0</v>
      </c>
      <c r="BL410" s="15" t="s">
        <v>138</v>
      </c>
      <c r="BM410" s="220" t="s">
        <v>692</v>
      </c>
    </row>
    <row r="411" s="1" customFormat="1">
      <c r="B411" s="36"/>
      <c r="C411" s="37"/>
      <c r="D411" s="222" t="s">
        <v>140</v>
      </c>
      <c r="E411" s="37"/>
      <c r="F411" s="223" t="s">
        <v>693</v>
      </c>
      <c r="G411" s="37"/>
      <c r="H411" s="37"/>
      <c r="I411" s="133"/>
      <c r="J411" s="37"/>
      <c r="K411" s="37"/>
      <c r="L411" s="41"/>
      <c r="M411" s="224"/>
      <c r="N411" s="81"/>
      <c r="O411" s="81"/>
      <c r="P411" s="81"/>
      <c r="Q411" s="81"/>
      <c r="R411" s="81"/>
      <c r="S411" s="81"/>
      <c r="T411" s="82"/>
      <c r="AT411" s="15" t="s">
        <v>140</v>
      </c>
      <c r="AU411" s="15" t="s">
        <v>85</v>
      </c>
    </row>
    <row r="412" s="1" customFormat="1">
      <c r="B412" s="36"/>
      <c r="C412" s="37"/>
      <c r="D412" s="222" t="s">
        <v>142</v>
      </c>
      <c r="E412" s="37"/>
      <c r="F412" s="225" t="s">
        <v>694</v>
      </c>
      <c r="G412" s="37"/>
      <c r="H412" s="37"/>
      <c r="I412" s="133"/>
      <c r="J412" s="37"/>
      <c r="K412" s="37"/>
      <c r="L412" s="41"/>
      <c r="M412" s="224"/>
      <c r="N412" s="81"/>
      <c r="O412" s="81"/>
      <c r="P412" s="81"/>
      <c r="Q412" s="81"/>
      <c r="R412" s="81"/>
      <c r="S412" s="81"/>
      <c r="T412" s="82"/>
      <c r="AT412" s="15" t="s">
        <v>142</v>
      </c>
      <c r="AU412" s="15" t="s">
        <v>85</v>
      </c>
    </row>
    <row r="413" s="1" customFormat="1" ht="16.5" customHeight="1">
      <c r="B413" s="36"/>
      <c r="C413" s="209" t="s">
        <v>695</v>
      </c>
      <c r="D413" s="209" t="s">
        <v>133</v>
      </c>
      <c r="E413" s="210" t="s">
        <v>696</v>
      </c>
      <c r="F413" s="211" t="s">
        <v>697</v>
      </c>
      <c r="G413" s="212" t="s">
        <v>166</v>
      </c>
      <c r="H413" s="213">
        <v>53.700000000000003</v>
      </c>
      <c r="I413" s="214"/>
      <c r="J413" s="215">
        <f>ROUND(I413*H413,2)</f>
        <v>0</v>
      </c>
      <c r="K413" s="211" t="s">
        <v>137</v>
      </c>
      <c r="L413" s="41"/>
      <c r="M413" s="216" t="s">
        <v>20</v>
      </c>
      <c r="N413" s="217" t="s">
        <v>47</v>
      </c>
      <c r="O413" s="81"/>
      <c r="P413" s="218">
        <f>O413*H413</f>
        <v>0</v>
      </c>
      <c r="Q413" s="218">
        <v>0</v>
      </c>
      <c r="R413" s="218">
        <f>Q413*H413</f>
        <v>0</v>
      </c>
      <c r="S413" s="218">
        <v>0.25</v>
      </c>
      <c r="T413" s="219">
        <f>S413*H413</f>
        <v>13.425000000000001</v>
      </c>
      <c r="AR413" s="220" t="s">
        <v>138</v>
      </c>
      <c r="AT413" s="220" t="s">
        <v>133</v>
      </c>
      <c r="AU413" s="220" t="s">
        <v>85</v>
      </c>
      <c r="AY413" s="15" t="s">
        <v>131</v>
      </c>
      <c r="BE413" s="221">
        <f>IF(N413="základní",J413,0)</f>
        <v>0</v>
      </c>
      <c r="BF413" s="221">
        <f>IF(N413="snížená",J413,0)</f>
        <v>0</v>
      </c>
      <c r="BG413" s="221">
        <f>IF(N413="zákl. přenesená",J413,0)</f>
        <v>0</v>
      </c>
      <c r="BH413" s="221">
        <f>IF(N413="sníž. přenesená",J413,0)</f>
        <v>0</v>
      </c>
      <c r="BI413" s="221">
        <f>IF(N413="nulová",J413,0)</f>
        <v>0</v>
      </c>
      <c r="BJ413" s="15" t="s">
        <v>22</v>
      </c>
      <c r="BK413" s="221">
        <f>ROUND(I413*H413,2)</f>
        <v>0</v>
      </c>
      <c r="BL413" s="15" t="s">
        <v>138</v>
      </c>
      <c r="BM413" s="220" t="s">
        <v>698</v>
      </c>
    </row>
    <row r="414" s="1" customFormat="1">
      <c r="B414" s="36"/>
      <c r="C414" s="37"/>
      <c r="D414" s="222" t="s">
        <v>140</v>
      </c>
      <c r="E414" s="37"/>
      <c r="F414" s="223" t="s">
        <v>699</v>
      </c>
      <c r="G414" s="37"/>
      <c r="H414" s="37"/>
      <c r="I414" s="133"/>
      <c r="J414" s="37"/>
      <c r="K414" s="37"/>
      <c r="L414" s="41"/>
      <c r="M414" s="224"/>
      <c r="N414" s="81"/>
      <c r="O414" s="81"/>
      <c r="P414" s="81"/>
      <c r="Q414" s="81"/>
      <c r="R414" s="81"/>
      <c r="S414" s="81"/>
      <c r="T414" s="82"/>
      <c r="AT414" s="15" t="s">
        <v>140</v>
      </c>
      <c r="AU414" s="15" t="s">
        <v>85</v>
      </c>
    </row>
    <row r="415" s="1" customFormat="1">
      <c r="B415" s="36"/>
      <c r="C415" s="37"/>
      <c r="D415" s="222" t="s">
        <v>142</v>
      </c>
      <c r="E415" s="37"/>
      <c r="F415" s="225" t="s">
        <v>700</v>
      </c>
      <c r="G415" s="37"/>
      <c r="H415" s="37"/>
      <c r="I415" s="133"/>
      <c r="J415" s="37"/>
      <c r="K415" s="37"/>
      <c r="L415" s="41"/>
      <c r="M415" s="224"/>
      <c r="N415" s="81"/>
      <c r="O415" s="81"/>
      <c r="P415" s="81"/>
      <c r="Q415" s="81"/>
      <c r="R415" s="81"/>
      <c r="S415" s="81"/>
      <c r="T415" s="82"/>
      <c r="AT415" s="15" t="s">
        <v>142</v>
      </c>
      <c r="AU415" s="15" t="s">
        <v>85</v>
      </c>
    </row>
    <row r="416" s="1" customFormat="1" ht="16.5" customHeight="1">
      <c r="B416" s="36"/>
      <c r="C416" s="209" t="s">
        <v>701</v>
      </c>
      <c r="D416" s="209" t="s">
        <v>133</v>
      </c>
      <c r="E416" s="210" t="s">
        <v>702</v>
      </c>
      <c r="F416" s="211" t="s">
        <v>703</v>
      </c>
      <c r="G416" s="212" t="s">
        <v>136</v>
      </c>
      <c r="H416" s="213">
        <v>2</v>
      </c>
      <c r="I416" s="214"/>
      <c r="J416" s="215">
        <f>ROUND(I416*H416,2)</f>
        <v>0</v>
      </c>
      <c r="K416" s="211" t="s">
        <v>20</v>
      </c>
      <c r="L416" s="41"/>
      <c r="M416" s="216" t="s">
        <v>20</v>
      </c>
      <c r="N416" s="217" t="s">
        <v>47</v>
      </c>
      <c r="O416" s="81"/>
      <c r="P416" s="218">
        <f>O416*H416</f>
        <v>0</v>
      </c>
      <c r="Q416" s="218">
        <v>0</v>
      </c>
      <c r="R416" s="218">
        <f>Q416*H416</f>
        <v>0</v>
      </c>
      <c r="S416" s="218">
        <v>0</v>
      </c>
      <c r="T416" s="219">
        <f>S416*H416</f>
        <v>0</v>
      </c>
      <c r="AR416" s="220" t="s">
        <v>138</v>
      </c>
      <c r="AT416" s="220" t="s">
        <v>133</v>
      </c>
      <c r="AU416" s="220" t="s">
        <v>85</v>
      </c>
      <c r="AY416" s="15" t="s">
        <v>131</v>
      </c>
      <c r="BE416" s="221">
        <f>IF(N416="základní",J416,0)</f>
        <v>0</v>
      </c>
      <c r="BF416" s="221">
        <f>IF(N416="snížená",J416,0)</f>
        <v>0</v>
      </c>
      <c r="BG416" s="221">
        <f>IF(N416="zákl. přenesená",J416,0)</f>
        <v>0</v>
      </c>
      <c r="BH416" s="221">
        <f>IF(N416="sníž. přenesená",J416,0)</f>
        <v>0</v>
      </c>
      <c r="BI416" s="221">
        <f>IF(N416="nulová",J416,0)</f>
        <v>0</v>
      </c>
      <c r="BJ416" s="15" t="s">
        <v>22</v>
      </c>
      <c r="BK416" s="221">
        <f>ROUND(I416*H416,2)</f>
        <v>0</v>
      </c>
      <c r="BL416" s="15" t="s">
        <v>138</v>
      </c>
      <c r="BM416" s="220" t="s">
        <v>704</v>
      </c>
    </row>
    <row r="417" s="1" customFormat="1">
      <c r="B417" s="36"/>
      <c r="C417" s="37"/>
      <c r="D417" s="222" t="s">
        <v>140</v>
      </c>
      <c r="E417" s="37"/>
      <c r="F417" s="223" t="s">
        <v>703</v>
      </c>
      <c r="G417" s="37"/>
      <c r="H417" s="37"/>
      <c r="I417" s="133"/>
      <c r="J417" s="37"/>
      <c r="K417" s="37"/>
      <c r="L417" s="41"/>
      <c r="M417" s="224"/>
      <c r="N417" s="81"/>
      <c r="O417" s="81"/>
      <c r="P417" s="81"/>
      <c r="Q417" s="81"/>
      <c r="R417" s="81"/>
      <c r="S417" s="81"/>
      <c r="T417" s="82"/>
      <c r="AT417" s="15" t="s">
        <v>140</v>
      </c>
      <c r="AU417" s="15" t="s">
        <v>85</v>
      </c>
    </row>
    <row r="418" s="11" customFormat="1" ht="22.8" customHeight="1">
      <c r="B418" s="193"/>
      <c r="C418" s="194"/>
      <c r="D418" s="195" t="s">
        <v>75</v>
      </c>
      <c r="E418" s="207" t="s">
        <v>705</v>
      </c>
      <c r="F418" s="207" t="s">
        <v>706</v>
      </c>
      <c r="G418" s="194"/>
      <c r="H418" s="194"/>
      <c r="I418" s="197"/>
      <c r="J418" s="208">
        <f>BK418</f>
        <v>0</v>
      </c>
      <c r="K418" s="194"/>
      <c r="L418" s="199"/>
      <c r="M418" s="200"/>
      <c r="N418" s="201"/>
      <c r="O418" s="201"/>
      <c r="P418" s="202">
        <f>SUM(P419:P444)</f>
        <v>0</v>
      </c>
      <c r="Q418" s="201"/>
      <c r="R418" s="202">
        <f>SUM(R419:R444)</f>
        <v>0</v>
      </c>
      <c r="S418" s="201"/>
      <c r="T418" s="203">
        <f>SUM(T419:T444)</f>
        <v>0</v>
      </c>
      <c r="AR418" s="204" t="s">
        <v>22</v>
      </c>
      <c r="AT418" s="205" t="s">
        <v>75</v>
      </c>
      <c r="AU418" s="205" t="s">
        <v>22</v>
      </c>
      <c r="AY418" s="204" t="s">
        <v>131</v>
      </c>
      <c r="BK418" s="206">
        <f>SUM(BK419:BK444)</f>
        <v>0</v>
      </c>
    </row>
    <row r="419" s="1" customFormat="1" ht="16.5" customHeight="1">
      <c r="B419" s="36"/>
      <c r="C419" s="209" t="s">
        <v>707</v>
      </c>
      <c r="D419" s="209" t="s">
        <v>133</v>
      </c>
      <c r="E419" s="210" t="s">
        <v>708</v>
      </c>
      <c r="F419" s="211" t="s">
        <v>709</v>
      </c>
      <c r="G419" s="212" t="s">
        <v>232</v>
      </c>
      <c r="H419" s="213">
        <v>34.447000000000003</v>
      </c>
      <c r="I419" s="214"/>
      <c r="J419" s="215">
        <f>ROUND(I419*H419,2)</f>
        <v>0</v>
      </c>
      <c r="K419" s="211" t="s">
        <v>137</v>
      </c>
      <c r="L419" s="41"/>
      <c r="M419" s="216" t="s">
        <v>20</v>
      </c>
      <c r="N419" s="217" t="s">
        <v>47</v>
      </c>
      <c r="O419" s="81"/>
      <c r="P419" s="218">
        <f>O419*H419</f>
        <v>0</v>
      </c>
      <c r="Q419" s="218">
        <v>0</v>
      </c>
      <c r="R419" s="218">
        <f>Q419*H419</f>
        <v>0</v>
      </c>
      <c r="S419" s="218">
        <v>0</v>
      </c>
      <c r="T419" s="219">
        <f>S419*H419</f>
        <v>0</v>
      </c>
      <c r="AR419" s="220" t="s">
        <v>138</v>
      </c>
      <c r="AT419" s="220" t="s">
        <v>133</v>
      </c>
      <c r="AU419" s="220" t="s">
        <v>85</v>
      </c>
      <c r="AY419" s="15" t="s">
        <v>131</v>
      </c>
      <c r="BE419" s="221">
        <f>IF(N419="základní",J419,0)</f>
        <v>0</v>
      </c>
      <c r="BF419" s="221">
        <f>IF(N419="snížená",J419,0)</f>
        <v>0</v>
      </c>
      <c r="BG419" s="221">
        <f>IF(N419="zákl. přenesená",J419,0)</f>
        <v>0</v>
      </c>
      <c r="BH419" s="221">
        <f>IF(N419="sníž. přenesená",J419,0)</f>
        <v>0</v>
      </c>
      <c r="BI419" s="221">
        <f>IF(N419="nulová",J419,0)</f>
        <v>0</v>
      </c>
      <c r="BJ419" s="15" t="s">
        <v>22</v>
      </c>
      <c r="BK419" s="221">
        <f>ROUND(I419*H419,2)</f>
        <v>0</v>
      </c>
      <c r="BL419" s="15" t="s">
        <v>138</v>
      </c>
      <c r="BM419" s="220" t="s">
        <v>710</v>
      </c>
    </row>
    <row r="420" s="1" customFormat="1">
      <c r="B420" s="36"/>
      <c r="C420" s="37"/>
      <c r="D420" s="222" t="s">
        <v>140</v>
      </c>
      <c r="E420" s="37"/>
      <c r="F420" s="223" t="s">
        <v>711</v>
      </c>
      <c r="G420" s="37"/>
      <c r="H420" s="37"/>
      <c r="I420" s="133"/>
      <c r="J420" s="37"/>
      <c r="K420" s="37"/>
      <c r="L420" s="41"/>
      <c r="M420" s="224"/>
      <c r="N420" s="81"/>
      <c r="O420" s="81"/>
      <c r="P420" s="81"/>
      <c r="Q420" s="81"/>
      <c r="R420" s="81"/>
      <c r="S420" s="81"/>
      <c r="T420" s="82"/>
      <c r="AT420" s="15" t="s">
        <v>140</v>
      </c>
      <c r="AU420" s="15" t="s">
        <v>85</v>
      </c>
    </row>
    <row r="421" s="1" customFormat="1">
      <c r="B421" s="36"/>
      <c r="C421" s="37"/>
      <c r="D421" s="222" t="s">
        <v>142</v>
      </c>
      <c r="E421" s="37"/>
      <c r="F421" s="225" t="s">
        <v>712</v>
      </c>
      <c r="G421" s="37"/>
      <c r="H421" s="37"/>
      <c r="I421" s="133"/>
      <c r="J421" s="37"/>
      <c r="K421" s="37"/>
      <c r="L421" s="41"/>
      <c r="M421" s="224"/>
      <c r="N421" s="81"/>
      <c r="O421" s="81"/>
      <c r="P421" s="81"/>
      <c r="Q421" s="81"/>
      <c r="R421" s="81"/>
      <c r="S421" s="81"/>
      <c r="T421" s="82"/>
      <c r="AT421" s="15" t="s">
        <v>142</v>
      </c>
      <c r="AU421" s="15" t="s">
        <v>85</v>
      </c>
    </row>
    <row r="422" s="1" customFormat="1" ht="16.5" customHeight="1">
      <c r="B422" s="36"/>
      <c r="C422" s="209" t="s">
        <v>713</v>
      </c>
      <c r="D422" s="209" t="s">
        <v>133</v>
      </c>
      <c r="E422" s="210" t="s">
        <v>714</v>
      </c>
      <c r="F422" s="211" t="s">
        <v>715</v>
      </c>
      <c r="G422" s="212" t="s">
        <v>232</v>
      </c>
      <c r="H422" s="213">
        <v>34.447000000000003</v>
      </c>
      <c r="I422" s="214"/>
      <c r="J422" s="215">
        <f>ROUND(I422*H422,2)</f>
        <v>0</v>
      </c>
      <c r="K422" s="211" t="s">
        <v>137</v>
      </c>
      <c r="L422" s="41"/>
      <c r="M422" s="216" t="s">
        <v>20</v>
      </c>
      <c r="N422" s="217" t="s">
        <v>47</v>
      </c>
      <c r="O422" s="81"/>
      <c r="P422" s="218">
        <f>O422*H422</f>
        <v>0</v>
      </c>
      <c r="Q422" s="218">
        <v>0</v>
      </c>
      <c r="R422" s="218">
        <f>Q422*H422</f>
        <v>0</v>
      </c>
      <c r="S422" s="218">
        <v>0</v>
      </c>
      <c r="T422" s="219">
        <f>S422*H422</f>
        <v>0</v>
      </c>
      <c r="AR422" s="220" t="s">
        <v>138</v>
      </c>
      <c r="AT422" s="220" t="s">
        <v>133</v>
      </c>
      <c r="AU422" s="220" t="s">
        <v>85</v>
      </c>
      <c r="AY422" s="15" t="s">
        <v>131</v>
      </c>
      <c r="BE422" s="221">
        <f>IF(N422="základní",J422,0)</f>
        <v>0</v>
      </c>
      <c r="BF422" s="221">
        <f>IF(N422="snížená",J422,0)</f>
        <v>0</v>
      </c>
      <c r="BG422" s="221">
        <f>IF(N422="zákl. přenesená",J422,0)</f>
        <v>0</v>
      </c>
      <c r="BH422" s="221">
        <f>IF(N422="sníž. přenesená",J422,0)</f>
        <v>0</v>
      </c>
      <c r="BI422" s="221">
        <f>IF(N422="nulová",J422,0)</f>
        <v>0</v>
      </c>
      <c r="BJ422" s="15" t="s">
        <v>22</v>
      </c>
      <c r="BK422" s="221">
        <f>ROUND(I422*H422,2)</f>
        <v>0</v>
      </c>
      <c r="BL422" s="15" t="s">
        <v>138</v>
      </c>
      <c r="BM422" s="220" t="s">
        <v>716</v>
      </c>
    </row>
    <row r="423" s="1" customFormat="1">
      <c r="B423" s="36"/>
      <c r="C423" s="37"/>
      <c r="D423" s="222" t="s">
        <v>140</v>
      </c>
      <c r="E423" s="37"/>
      <c r="F423" s="223" t="s">
        <v>717</v>
      </c>
      <c r="G423" s="37"/>
      <c r="H423" s="37"/>
      <c r="I423" s="133"/>
      <c r="J423" s="37"/>
      <c r="K423" s="37"/>
      <c r="L423" s="41"/>
      <c r="M423" s="224"/>
      <c r="N423" s="81"/>
      <c r="O423" s="81"/>
      <c r="P423" s="81"/>
      <c r="Q423" s="81"/>
      <c r="R423" s="81"/>
      <c r="S423" s="81"/>
      <c r="T423" s="82"/>
      <c r="AT423" s="15" t="s">
        <v>140</v>
      </c>
      <c r="AU423" s="15" t="s">
        <v>85</v>
      </c>
    </row>
    <row r="424" s="1" customFormat="1">
      <c r="B424" s="36"/>
      <c r="C424" s="37"/>
      <c r="D424" s="222" t="s">
        <v>142</v>
      </c>
      <c r="E424" s="37"/>
      <c r="F424" s="225" t="s">
        <v>712</v>
      </c>
      <c r="G424" s="37"/>
      <c r="H424" s="37"/>
      <c r="I424" s="133"/>
      <c r="J424" s="37"/>
      <c r="K424" s="37"/>
      <c r="L424" s="41"/>
      <c r="M424" s="224"/>
      <c r="N424" s="81"/>
      <c r="O424" s="81"/>
      <c r="P424" s="81"/>
      <c r="Q424" s="81"/>
      <c r="R424" s="81"/>
      <c r="S424" s="81"/>
      <c r="T424" s="82"/>
      <c r="AT424" s="15" t="s">
        <v>142</v>
      </c>
      <c r="AU424" s="15" t="s">
        <v>85</v>
      </c>
    </row>
    <row r="425" s="12" customFormat="1">
      <c r="B425" s="226"/>
      <c r="C425" s="227"/>
      <c r="D425" s="222" t="s">
        <v>160</v>
      </c>
      <c r="E425" s="227"/>
      <c r="F425" s="229" t="s">
        <v>718</v>
      </c>
      <c r="G425" s="227"/>
      <c r="H425" s="230">
        <v>34.447000000000003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AT425" s="236" t="s">
        <v>160</v>
      </c>
      <c r="AU425" s="236" t="s">
        <v>85</v>
      </c>
      <c r="AV425" s="12" t="s">
        <v>85</v>
      </c>
      <c r="AW425" s="12" t="s">
        <v>4</v>
      </c>
      <c r="AX425" s="12" t="s">
        <v>22</v>
      </c>
      <c r="AY425" s="236" t="s">
        <v>131</v>
      </c>
    </row>
    <row r="426" s="1" customFormat="1" ht="16.5" customHeight="1">
      <c r="B426" s="36"/>
      <c r="C426" s="209" t="s">
        <v>719</v>
      </c>
      <c r="D426" s="209" t="s">
        <v>133</v>
      </c>
      <c r="E426" s="210" t="s">
        <v>720</v>
      </c>
      <c r="F426" s="211" t="s">
        <v>721</v>
      </c>
      <c r="G426" s="212" t="s">
        <v>232</v>
      </c>
      <c r="H426" s="213">
        <v>5.9850000000000003</v>
      </c>
      <c r="I426" s="214"/>
      <c r="J426" s="215">
        <f>ROUND(I426*H426,2)</f>
        <v>0</v>
      </c>
      <c r="K426" s="211" t="s">
        <v>137</v>
      </c>
      <c r="L426" s="41"/>
      <c r="M426" s="216" t="s">
        <v>20</v>
      </c>
      <c r="N426" s="217" t="s">
        <v>47</v>
      </c>
      <c r="O426" s="81"/>
      <c r="P426" s="218">
        <f>O426*H426</f>
        <v>0</v>
      </c>
      <c r="Q426" s="218">
        <v>0</v>
      </c>
      <c r="R426" s="218">
        <f>Q426*H426</f>
        <v>0</v>
      </c>
      <c r="S426" s="218">
        <v>0</v>
      </c>
      <c r="T426" s="219">
        <f>S426*H426</f>
        <v>0</v>
      </c>
      <c r="AR426" s="220" t="s">
        <v>138</v>
      </c>
      <c r="AT426" s="220" t="s">
        <v>133</v>
      </c>
      <c r="AU426" s="220" t="s">
        <v>85</v>
      </c>
      <c r="AY426" s="15" t="s">
        <v>131</v>
      </c>
      <c r="BE426" s="221">
        <f>IF(N426="základní",J426,0)</f>
        <v>0</v>
      </c>
      <c r="BF426" s="221">
        <f>IF(N426="snížená",J426,0)</f>
        <v>0</v>
      </c>
      <c r="BG426" s="221">
        <f>IF(N426="zákl. přenesená",J426,0)</f>
        <v>0</v>
      </c>
      <c r="BH426" s="221">
        <f>IF(N426="sníž. přenesená",J426,0)</f>
        <v>0</v>
      </c>
      <c r="BI426" s="221">
        <f>IF(N426="nulová",J426,0)</f>
        <v>0</v>
      </c>
      <c r="BJ426" s="15" t="s">
        <v>22</v>
      </c>
      <c r="BK426" s="221">
        <f>ROUND(I426*H426,2)</f>
        <v>0</v>
      </c>
      <c r="BL426" s="15" t="s">
        <v>138</v>
      </c>
      <c r="BM426" s="220" t="s">
        <v>722</v>
      </c>
    </row>
    <row r="427" s="1" customFormat="1">
      <c r="B427" s="36"/>
      <c r="C427" s="37"/>
      <c r="D427" s="222" t="s">
        <v>140</v>
      </c>
      <c r="E427" s="37"/>
      <c r="F427" s="223" t="s">
        <v>723</v>
      </c>
      <c r="G427" s="37"/>
      <c r="H427" s="37"/>
      <c r="I427" s="133"/>
      <c r="J427" s="37"/>
      <c r="K427" s="37"/>
      <c r="L427" s="41"/>
      <c r="M427" s="224"/>
      <c r="N427" s="81"/>
      <c r="O427" s="81"/>
      <c r="P427" s="81"/>
      <c r="Q427" s="81"/>
      <c r="R427" s="81"/>
      <c r="S427" s="81"/>
      <c r="T427" s="82"/>
      <c r="AT427" s="15" t="s">
        <v>140</v>
      </c>
      <c r="AU427" s="15" t="s">
        <v>85</v>
      </c>
    </row>
    <row r="428" s="1" customFormat="1">
      <c r="B428" s="36"/>
      <c r="C428" s="37"/>
      <c r="D428" s="222" t="s">
        <v>142</v>
      </c>
      <c r="E428" s="37"/>
      <c r="F428" s="225" t="s">
        <v>712</v>
      </c>
      <c r="G428" s="37"/>
      <c r="H428" s="37"/>
      <c r="I428" s="133"/>
      <c r="J428" s="37"/>
      <c r="K428" s="37"/>
      <c r="L428" s="41"/>
      <c r="M428" s="224"/>
      <c r="N428" s="81"/>
      <c r="O428" s="81"/>
      <c r="P428" s="81"/>
      <c r="Q428" s="81"/>
      <c r="R428" s="81"/>
      <c r="S428" s="81"/>
      <c r="T428" s="82"/>
      <c r="AT428" s="15" t="s">
        <v>142</v>
      </c>
      <c r="AU428" s="15" t="s">
        <v>85</v>
      </c>
    </row>
    <row r="429" s="1" customFormat="1" ht="16.5" customHeight="1">
      <c r="B429" s="36"/>
      <c r="C429" s="209" t="s">
        <v>28</v>
      </c>
      <c r="D429" s="209" t="s">
        <v>133</v>
      </c>
      <c r="E429" s="210" t="s">
        <v>724</v>
      </c>
      <c r="F429" s="211" t="s">
        <v>725</v>
      </c>
      <c r="G429" s="212" t="s">
        <v>232</v>
      </c>
      <c r="H429" s="213">
        <v>5.9850000000000003</v>
      </c>
      <c r="I429" s="214"/>
      <c r="J429" s="215">
        <f>ROUND(I429*H429,2)</f>
        <v>0</v>
      </c>
      <c r="K429" s="211" t="s">
        <v>137</v>
      </c>
      <c r="L429" s="41"/>
      <c r="M429" s="216" t="s">
        <v>20</v>
      </c>
      <c r="N429" s="217" t="s">
        <v>47</v>
      </c>
      <c r="O429" s="81"/>
      <c r="P429" s="218">
        <f>O429*H429</f>
        <v>0</v>
      </c>
      <c r="Q429" s="218">
        <v>0</v>
      </c>
      <c r="R429" s="218">
        <f>Q429*H429</f>
        <v>0</v>
      </c>
      <c r="S429" s="218">
        <v>0</v>
      </c>
      <c r="T429" s="219">
        <f>S429*H429</f>
        <v>0</v>
      </c>
      <c r="AR429" s="220" t="s">
        <v>138</v>
      </c>
      <c r="AT429" s="220" t="s">
        <v>133</v>
      </c>
      <c r="AU429" s="220" t="s">
        <v>85</v>
      </c>
      <c r="AY429" s="15" t="s">
        <v>131</v>
      </c>
      <c r="BE429" s="221">
        <f>IF(N429="základní",J429,0)</f>
        <v>0</v>
      </c>
      <c r="BF429" s="221">
        <f>IF(N429="snížená",J429,0)</f>
        <v>0</v>
      </c>
      <c r="BG429" s="221">
        <f>IF(N429="zákl. přenesená",J429,0)</f>
        <v>0</v>
      </c>
      <c r="BH429" s="221">
        <f>IF(N429="sníž. přenesená",J429,0)</f>
        <v>0</v>
      </c>
      <c r="BI429" s="221">
        <f>IF(N429="nulová",J429,0)</f>
        <v>0</v>
      </c>
      <c r="BJ429" s="15" t="s">
        <v>22</v>
      </c>
      <c r="BK429" s="221">
        <f>ROUND(I429*H429,2)</f>
        <v>0</v>
      </c>
      <c r="BL429" s="15" t="s">
        <v>138</v>
      </c>
      <c r="BM429" s="220" t="s">
        <v>726</v>
      </c>
    </row>
    <row r="430" s="1" customFormat="1">
      <c r="B430" s="36"/>
      <c r="C430" s="37"/>
      <c r="D430" s="222" t="s">
        <v>140</v>
      </c>
      <c r="E430" s="37"/>
      <c r="F430" s="223" t="s">
        <v>717</v>
      </c>
      <c r="G430" s="37"/>
      <c r="H430" s="37"/>
      <c r="I430" s="133"/>
      <c r="J430" s="37"/>
      <c r="K430" s="37"/>
      <c r="L430" s="41"/>
      <c r="M430" s="224"/>
      <c r="N430" s="81"/>
      <c r="O430" s="81"/>
      <c r="P430" s="81"/>
      <c r="Q430" s="81"/>
      <c r="R430" s="81"/>
      <c r="S430" s="81"/>
      <c r="T430" s="82"/>
      <c r="AT430" s="15" t="s">
        <v>140</v>
      </c>
      <c r="AU430" s="15" t="s">
        <v>85</v>
      </c>
    </row>
    <row r="431" s="1" customFormat="1">
      <c r="B431" s="36"/>
      <c r="C431" s="37"/>
      <c r="D431" s="222" t="s">
        <v>142</v>
      </c>
      <c r="E431" s="37"/>
      <c r="F431" s="225" t="s">
        <v>712</v>
      </c>
      <c r="G431" s="37"/>
      <c r="H431" s="37"/>
      <c r="I431" s="133"/>
      <c r="J431" s="37"/>
      <c r="K431" s="37"/>
      <c r="L431" s="41"/>
      <c r="M431" s="224"/>
      <c r="N431" s="81"/>
      <c r="O431" s="81"/>
      <c r="P431" s="81"/>
      <c r="Q431" s="81"/>
      <c r="R431" s="81"/>
      <c r="S431" s="81"/>
      <c r="T431" s="82"/>
      <c r="AT431" s="15" t="s">
        <v>142</v>
      </c>
      <c r="AU431" s="15" t="s">
        <v>85</v>
      </c>
    </row>
    <row r="432" s="12" customFormat="1">
      <c r="B432" s="226"/>
      <c r="C432" s="227"/>
      <c r="D432" s="222" t="s">
        <v>160</v>
      </c>
      <c r="E432" s="227"/>
      <c r="F432" s="229" t="s">
        <v>727</v>
      </c>
      <c r="G432" s="227"/>
      <c r="H432" s="230">
        <v>5.9850000000000003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AT432" s="236" t="s">
        <v>160</v>
      </c>
      <c r="AU432" s="236" t="s">
        <v>85</v>
      </c>
      <c r="AV432" s="12" t="s">
        <v>85</v>
      </c>
      <c r="AW432" s="12" t="s">
        <v>4</v>
      </c>
      <c r="AX432" s="12" t="s">
        <v>22</v>
      </c>
      <c r="AY432" s="236" t="s">
        <v>131</v>
      </c>
    </row>
    <row r="433" s="1" customFormat="1" ht="16.5" customHeight="1">
      <c r="B433" s="36"/>
      <c r="C433" s="209" t="s">
        <v>728</v>
      </c>
      <c r="D433" s="209" t="s">
        <v>133</v>
      </c>
      <c r="E433" s="210" t="s">
        <v>729</v>
      </c>
      <c r="F433" s="211" t="s">
        <v>730</v>
      </c>
      <c r="G433" s="212" t="s">
        <v>232</v>
      </c>
      <c r="H433" s="213">
        <v>70.984999999999999</v>
      </c>
      <c r="I433" s="214"/>
      <c r="J433" s="215">
        <f>ROUND(I433*H433,2)</f>
        <v>0</v>
      </c>
      <c r="K433" s="211" t="s">
        <v>137</v>
      </c>
      <c r="L433" s="41"/>
      <c r="M433" s="216" t="s">
        <v>20</v>
      </c>
      <c r="N433" s="217" t="s">
        <v>47</v>
      </c>
      <c r="O433" s="81"/>
      <c r="P433" s="218">
        <f>O433*H433</f>
        <v>0</v>
      </c>
      <c r="Q433" s="218">
        <v>0</v>
      </c>
      <c r="R433" s="218">
        <f>Q433*H433</f>
        <v>0</v>
      </c>
      <c r="S433" s="218">
        <v>0</v>
      </c>
      <c r="T433" s="219">
        <f>S433*H433</f>
        <v>0</v>
      </c>
      <c r="AR433" s="220" t="s">
        <v>138</v>
      </c>
      <c r="AT433" s="220" t="s">
        <v>133</v>
      </c>
      <c r="AU433" s="220" t="s">
        <v>85</v>
      </c>
      <c r="AY433" s="15" t="s">
        <v>131</v>
      </c>
      <c r="BE433" s="221">
        <f>IF(N433="základní",J433,0)</f>
        <v>0</v>
      </c>
      <c r="BF433" s="221">
        <f>IF(N433="snížená",J433,0)</f>
        <v>0</v>
      </c>
      <c r="BG433" s="221">
        <f>IF(N433="zákl. přenesená",J433,0)</f>
        <v>0</v>
      </c>
      <c r="BH433" s="221">
        <f>IF(N433="sníž. přenesená",J433,0)</f>
        <v>0</v>
      </c>
      <c r="BI433" s="221">
        <f>IF(N433="nulová",J433,0)</f>
        <v>0</v>
      </c>
      <c r="BJ433" s="15" t="s">
        <v>22</v>
      </c>
      <c r="BK433" s="221">
        <f>ROUND(I433*H433,2)</f>
        <v>0</v>
      </c>
      <c r="BL433" s="15" t="s">
        <v>138</v>
      </c>
      <c r="BM433" s="220" t="s">
        <v>731</v>
      </c>
    </row>
    <row r="434" s="1" customFormat="1">
      <c r="B434" s="36"/>
      <c r="C434" s="37"/>
      <c r="D434" s="222" t="s">
        <v>140</v>
      </c>
      <c r="E434" s="37"/>
      <c r="F434" s="223" t="s">
        <v>732</v>
      </c>
      <c r="G434" s="37"/>
      <c r="H434" s="37"/>
      <c r="I434" s="133"/>
      <c r="J434" s="37"/>
      <c r="K434" s="37"/>
      <c r="L434" s="41"/>
      <c r="M434" s="224"/>
      <c r="N434" s="81"/>
      <c r="O434" s="81"/>
      <c r="P434" s="81"/>
      <c r="Q434" s="81"/>
      <c r="R434" s="81"/>
      <c r="S434" s="81"/>
      <c r="T434" s="82"/>
      <c r="AT434" s="15" t="s">
        <v>140</v>
      </c>
      <c r="AU434" s="15" t="s">
        <v>85</v>
      </c>
    </row>
    <row r="435" s="1" customFormat="1">
      <c r="B435" s="36"/>
      <c r="C435" s="37"/>
      <c r="D435" s="222" t="s">
        <v>142</v>
      </c>
      <c r="E435" s="37"/>
      <c r="F435" s="225" t="s">
        <v>733</v>
      </c>
      <c r="G435" s="37"/>
      <c r="H435" s="37"/>
      <c r="I435" s="133"/>
      <c r="J435" s="37"/>
      <c r="K435" s="37"/>
      <c r="L435" s="41"/>
      <c r="M435" s="224"/>
      <c r="N435" s="81"/>
      <c r="O435" s="81"/>
      <c r="P435" s="81"/>
      <c r="Q435" s="81"/>
      <c r="R435" s="81"/>
      <c r="S435" s="81"/>
      <c r="T435" s="82"/>
      <c r="AT435" s="15" t="s">
        <v>142</v>
      </c>
      <c r="AU435" s="15" t="s">
        <v>85</v>
      </c>
    </row>
    <row r="436" s="1" customFormat="1" ht="16.5" customHeight="1">
      <c r="B436" s="36"/>
      <c r="C436" s="209" t="s">
        <v>734</v>
      </c>
      <c r="D436" s="209" t="s">
        <v>133</v>
      </c>
      <c r="E436" s="210" t="s">
        <v>735</v>
      </c>
      <c r="F436" s="211" t="s">
        <v>736</v>
      </c>
      <c r="G436" s="212" t="s">
        <v>232</v>
      </c>
      <c r="H436" s="213">
        <v>5.9850000000000003</v>
      </c>
      <c r="I436" s="214"/>
      <c r="J436" s="215">
        <f>ROUND(I436*H436,2)</f>
        <v>0</v>
      </c>
      <c r="K436" s="211" t="s">
        <v>137</v>
      </c>
      <c r="L436" s="41"/>
      <c r="M436" s="216" t="s">
        <v>20</v>
      </c>
      <c r="N436" s="217" t="s">
        <v>47</v>
      </c>
      <c r="O436" s="81"/>
      <c r="P436" s="218">
        <f>O436*H436</f>
        <v>0</v>
      </c>
      <c r="Q436" s="218">
        <v>0</v>
      </c>
      <c r="R436" s="218">
        <f>Q436*H436</f>
        <v>0</v>
      </c>
      <c r="S436" s="218">
        <v>0</v>
      </c>
      <c r="T436" s="219">
        <f>S436*H436</f>
        <v>0</v>
      </c>
      <c r="AR436" s="220" t="s">
        <v>138</v>
      </c>
      <c r="AT436" s="220" t="s">
        <v>133</v>
      </c>
      <c r="AU436" s="220" t="s">
        <v>85</v>
      </c>
      <c r="AY436" s="15" t="s">
        <v>131</v>
      </c>
      <c r="BE436" s="221">
        <f>IF(N436="základní",J436,0)</f>
        <v>0</v>
      </c>
      <c r="BF436" s="221">
        <f>IF(N436="snížená",J436,0)</f>
        <v>0</v>
      </c>
      <c r="BG436" s="221">
        <f>IF(N436="zákl. přenesená",J436,0)</f>
        <v>0</v>
      </c>
      <c r="BH436" s="221">
        <f>IF(N436="sníž. přenesená",J436,0)</f>
        <v>0</v>
      </c>
      <c r="BI436" s="221">
        <f>IF(N436="nulová",J436,0)</f>
        <v>0</v>
      </c>
      <c r="BJ436" s="15" t="s">
        <v>22</v>
      </c>
      <c r="BK436" s="221">
        <f>ROUND(I436*H436,2)</f>
        <v>0</v>
      </c>
      <c r="BL436" s="15" t="s">
        <v>138</v>
      </c>
      <c r="BM436" s="220" t="s">
        <v>737</v>
      </c>
    </row>
    <row r="437" s="1" customFormat="1">
      <c r="B437" s="36"/>
      <c r="C437" s="37"/>
      <c r="D437" s="222" t="s">
        <v>140</v>
      </c>
      <c r="E437" s="37"/>
      <c r="F437" s="223" t="s">
        <v>738</v>
      </c>
      <c r="G437" s="37"/>
      <c r="H437" s="37"/>
      <c r="I437" s="133"/>
      <c r="J437" s="37"/>
      <c r="K437" s="37"/>
      <c r="L437" s="41"/>
      <c r="M437" s="224"/>
      <c r="N437" s="81"/>
      <c r="O437" s="81"/>
      <c r="P437" s="81"/>
      <c r="Q437" s="81"/>
      <c r="R437" s="81"/>
      <c r="S437" s="81"/>
      <c r="T437" s="82"/>
      <c r="AT437" s="15" t="s">
        <v>140</v>
      </c>
      <c r="AU437" s="15" t="s">
        <v>85</v>
      </c>
    </row>
    <row r="438" s="1" customFormat="1">
      <c r="B438" s="36"/>
      <c r="C438" s="37"/>
      <c r="D438" s="222" t="s">
        <v>142</v>
      </c>
      <c r="E438" s="37"/>
      <c r="F438" s="225" t="s">
        <v>739</v>
      </c>
      <c r="G438" s="37"/>
      <c r="H438" s="37"/>
      <c r="I438" s="133"/>
      <c r="J438" s="37"/>
      <c r="K438" s="37"/>
      <c r="L438" s="41"/>
      <c r="M438" s="224"/>
      <c r="N438" s="81"/>
      <c r="O438" s="81"/>
      <c r="P438" s="81"/>
      <c r="Q438" s="81"/>
      <c r="R438" s="81"/>
      <c r="S438" s="81"/>
      <c r="T438" s="82"/>
      <c r="AT438" s="15" t="s">
        <v>142</v>
      </c>
      <c r="AU438" s="15" t="s">
        <v>85</v>
      </c>
    </row>
    <row r="439" s="1" customFormat="1" ht="16.5" customHeight="1">
      <c r="B439" s="36"/>
      <c r="C439" s="209" t="s">
        <v>740</v>
      </c>
      <c r="D439" s="209" t="s">
        <v>133</v>
      </c>
      <c r="E439" s="210" t="s">
        <v>741</v>
      </c>
      <c r="F439" s="211" t="s">
        <v>742</v>
      </c>
      <c r="G439" s="212" t="s">
        <v>232</v>
      </c>
      <c r="H439" s="213">
        <v>10.507</v>
      </c>
      <c r="I439" s="214"/>
      <c r="J439" s="215">
        <f>ROUND(I439*H439,2)</f>
        <v>0</v>
      </c>
      <c r="K439" s="211" t="s">
        <v>137</v>
      </c>
      <c r="L439" s="41"/>
      <c r="M439" s="216" t="s">
        <v>20</v>
      </c>
      <c r="N439" s="217" t="s">
        <v>47</v>
      </c>
      <c r="O439" s="81"/>
      <c r="P439" s="218">
        <f>O439*H439</f>
        <v>0</v>
      </c>
      <c r="Q439" s="218">
        <v>0</v>
      </c>
      <c r="R439" s="218">
        <f>Q439*H439</f>
        <v>0</v>
      </c>
      <c r="S439" s="218">
        <v>0</v>
      </c>
      <c r="T439" s="219">
        <f>S439*H439</f>
        <v>0</v>
      </c>
      <c r="AR439" s="220" t="s">
        <v>138</v>
      </c>
      <c r="AT439" s="220" t="s">
        <v>133</v>
      </c>
      <c r="AU439" s="220" t="s">
        <v>85</v>
      </c>
      <c r="AY439" s="15" t="s">
        <v>131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15" t="s">
        <v>22</v>
      </c>
      <c r="BK439" s="221">
        <f>ROUND(I439*H439,2)</f>
        <v>0</v>
      </c>
      <c r="BL439" s="15" t="s">
        <v>138</v>
      </c>
      <c r="BM439" s="220" t="s">
        <v>743</v>
      </c>
    </row>
    <row r="440" s="1" customFormat="1">
      <c r="B440" s="36"/>
      <c r="C440" s="37"/>
      <c r="D440" s="222" t="s">
        <v>140</v>
      </c>
      <c r="E440" s="37"/>
      <c r="F440" s="223" t="s">
        <v>744</v>
      </c>
      <c r="G440" s="37"/>
      <c r="H440" s="37"/>
      <c r="I440" s="133"/>
      <c r="J440" s="37"/>
      <c r="K440" s="37"/>
      <c r="L440" s="41"/>
      <c r="M440" s="224"/>
      <c r="N440" s="81"/>
      <c r="O440" s="81"/>
      <c r="P440" s="81"/>
      <c r="Q440" s="81"/>
      <c r="R440" s="81"/>
      <c r="S440" s="81"/>
      <c r="T440" s="82"/>
      <c r="AT440" s="15" t="s">
        <v>140</v>
      </c>
      <c r="AU440" s="15" t="s">
        <v>85</v>
      </c>
    </row>
    <row r="441" s="1" customFormat="1">
      <c r="B441" s="36"/>
      <c r="C441" s="37"/>
      <c r="D441" s="222" t="s">
        <v>142</v>
      </c>
      <c r="E441" s="37"/>
      <c r="F441" s="225" t="s">
        <v>739</v>
      </c>
      <c r="G441" s="37"/>
      <c r="H441" s="37"/>
      <c r="I441" s="133"/>
      <c r="J441" s="37"/>
      <c r="K441" s="37"/>
      <c r="L441" s="41"/>
      <c r="M441" s="224"/>
      <c r="N441" s="81"/>
      <c r="O441" s="81"/>
      <c r="P441" s="81"/>
      <c r="Q441" s="81"/>
      <c r="R441" s="81"/>
      <c r="S441" s="81"/>
      <c r="T441" s="82"/>
      <c r="AT441" s="15" t="s">
        <v>142</v>
      </c>
      <c r="AU441" s="15" t="s">
        <v>85</v>
      </c>
    </row>
    <row r="442" s="1" customFormat="1" ht="16.5" customHeight="1">
      <c r="B442" s="36"/>
      <c r="C442" s="209" t="s">
        <v>745</v>
      </c>
      <c r="D442" s="209" t="s">
        <v>133</v>
      </c>
      <c r="E442" s="210" t="s">
        <v>746</v>
      </c>
      <c r="F442" s="211" t="s">
        <v>747</v>
      </c>
      <c r="G442" s="212" t="s">
        <v>232</v>
      </c>
      <c r="H442" s="213">
        <v>23.940000000000001</v>
      </c>
      <c r="I442" s="214"/>
      <c r="J442" s="215">
        <f>ROUND(I442*H442,2)</f>
        <v>0</v>
      </c>
      <c r="K442" s="211" t="s">
        <v>137</v>
      </c>
      <c r="L442" s="41"/>
      <c r="M442" s="216" t="s">
        <v>20</v>
      </c>
      <c r="N442" s="217" t="s">
        <v>47</v>
      </c>
      <c r="O442" s="81"/>
      <c r="P442" s="218">
        <f>O442*H442</f>
        <v>0</v>
      </c>
      <c r="Q442" s="218">
        <v>0</v>
      </c>
      <c r="R442" s="218">
        <f>Q442*H442</f>
        <v>0</v>
      </c>
      <c r="S442" s="218">
        <v>0</v>
      </c>
      <c r="T442" s="219">
        <f>S442*H442</f>
        <v>0</v>
      </c>
      <c r="AR442" s="220" t="s">
        <v>138</v>
      </c>
      <c r="AT442" s="220" t="s">
        <v>133</v>
      </c>
      <c r="AU442" s="220" t="s">
        <v>85</v>
      </c>
      <c r="AY442" s="15" t="s">
        <v>131</v>
      </c>
      <c r="BE442" s="221">
        <f>IF(N442="základní",J442,0)</f>
        <v>0</v>
      </c>
      <c r="BF442" s="221">
        <f>IF(N442="snížená",J442,0)</f>
        <v>0</v>
      </c>
      <c r="BG442" s="221">
        <f>IF(N442="zákl. přenesená",J442,0)</f>
        <v>0</v>
      </c>
      <c r="BH442" s="221">
        <f>IF(N442="sníž. přenesená",J442,0)</f>
        <v>0</v>
      </c>
      <c r="BI442" s="221">
        <f>IF(N442="nulová",J442,0)</f>
        <v>0</v>
      </c>
      <c r="BJ442" s="15" t="s">
        <v>22</v>
      </c>
      <c r="BK442" s="221">
        <f>ROUND(I442*H442,2)</f>
        <v>0</v>
      </c>
      <c r="BL442" s="15" t="s">
        <v>138</v>
      </c>
      <c r="BM442" s="220" t="s">
        <v>748</v>
      </c>
    </row>
    <row r="443" s="1" customFormat="1">
      <c r="B443" s="36"/>
      <c r="C443" s="37"/>
      <c r="D443" s="222" t="s">
        <v>140</v>
      </c>
      <c r="E443" s="37"/>
      <c r="F443" s="223" t="s">
        <v>234</v>
      </c>
      <c r="G443" s="37"/>
      <c r="H443" s="37"/>
      <c r="I443" s="133"/>
      <c r="J443" s="37"/>
      <c r="K443" s="37"/>
      <c r="L443" s="41"/>
      <c r="M443" s="224"/>
      <c r="N443" s="81"/>
      <c r="O443" s="81"/>
      <c r="P443" s="81"/>
      <c r="Q443" s="81"/>
      <c r="R443" s="81"/>
      <c r="S443" s="81"/>
      <c r="T443" s="82"/>
      <c r="AT443" s="15" t="s">
        <v>140</v>
      </c>
      <c r="AU443" s="15" t="s">
        <v>85</v>
      </c>
    </row>
    <row r="444" s="1" customFormat="1">
      <c r="B444" s="36"/>
      <c r="C444" s="37"/>
      <c r="D444" s="222" t="s">
        <v>142</v>
      </c>
      <c r="E444" s="37"/>
      <c r="F444" s="225" t="s">
        <v>739</v>
      </c>
      <c r="G444" s="37"/>
      <c r="H444" s="37"/>
      <c r="I444" s="133"/>
      <c r="J444" s="37"/>
      <c r="K444" s="37"/>
      <c r="L444" s="41"/>
      <c r="M444" s="224"/>
      <c r="N444" s="81"/>
      <c r="O444" s="81"/>
      <c r="P444" s="81"/>
      <c r="Q444" s="81"/>
      <c r="R444" s="81"/>
      <c r="S444" s="81"/>
      <c r="T444" s="82"/>
      <c r="AT444" s="15" t="s">
        <v>142</v>
      </c>
      <c r="AU444" s="15" t="s">
        <v>85</v>
      </c>
    </row>
    <row r="445" s="11" customFormat="1" ht="22.8" customHeight="1">
      <c r="B445" s="193"/>
      <c r="C445" s="194"/>
      <c r="D445" s="195" t="s">
        <v>75</v>
      </c>
      <c r="E445" s="207" t="s">
        <v>749</v>
      </c>
      <c r="F445" s="207" t="s">
        <v>750</v>
      </c>
      <c r="G445" s="194"/>
      <c r="H445" s="194"/>
      <c r="I445" s="197"/>
      <c r="J445" s="208">
        <f>BK445</f>
        <v>0</v>
      </c>
      <c r="K445" s="194"/>
      <c r="L445" s="199"/>
      <c r="M445" s="200"/>
      <c r="N445" s="201"/>
      <c r="O445" s="201"/>
      <c r="P445" s="202">
        <f>SUM(P446:P447)</f>
        <v>0</v>
      </c>
      <c r="Q445" s="201"/>
      <c r="R445" s="202">
        <f>SUM(R446:R447)</f>
        <v>0</v>
      </c>
      <c r="S445" s="201"/>
      <c r="T445" s="203">
        <f>SUM(T446:T447)</f>
        <v>0</v>
      </c>
      <c r="AR445" s="204" t="s">
        <v>22</v>
      </c>
      <c r="AT445" s="205" t="s">
        <v>75</v>
      </c>
      <c r="AU445" s="205" t="s">
        <v>22</v>
      </c>
      <c r="AY445" s="204" t="s">
        <v>131</v>
      </c>
      <c r="BK445" s="206">
        <f>SUM(BK446:BK447)</f>
        <v>0</v>
      </c>
    </row>
    <row r="446" s="1" customFormat="1" ht="16.5" customHeight="1">
      <c r="B446" s="36"/>
      <c r="C446" s="209" t="s">
        <v>751</v>
      </c>
      <c r="D446" s="209" t="s">
        <v>133</v>
      </c>
      <c r="E446" s="210" t="s">
        <v>752</v>
      </c>
      <c r="F446" s="211" t="s">
        <v>753</v>
      </c>
      <c r="G446" s="212" t="s">
        <v>232</v>
      </c>
      <c r="H446" s="213">
        <v>344.89999999999998</v>
      </c>
      <c r="I446" s="214"/>
      <c r="J446" s="215">
        <f>ROUND(I446*H446,2)</f>
        <v>0</v>
      </c>
      <c r="K446" s="211" t="s">
        <v>137</v>
      </c>
      <c r="L446" s="41"/>
      <c r="M446" s="216" t="s">
        <v>20</v>
      </c>
      <c r="N446" s="217" t="s">
        <v>47</v>
      </c>
      <c r="O446" s="81"/>
      <c r="P446" s="218">
        <f>O446*H446</f>
        <v>0</v>
      </c>
      <c r="Q446" s="218">
        <v>0</v>
      </c>
      <c r="R446" s="218">
        <f>Q446*H446</f>
        <v>0</v>
      </c>
      <c r="S446" s="218">
        <v>0</v>
      </c>
      <c r="T446" s="219">
        <f>S446*H446</f>
        <v>0</v>
      </c>
      <c r="AR446" s="220" t="s">
        <v>138</v>
      </c>
      <c r="AT446" s="220" t="s">
        <v>133</v>
      </c>
      <c r="AU446" s="220" t="s">
        <v>85</v>
      </c>
      <c r="AY446" s="15" t="s">
        <v>131</v>
      </c>
      <c r="BE446" s="221">
        <f>IF(N446="základní",J446,0)</f>
        <v>0</v>
      </c>
      <c r="BF446" s="221">
        <f>IF(N446="snížená",J446,0)</f>
        <v>0</v>
      </c>
      <c r="BG446" s="221">
        <f>IF(N446="zákl. přenesená",J446,0)</f>
        <v>0</v>
      </c>
      <c r="BH446" s="221">
        <f>IF(N446="sníž. přenesená",J446,0)</f>
        <v>0</v>
      </c>
      <c r="BI446" s="221">
        <f>IF(N446="nulová",J446,0)</f>
        <v>0</v>
      </c>
      <c r="BJ446" s="15" t="s">
        <v>22</v>
      </c>
      <c r="BK446" s="221">
        <f>ROUND(I446*H446,2)</f>
        <v>0</v>
      </c>
      <c r="BL446" s="15" t="s">
        <v>138</v>
      </c>
      <c r="BM446" s="220" t="s">
        <v>754</v>
      </c>
    </row>
    <row r="447" s="1" customFormat="1">
      <c r="B447" s="36"/>
      <c r="C447" s="37"/>
      <c r="D447" s="222" t="s">
        <v>140</v>
      </c>
      <c r="E447" s="37"/>
      <c r="F447" s="223" t="s">
        <v>755</v>
      </c>
      <c r="G447" s="37"/>
      <c r="H447" s="37"/>
      <c r="I447" s="133"/>
      <c r="J447" s="37"/>
      <c r="K447" s="37"/>
      <c r="L447" s="41"/>
      <c r="M447" s="224"/>
      <c r="N447" s="81"/>
      <c r="O447" s="81"/>
      <c r="P447" s="81"/>
      <c r="Q447" s="81"/>
      <c r="R447" s="81"/>
      <c r="S447" s="81"/>
      <c r="T447" s="82"/>
      <c r="AT447" s="15" t="s">
        <v>140</v>
      </c>
      <c r="AU447" s="15" t="s">
        <v>85</v>
      </c>
    </row>
    <row r="448" s="11" customFormat="1" ht="25.92" customHeight="1">
      <c r="B448" s="193"/>
      <c r="C448" s="194"/>
      <c r="D448" s="195" t="s">
        <v>75</v>
      </c>
      <c r="E448" s="196" t="s">
        <v>756</v>
      </c>
      <c r="F448" s="196" t="s">
        <v>757</v>
      </c>
      <c r="G448" s="194"/>
      <c r="H448" s="194"/>
      <c r="I448" s="197"/>
      <c r="J448" s="198">
        <f>BK448</f>
        <v>0</v>
      </c>
      <c r="K448" s="194"/>
      <c r="L448" s="199"/>
      <c r="M448" s="200"/>
      <c r="N448" s="201"/>
      <c r="O448" s="201"/>
      <c r="P448" s="202">
        <f>P449+P455+P460</f>
        <v>0</v>
      </c>
      <c r="Q448" s="201"/>
      <c r="R448" s="202">
        <f>R449+R455+R460</f>
        <v>0.032770000000000001</v>
      </c>
      <c r="S448" s="201"/>
      <c r="T448" s="203">
        <f>T449+T455+T460</f>
        <v>0</v>
      </c>
      <c r="AR448" s="204" t="s">
        <v>85</v>
      </c>
      <c r="AT448" s="205" t="s">
        <v>75</v>
      </c>
      <c r="AU448" s="205" t="s">
        <v>76</v>
      </c>
      <c r="AY448" s="204" t="s">
        <v>131</v>
      </c>
      <c r="BK448" s="206">
        <f>BK449+BK455+BK460</f>
        <v>0</v>
      </c>
    </row>
    <row r="449" s="11" customFormat="1" ht="22.8" customHeight="1">
      <c r="B449" s="193"/>
      <c r="C449" s="194"/>
      <c r="D449" s="195" t="s">
        <v>75</v>
      </c>
      <c r="E449" s="207" t="s">
        <v>758</v>
      </c>
      <c r="F449" s="207" t="s">
        <v>759</v>
      </c>
      <c r="G449" s="194"/>
      <c r="H449" s="194"/>
      <c r="I449" s="197"/>
      <c r="J449" s="208">
        <f>BK449</f>
        <v>0</v>
      </c>
      <c r="K449" s="194"/>
      <c r="L449" s="199"/>
      <c r="M449" s="200"/>
      <c r="N449" s="201"/>
      <c r="O449" s="201"/>
      <c r="P449" s="202">
        <f>SUM(P450:P454)</f>
        <v>0</v>
      </c>
      <c r="Q449" s="201"/>
      <c r="R449" s="202">
        <f>SUM(R450:R454)</f>
        <v>0.032770000000000001</v>
      </c>
      <c r="S449" s="201"/>
      <c r="T449" s="203">
        <f>SUM(T450:T454)</f>
        <v>0</v>
      </c>
      <c r="AR449" s="204" t="s">
        <v>85</v>
      </c>
      <c r="AT449" s="205" t="s">
        <v>75</v>
      </c>
      <c r="AU449" s="205" t="s">
        <v>22</v>
      </c>
      <c r="AY449" s="204" t="s">
        <v>131</v>
      </c>
      <c r="BK449" s="206">
        <f>SUM(BK450:BK454)</f>
        <v>0</v>
      </c>
    </row>
    <row r="450" s="1" customFormat="1" ht="16.5" customHeight="1">
      <c r="B450" s="36"/>
      <c r="C450" s="209" t="s">
        <v>760</v>
      </c>
      <c r="D450" s="209" t="s">
        <v>133</v>
      </c>
      <c r="E450" s="210" t="s">
        <v>761</v>
      </c>
      <c r="F450" s="211" t="s">
        <v>762</v>
      </c>
      <c r="G450" s="212" t="s">
        <v>152</v>
      </c>
      <c r="H450" s="213">
        <v>43.5</v>
      </c>
      <c r="I450" s="214"/>
      <c r="J450" s="215">
        <f>ROUND(I450*H450,2)</f>
        <v>0</v>
      </c>
      <c r="K450" s="211" t="s">
        <v>137</v>
      </c>
      <c r="L450" s="41"/>
      <c r="M450" s="216" t="s">
        <v>20</v>
      </c>
      <c r="N450" s="217" t="s">
        <v>47</v>
      </c>
      <c r="O450" s="81"/>
      <c r="P450" s="218">
        <f>O450*H450</f>
        <v>0</v>
      </c>
      <c r="Q450" s="218">
        <v>0.00058</v>
      </c>
      <c r="R450" s="218">
        <f>Q450*H450</f>
        <v>0.025229999999999999</v>
      </c>
      <c r="S450" s="218">
        <v>0</v>
      </c>
      <c r="T450" s="219">
        <f>S450*H450</f>
        <v>0</v>
      </c>
      <c r="AR450" s="220" t="s">
        <v>237</v>
      </c>
      <c r="AT450" s="220" t="s">
        <v>133</v>
      </c>
      <c r="AU450" s="220" t="s">
        <v>85</v>
      </c>
      <c r="AY450" s="15" t="s">
        <v>131</v>
      </c>
      <c r="BE450" s="221">
        <f>IF(N450="základní",J450,0)</f>
        <v>0</v>
      </c>
      <c r="BF450" s="221">
        <f>IF(N450="snížená",J450,0)</f>
        <v>0</v>
      </c>
      <c r="BG450" s="221">
        <f>IF(N450="zákl. přenesená",J450,0)</f>
        <v>0</v>
      </c>
      <c r="BH450" s="221">
        <f>IF(N450="sníž. přenesená",J450,0)</f>
        <v>0</v>
      </c>
      <c r="BI450" s="221">
        <f>IF(N450="nulová",J450,0)</f>
        <v>0</v>
      </c>
      <c r="BJ450" s="15" t="s">
        <v>22</v>
      </c>
      <c r="BK450" s="221">
        <f>ROUND(I450*H450,2)</f>
        <v>0</v>
      </c>
      <c r="BL450" s="15" t="s">
        <v>237</v>
      </c>
      <c r="BM450" s="220" t="s">
        <v>763</v>
      </c>
    </row>
    <row r="451" s="1" customFormat="1">
      <c r="B451" s="36"/>
      <c r="C451" s="37"/>
      <c r="D451" s="222" t="s">
        <v>140</v>
      </c>
      <c r="E451" s="37"/>
      <c r="F451" s="223" t="s">
        <v>764</v>
      </c>
      <c r="G451" s="37"/>
      <c r="H451" s="37"/>
      <c r="I451" s="133"/>
      <c r="J451" s="37"/>
      <c r="K451" s="37"/>
      <c r="L451" s="41"/>
      <c r="M451" s="224"/>
      <c r="N451" s="81"/>
      <c r="O451" s="81"/>
      <c r="P451" s="81"/>
      <c r="Q451" s="81"/>
      <c r="R451" s="81"/>
      <c r="S451" s="81"/>
      <c r="T451" s="82"/>
      <c r="AT451" s="15" t="s">
        <v>140</v>
      </c>
      <c r="AU451" s="15" t="s">
        <v>85</v>
      </c>
    </row>
    <row r="452" s="12" customFormat="1">
      <c r="B452" s="226"/>
      <c r="C452" s="227"/>
      <c r="D452" s="222" t="s">
        <v>160</v>
      </c>
      <c r="E452" s="228" t="s">
        <v>20</v>
      </c>
      <c r="F452" s="229" t="s">
        <v>765</v>
      </c>
      <c r="G452" s="227"/>
      <c r="H452" s="230">
        <v>43.5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160</v>
      </c>
      <c r="AU452" s="236" t="s">
        <v>85</v>
      </c>
      <c r="AV452" s="12" t="s">
        <v>85</v>
      </c>
      <c r="AW452" s="12" t="s">
        <v>37</v>
      </c>
      <c r="AX452" s="12" t="s">
        <v>76</v>
      </c>
      <c r="AY452" s="236" t="s">
        <v>131</v>
      </c>
    </row>
    <row r="453" s="1" customFormat="1" ht="16.5" customHeight="1">
      <c r="B453" s="36"/>
      <c r="C453" s="209" t="s">
        <v>766</v>
      </c>
      <c r="D453" s="209" t="s">
        <v>133</v>
      </c>
      <c r="E453" s="210" t="s">
        <v>767</v>
      </c>
      <c r="F453" s="211" t="s">
        <v>768</v>
      </c>
      <c r="G453" s="212" t="s">
        <v>166</v>
      </c>
      <c r="H453" s="213">
        <v>29</v>
      </c>
      <c r="I453" s="214"/>
      <c r="J453" s="215">
        <f>ROUND(I453*H453,2)</f>
        <v>0</v>
      </c>
      <c r="K453" s="211" t="s">
        <v>137</v>
      </c>
      <c r="L453" s="41"/>
      <c r="M453" s="216" t="s">
        <v>20</v>
      </c>
      <c r="N453" s="217" t="s">
        <v>47</v>
      </c>
      <c r="O453" s="81"/>
      <c r="P453" s="218">
        <f>O453*H453</f>
        <v>0</v>
      </c>
      <c r="Q453" s="218">
        <v>0.00025999999999999998</v>
      </c>
      <c r="R453" s="218">
        <f>Q453*H453</f>
        <v>0.007539999999999999</v>
      </c>
      <c r="S453" s="218">
        <v>0</v>
      </c>
      <c r="T453" s="219">
        <f>S453*H453</f>
        <v>0</v>
      </c>
      <c r="AR453" s="220" t="s">
        <v>237</v>
      </c>
      <c r="AT453" s="220" t="s">
        <v>133</v>
      </c>
      <c r="AU453" s="220" t="s">
        <v>85</v>
      </c>
      <c r="AY453" s="15" t="s">
        <v>131</v>
      </c>
      <c r="BE453" s="221">
        <f>IF(N453="základní",J453,0)</f>
        <v>0</v>
      </c>
      <c r="BF453" s="221">
        <f>IF(N453="snížená",J453,0)</f>
        <v>0</v>
      </c>
      <c r="BG453" s="221">
        <f>IF(N453="zákl. přenesená",J453,0)</f>
        <v>0</v>
      </c>
      <c r="BH453" s="221">
        <f>IF(N453="sníž. přenesená",J453,0)</f>
        <v>0</v>
      </c>
      <c r="BI453" s="221">
        <f>IF(N453="nulová",J453,0)</f>
        <v>0</v>
      </c>
      <c r="BJ453" s="15" t="s">
        <v>22</v>
      </c>
      <c r="BK453" s="221">
        <f>ROUND(I453*H453,2)</f>
        <v>0</v>
      </c>
      <c r="BL453" s="15" t="s">
        <v>237</v>
      </c>
      <c r="BM453" s="220" t="s">
        <v>769</v>
      </c>
    </row>
    <row r="454" s="1" customFormat="1">
      <c r="B454" s="36"/>
      <c r="C454" s="37"/>
      <c r="D454" s="222" t="s">
        <v>140</v>
      </c>
      <c r="E454" s="37"/>
      <c r="F454" s="223" t="s">
        <v>770</v>
      </c>
      <c r="G454" s="37"/>
      <c r="H454" s="37"/>
      <c r="I454" s="133"/>
      <c r="J454" s="37"/>
      <c r="K454" s="37"/>
      <c r="L454" s="41"/>
      <c r="M454" s="224"/>
      <c r="N454" s="81"/>
      <c r="O454" s="81"/>
      <c r="P454" s="81"/>
      <c r="Q454" s="81"/>
      <c r="R454" s="81"/>
      <c r="S454" s="81"/>
      <c r="T454" s="82"/>
      <c r="AT454" s="15" t="s">
        <v>140</v>
      </c>
      <c r="AU454" s="15" t="s">
        <v>85</v>
      </c>
    </row>
    <row r="455" s="11" customFormat="1" ht="22.8" customHeight="1">
      <c r="B455" s="193"/>
      <c r="C455" s="194"/>
      <c r="D455" s="195" t="s">
        <v>75</v>
      </c>
      <c r="E455" s="207" t="s">
        <v>771</v>
      </c>
      <c r="F455" s="207" t="s">
        <v>772</v>
      </c>
      <c r="G455" s="194"/>
      <c r="H455" s="194"/>
      <c r="I455" s="197"/>
      <c r="J455" s="208">
        <f>BK455</f>
        <v>0</v>
      </c>
      <c r="K455" s="194"/>
      <c r="L455" s="199"/>
      <c r="M455" s="200"/>
      <c r="N455" s="201"/>
      <c r="O455" s="201"/>
      <c r="P455" s="202">
        <f>SUM(P456:P459)</f>
        <v>0</v>
      </c>
      <c r="Q455" s="201"/>
      <c r="R455" s="202">
        <f>SUM(R456:R459)</f>
        <v>0</v>
      </c>
      <c r="S455" s="201"/>
      <c r="T455" s="203">
        <f>SUM(T456:T459)</f>
        <v>0</v>
      </c>
      <c r="AR455" s="204" t="s">
        <v>85</v>
      </c>
      <c r="AT455" s="205" t="s">
        <v>75</v>
      </c>
      <c r="AU455" s="205" t="s">
        <v>22</v>
      </c>
      <c r="AY455" s="204" t="s">
        <v>131</v>
      </c>
      <c r="BK455" s="206">
        <f>SUM(BK456:BK459)</f>
        <v>0</v>
      </c>
    </row>
    <row r="456" s="1" customFormat="1" ht="16.5" customHeight="1">
      <c r="B456" s="36"/>
      <c r="C456" s="209" t="s">
        <v>773</v>
      </c>
      <c r="D456" s="209" t="s">
        <v>133</v>
      </c>
      <c r="E456" s="210" t="s">
        <v>774</v>
      </c>
      <c r="F456" s="211" t="s">
        <v>775</v>
      </c>
      <c r="G456" s="212" t="s">
        <v>166</v>
      </c>
      <c r="H456" s="213">
        <v>8</v>
      </c>
      <c r="I456" s="214"/>
      <c r="J456" s="215">
        <f>ROUND(I456*H456,2)</f>
        <v>0</v>
      </c>
      <c r="K456" s="211" t="s">
        <v>20</v>
      </c>
      <c r="L456" s="41"/>
      <c r="M456" s="216" t="s">
        <v>20</v>
      </c>
      <c r="N456" s="217" t="s">
        <v>47</v>
      </c>
      <c r="O456" s="81"/>
      <c r="P456" s="218">
        <f>O456*H456</f>
        <v>0</v>
      </c>
      <c r="Q456" s="218">
        <v>0</v>
      </c>
      <c r="R456" s="218">
        <f>Q456*H456</f>
        <v>0</v>
      </c>
      <c r="S456" s="218">
        <v>0</v>
      </c>
      <c r="T456" s="219">
        <f>S456*H456</f>
        <v>0</v>
      </c>
      <c r="AR456" s="220" t="s">
        <v>237</v>
      </c>
      <c r="AT456" s="220" t="s">
        <v>133</v>
      </c>
      <c r="AU456" s="220" t="s">
        <v>85</v>
      </c>
      <c r="AY456" s="15" t="s">
        <v>131</v>
      </c>
      <c r="BE456" s="221">
        <f>IF(N456="základní",J456,0)</f>
        <v>0</v>
      </c>
      <c r="BF456" s="221">
        <f>IF(N456="snížená",J456,0)</f>
        <v>0</v>
      </c>
      <c r="BG456" s="221">
        <f>IF(N456="zákl. přenesená",J456,0)</f>
        <v>0</v>
      </c>
      <c r="BH456" s="221">
        <f>IF(N456="sníž. přenesená",J456,0)</f>
        <v>0</v>
      </c>
      <c r="BI456" s="221">
        <f>IF(N456="nulová",J456,0)</f>
        <v>0</v>
      </c>
      <c r="BJ456" s="15" t="s">
        <v>22</v>
      </c>
      <c r="BK456" s="221">
        <f>ROUND(I456*H456,2)</f>
        <v>0</v>
      </c>
      <c r="BL456" s="15" t="s">
        <v>237</v>
      </c>
      <c r="BM456" s="220" t="s">
        <v>776</v>
      </c>
    </row>
    <row r="457" s="1" customFormat="1">
      <c r="B457" s="36"/>
      <c r="C457" s="37"/>
      <c r="D457" s="222" t="s">
        <v>140</v>
      </c>
      <c r="E457" s="37"/>
      <c r="F457" s="223" t="s">
        <v>777</v>
      </c>
      <c r="G457" s="37"/>
      <c r="H457" s="37"/>
      <c r="I457" s="133"/>
      <c r="J457" s="37"/>
      <c r="K457" s="37"/>
      <c r="L457" s="41"/>
      <c r="M457" s="224"/>
      <c r="N457" s="81"/>
      <c r="O457" s="81"/>
      <c r="P457" s="81"/>
      <c r="Q457" s="81"/>
      <c r="R457" s="81"/>
      <c r="S457" s="81"/>
      <c r="T457" s="82"/>
      <c r="AT457" s="15" t="s">
        <v>140</v>
      </c>
      <c r="AU457" s="15" t="s">
        <v>85</v>
      </c>
    </row>
    <row r="458" s="1" customFormat="1" ht="16.5" customHeight="1">
      <c r="B458" s="36"/>
      <c r="C458" s="209" t="s">
        <v>778</v>
      </c>
      <c r="D458" s="209" t="s">
        <v>133</v>
      </c>
      <c r="E458" s="210" t="s">
        <v>779</v>
      </c>
      <c r="F458" s="211" t="s">
        <v>780</v>
      </c>
      <c r="G458" s="212" t="s">
        <v>136</v>
      </c>
      <c r="H458" s="213">
        <v>1</v>
      </c>
      <c r="I458" s="214"/>
      <c r="J458" s="215">
        <f>ROUND(I458*H458,2)</f>
        <v>0</v>
      </c>
      <c r="K458" s="211" t="s">
        <v>20</v>
      </c>
      <c r="L458" s="41"/>
      <c r="M458" s="216" t="s">
        <v>20</v>
      </c>
      <c r="N458" s="217" t="s">
        <v>47</v>
      </c>
      <c r="O458" s="81"/>
      <c r="P458" s="218">
        <f>O458*H458</f>
        <v>0</v>
      </c>
      <c r="Q458" s="218">
        <v>0</v>
      </c>
      <c r="R458" s="218">
        <f>Q458*H458</f>
        <v>0</v>
      </c>
      <c r="S458" s="218">
        <v>0</v>
      </c>
      <c r="T458" s="219">
        <f>S458*H458</f>
        <v>0</v>
      </c>
      <c r="AR458" s="220" t="s">
        <v>237</v>
      </c>
      <c r="AT458" s="220" t="s">
        <v>133</v>
      </c>
      <c r="AU458" s="220" t="s">
        <v>85</v>
      </c>
      <c r="AY458" s="15" t="s">
        <v>131</v>
      </c>
      <c r="BE458" s="221">
        <f>IF(N458="základní",J458,0)</f>
        <v>0</v>
      </c>
      <c r="BF458" s="221">
        <f>IF(N458="snížená",J458,0)</f>
        <v>0</v>
      </c>
      <c r="BG458" s="221">
        <f>IF(N458="zákl. přenesená",J458,0)</f>
        <v>0</v>
      </c>
      <c r="BH458" s="221">
        <f>IF(N458="sníž. přenesená",J458,0)</f>
        <v>0</v>
      </c>
      <c r="BI458" s="221">
        <f>IF(N458="nulová",J458,0)</f>
        <v>0</v>
      </c>
      <c r="BJ458" s="15" t="s">
        <v>22</v>
      </c>
      <c r="BK458" s="221">
        <f>ROUND(I458*H458,2)</f>
        <v>0</v>
      </c>
      <c r="BL458" s="15" t="s">
        <v>237</v>
      </c>
      <c r="BM458" s="220" t="s">
        <v>781</v>
      </c>
    </row>
    <row r="459" s="1" customFormat="1">
      <c r="B459" s="36"/>
      <c r="C459" s="37"/>
      <c r="D459" s="222" t="s">
        <v>140</v>
      </c>
      <c r="E459" s="37"/>
      <c r="F459" s="223" t="s">
        <v>777</v>
      </c>
      <c r="G459" s="37"/>
      <c r="H459" s="37"/>
      <c r="I459" s="133"/>
      <c r="J459" s="37"/>
      <c r="K459" s="37"/>
      <c r="L459" s="41"/>
      <c r="M459" s="224"/>
      <c r="N459" s="81"/>
      <c r="O459" s="81"/>
      <c r="P459" s="81"/>
      <c r="Q459" s="81"/>
      <c r="R459" s="81"/>
      <c r="S459" s="81"/>
      <c r="T459" s="82"/>
      <c r="AT459" s="15" t="s">
        <v>140</v>
      </c>
      <c r="AU459" s="15" t="s">
        <v>85</v>
      </c>
    </row>
    <row r="460" s="11" customFormat="1" ht="22.8" customHeight="1">
      <c r="B460" s="193"/>
      <c r="C460" s="194"/>
      <c r="D460" s="195" t="s">
        <v>75</v>
      </c>
      <c r="E460" s="207" t="s">
        <v>782</v>
      </c>
      <c r="F460" s="207" t="s">
        <v>783</v>
      </c>
      <c r="G460" s="194"/>
      <c r="H460" s="194"/>
      <c r="I460" s="197"/>
      <c r="J460" s="208">
        <f>BK460</f>
        <v>0</v>
      </c>
      <c r="K460" s="194"/>
      <c r="L460" s="199"/>
      <c r="M460" s="200"/>
      <c r="N460" s="201"/>
      <c r="O460" s="201"/>
      <c r="P460" s="202">
        <f>SUM(P461:P463)</f>
        <v>0</v>
      </c>
      <c r="Q460" s="201"/>
      <c r="R460" s="202">
        <f>SUM(R461:R463)</f>
        <v>0</v>
      </c>
      <c r="S460" s="201"/>
      <c r="T460" s="203">
        <f>SUM(T461:T463)</f>
        <v>0</v>
      </c>
      <c r="AR460" s="204" t="s">
        <v>85</v>
      </c>
      <c r="AT460" s="205" t="s">
        <v>75</v>
      </c>
      <c r="AU460" s="205" t="s">
        <v>22</v>
      </c>
      <c r="AY460" s="204" t="s">
        <v>131</v>
      </c>
      <c r="BK460" s="206">
        <f>SUM(BK461:BK463)</f>
        <v>0</v>
      </c>
    </row>
    <row r="461" s="1" customFormat="1" ht="16.5" customHeight="1">
      <c r="B461" s="36"/>
      <c r="C461" s="209" t="s">
        <v>784</v>
      </c>
      <c r="D461" s="209" t="s">
        <v>133</v>
      </c>
      <c r="E461" s="210" t="s">
        <v>785</v>
      </c>
      <c r="F461" s="211" t="s">
        <v>786</v>
      </c>
      <c r="G461" s="212" t="s">
        <v>136</v>
      </c>
      <c r="H461" s="213">
        <v>1</v>
      </c>
      <c r="I461" s="214"/>
      <c r="J461" s="215">
        <f>ROUND(I461*H461,2)</f>
        <v>0</v>
      </c>
      <c r="K461" s="211" t="s">
        <v>137</v>
      </c>
      <c r="L461" s="41"/>
      <c r="M461" s="216" t="s">
        <v>20</v>
      </c>
      <c r="N461" s="217" t="s">
        <v>47</v>
      </c>
      <c r="O461" s="81"/>
      <c r="P461" s="218">
        <f>O461*H461</f>
        <v>0</v>
      </c>
      <c r="Q461" s="218">
        <v>0</v>
      </c>
      <c r="R461" s="218">
        <f>Q461*H461</f>
        <v>0</v>
      </c>
      <c r="S461" s="218">
        <v>0</v>
      </c>
      <c r="T461" s="219">
        <f>S461*H461</f>
        <v>0</v>
      </c>
      <c r="AR461" s="220" t="s">
        <v>237</v>
      </c>
      <c r="AT461" s="220" t="s">
        <v>133</v>
      </c>
      <c r="AU461" s="220" t="s">
        <v>85</v>
      </c>
      <c r="AY461" s="15" t="s">
        <v>131</v>
      </c>
      <c r="BE461" s="221">
        <f>IF(N461="základní",J461,0)</f>
        <v>0</v>
      </c>
      <c r="BF461" s="221">
        <f>IF(N461="snížená",J461,0)</f>
        <v>0</v>
      </c>
      <c r="BG461" s="221">
        <f>IF(N461="zákl. přenesená",J461,0)</f>
        <v>0</v>
      </c>
      <c r="BH461" s="221">
        <f>IF(N461="sníž. přenesená",J461,0)</f>
        <v>0</v>
      </c>
      <c r="BI461" s="221">
        <f>IF(N461="nulová",J461,0)</f>
        <v>0</v>
      </c>
      <c r="BJ461" s="15" t="s">
        <v>22</v>
      </c>
      <c r="BK461" s="221">
        <f>ROUND(I461*H461,2)</f>
        <v>0</v>
      </c>
      <c r="BL461" s="15" t="s">
        <v>237</v>
      </c>
      <c r="BM461" s="220" t="s">
        <v>787</v>
      </c>
    </row>
    <row r="462" s="1" customFormat="1">
      <c r="B462" s="36"/>
      <c r="C462" s="37"/>
      <c r="D462" s="222" t="s">
        <v>140</v>
      </c>
      <c r="E462" s="37"/>
      <c r="F462" s="223" t="s">
        <v>788</v>
      </c>
      <c r="G462" s="37"/>
      <c r="H462" s="37"/>
      <c r="I462" s="133"/>
      <c r="J462" s="37"/>
      <c r="K462" s="37"/>
      <c r="L462" s="41"/>
      <c r="M462" s="224"/>
      <c r="N462" s="81"/>
      <c r="O462" s="81"/>
      <c r="P462" s="81"/>
      <c r="Q462" s="81"/>
      <c r="R462" s="81"/>
      <c r="S462" s="81"/>
      <c r="T462" s="82"/>
      <c r="AT462" s="15" t="s">
        <v>140</v>
      </c>
      <c r="AU462" s="15" t="s">
        <v>85</v>
      </c>
    </row>
    <row r="463" s="1" customFormat="1">
      <c r="B463" s="36"/>
      <c r="C463" s="37"/>
      <c r="D463" s="222" t="s">
        <v>445</v>
      </c>
      <c r="E463" s="37"/>
      <c r="F463" s="225" t="s">
        <v>789</v>
      </c>
      <c r="G463" s="37"/>
      <c r="H463" s="37"/>
      <c r="I463" s="133"/>
      <c r="J463" s="37"/>
      <c r="K463" s="37"/>
      <c r="L463" s="41"/>
      <c r="M463" s="224"/>
      <c r="N463" s="81"/>
      <c r="O463" s="81"/>
      <c r="P463" s="81"/>
      <c r="Q463" s="81"/>
      <c r="R463" s="81"/>
      <c r="S463" s="81"/>
      <c r="T463" s="82"/>
      <c r="AT463" s="15" t="s">
        <v>445</v>
      </c>
      <c r="AU463" s="15" t="s">
        <v>85</v>
      </c>
    </row>
    <row r="464" s="11" customFormat="1" ht="25.92" customHeight="1">
      <c r="B464" s="193"/>
      <c r="C464" s="194"/>
      <c r="D464" s="195" t="s">
        <v>75</v>
      </c>
      <c r="E464" s="196" t="s">
        <v>244</v>
      </c>
      <c r="F464" s="196" t="s">
        <v>790</v>
      </c>
      <c r="G464" s="194"/>
      <c r="H464" s="194"/>
      <c r="I464" s="197"/>
      <c r="J464" s="198">
        <f>BK464</f>
        <v>0</v>
      </c>
      <c r="K464" s="194"/>
      <c r="L464" s="199"/>
      <c r="M464" s="200"/>
      <c r="N464" s="201"/>
      <c r="O464" s="201"/>
      <c r="P464" s="202">
        <f>P465</f>
        <v>0</v>
      </c>
      <c r="Q464" s="201"/>
      <c r="R464" s="202">
        <f>R465</f>
        <v>0.036569999999999998</v>
      </c>
      <c r="S464" s="201"/>
      <c r="T464" s="203">
        <f>T465</f>
        <v>0</v>
      </c>
      <c r="AR464" s="204" t="s">
        <v>149</v>
      </c>
      <c r="AT464" s="205" t="s">
        <v>75</v>
      </c>
      <c r="AU464" s="205" t="s">
        <v>76</v>
      </c>
      <c r="AY464" s="204" t="s">
        <v>131</v>
      </c>
      <c r="BK464" s="206">
        <f>BK465</f>
        <v>0</v>
      </c>
    </row>
    <row r="465" s="11" customFormat="1" ht="22.8" customHeight="1">
      <c r="B465" s="193"/>
      <c r="C465" s="194"/>
      <c r="D465" s="195" t="s">
        <v>75</v>
      </c>
      <c r="E465" s="207" t="s">
        <v>791</v>
      </c>
      <c r="F465" s="207" t="s">
        <v>792</v>
      </c>
      <c r="G465" s="194"/>
      <c r="H465" s="194"/>
      <c r="I465" s="197"/>
      <c r="J465" s="208">
        <f>BK465</f>
        <v>0</v>
      </c>
      <c r="K465" s="194"/>
      <c r="L465" s="199"/>
      <c r="M465" s="200"/>
      <c r="N465" s="201"/>
      <c r="O465" s="201"/>
      <c r="P465" s="202">
        <f>SUM(P466:P469)</f>
        <v>0</v>
      </c>
      <c r="Q465" s="201"/>
      <c r="R465" s="202">
        <f>SUM(R466:R469)</f>
        <v>0.036569999999999998</v>
      </c>
      <c r="S465" s="201"/>
      <c r="T465" s="203">
        <f>SUM(T466:T469)</f>
        <v>0</v>
      </c>
      <c r="AR465" s="204" t="s">
        <v>149</v>
      </c>
      <c r="AT465" s="205" t="s">
        <v>75</v>
      </c>
      <c r="AU465" s="205" t="s">
        <v>22</v>
      </c>
      <c r="AY465" s="204" t="s">
        <v>131</v>
      </c>
      <c r="BK465" s="206">
        <f>SUM(BK466:BK469)</f>
        <v>0</v>
      </c>
    </row>
    <row r="466" s="1" customFormat="1" ht="16.5" customHeight="1">
      <c r="B466" s="36"/>
      <c r="C466" s="209" t="s">
        <v>793</v>
      </c>
      <c r="D466" s="209" t="s">
        <v>133</v>
      </c>
      <c r="E466" s="210" t="s">
        <v>794</v>
      </c>
      <c r="F466" s="211" t="s">
        <v>795</v>
      </c>
      <c r="G466" s="212" t="s">
        <v>166</v>
      </c>
      <c r="H466" s="213">
        <v>53</v>
      </c>
      <c r="I466" s="214"/>
      <c r="J466" s="215">
        <f>ROUND(I466*H466,2)</f>
        <v>0</v>
      </c>
      <c r="K466" s="211" t="s">
        <v>572</v>
      </c>
      <c r="L466" s="41"/>
      <c r="M466" s="216" t="s">
        <v>20</v>
      </c>
      <c r="N466" s="217" t="s">
        <v>47</v>
      </c>
      <c r="O466" s="81"/>
      <c r="P466" s="218">
        <f>O466*H466</f>
        <v>0</v>
      </c>
      <c r="Q466" s="218">
        <v>0</v>
      </c>
      <c r="R466" s="218">
        <f>Q466*H466</f>
        <v>0</v>
      </c>
      <c r="S466" s="218">
        <v>0</v>
      </c>
      <c r="T466" s="219">
        <f>S466*H466</f>
        <v>0</v>
      </c>
      <c r="AR466" s="220" t="s">
        <v>530</v>
      </c>
      <c r="AT466" s="220" t="s">
        <v>133</v>
      </c>
      <c r="AU466" s="220" t="s">
        <v>85</v>
      </c>
      <c r="AY466" s="15" t="s">
        <v>131</v>
      </c>
      <c r="BE466" s="221">
        <f>IF(N466="základní",J466,0)</f>
        <v>0</v>
      </c>
      <c r="BF466" s="221">
        <f>IF(N466="snížená",J466,0)</f>
        <v>0</v>
      </c>
      <c r="BG466" s="221">
        <f>IF(N466="zákl. přenesená",J466,0)</f>
        <v>0</v>
      </c>
      <c r="BH466" s="221">
        <f>IF(N466="sníž. přenesená",J466,0)</f>
        <v>0</v>
      </c>
      <c r="BI466" s="221">
        <f>IF(N466="nulová",J466,0)</f>
        <v>0</v>
      </c>
      <c r="BJ466" s="15" t="s">
        <v>22</v>
      </c>
      <c r="BK466" s="221">
        <f>ROUND(I466*H466,2)</f>
        <v>0</v>
      </c>
      <c r="BL466" s="15" t="s">
        <v>530</v>
      </c>
      <c r="BM466" s="220" t="s">
        <v>796</v>
      </c>
    </row>
    <row r="467" s="1" customFormat="1">
      <c r="B467" s="36"/>
      <c r="C467" s="37"/>
      <c r="D467" s="222" t="s">
        <v>140</v>
      </c>
      <c r="E467" s="37"/>
      <c r="F467" s="223" t="s">
        <v>797</v>
      </c>
      <c r="G467" s="37"/>
      <c r="H467" s="37"/>
      <c r="I467" s="133"/>
      <c r="J467" s="37"/>
      <c r="K467" s="37"/>
      <c r="L467" s="41"/>
      <c r="M467" s="224"/>
      <c r="N467" s="81"/>
      <c r="O467" s="81"/>
      <c r="P467" s="81"/>
      <c r="Q467" s="81"/>
      <c r="R467" s="81"/>
      <c r="S467" s="81"/>
      <c r="T467" s="82"/>
      <c r="AT467" s="15" t="s">
        <v>140</v>
      </c>
      <c r="AU467" s="15" t="s">
        <v>85</v>
      </c>
    </row>
    <row r="468" s="1" customFormat="1" ht="16.5" customHeight="1">
      <c r="B468" s="36"/>
      <c r="C468" s="237" t="s">
        <v>798</v>
      </c>
      <c r="D468" s="237" t="s">
        <v>244</v>
      </c>
      <c r="E468" s="238" t="s">
        <v>799</v>
      </c>
      <c r="F468" s="239" t="s">
        <v>800</v>
      </c>
      <c r="G468" s="240" t="s">
        <v>166</v>
      </c>
      <c r="H468" s="241">
        <v>53</v>
      </c>
      <c r="I468" s="242"/>
      <c r="J468" s="243">
        <f>ROUND(I468*H468,2)</f>
        <v>0</v>
      </c>
      <c r="K468" s="239" t="s">
        <v>137</v>
      </c>
      <c r="L468" s="244"/>
      <c r="M468" s="245" t="s">
        <v>20</v>
      </c>
      <c r="N468" s="246" t="s">
        <v>47</v>
      </c>
      <c r="O468" s="81"/>
      <c r="P468" s="218">
        <f>O468*H468</f>
        <v>0</v>
      </c>
      <c r="Q468" s="218">
        <v>0.00068999999999999997</v>
      </c>
      <c r="R468" s="218">
        <f>Q468*H468</f>
        <v>0.036569999999999998</v>
      </c>
      <c r="S468" s="218">
        <v>0</v>
      </c>
      <c r="T468" s="219">
        <f>S468*H468</f>
        <v>0</v>
      </c>
      <c r="AR468" s="220" t="s">
        <v>267</v>
      </c>
      <c r="AT468" s="220" t="s">
        <v>244</v>
      </c>
      <c r="AU468" s="220" t="s">
        <v>85</v>
      </c>
      <c r="AY468" s="15" t="s">
        <v>131</v>
      </c>
      <c r="BE468" s="221">
        <f>IF(N468="základní",J468,0)</f>
        <v>0</v>
      </c>
      <c r="BF468" s="221">
        <f>IF(N468="snížená",J468,0)</f>
        <v>0</v>
      </c>
      <c r="BG468" s="221">
        <f>IF(N468="zákl. přenesená",J468,0)</f>
        <v>0</v>
      </c>
      <c r="BH468" s="221">
        <f>IF(N468="sníž. přenesená",J468,0)</f>
        <v>0</v>
      </c>
      <c r="BI468" s="221">
        <f>IF(N468="nulová",J468,0)</f>
        <v>0</v>
      </c>
      <c r="BJ468" s="15" t="s">
        <v>22</v>
      </c>
      <c r="BK468" s="221">
        <f>ROUND(I468*H468,2)</f>
        <v>0</v>
      </c>
      <c r="BL468" s="15" t="s">
        <v>267</v>
      </c>
      <c r="BM468" s="220" t="s">
        <v>801</v>
      </c>
    </row>
    <row r="469" s="1" customFormat="1">
      <c r="B469" s="36"/>
      <c r="C469" s="37"/>
      <c r="D469" s="222" t="s">
        <v>140</v>
      </c>
      <c r="E469" s="37"/>
      <c r="F469" s="223" t="s">
        <v>800</v>
      </c>
      <c r="G469" s="37"/>
      <c r="H469" s="37"/>
      <c r="I469" s="133"/>
      <c r="J469" s="37"/>
      <c r="K469" s="37"/>
      <c r="L469" s="41"/>
      <c r="M469" s="224"/>
      <c r="N469" s="81"/>
      <c r="O469" s="81"/>
      <c r="P469" s="81"/>
      <c r="Q469" s="81"/>
      <c r="R469" s="81"/>
      <c r="S469" s="81"/>
      <c r="T469" s="82"/>
      <c r="AT469" s="15" t="s">
        <v>140</v>
      </c>
      <c r="AU469" s="15" t="s">
        <v>85</v>
      </c>
    </row>
    <row r="470" s="11" customFormat="1" ht="25.92" customHeight="1">
      <c r="B470" s="193"/>
      <c r="C470" s="194"/>
      <c r="D470" s="195" t="s">
        <v>75</v>
      </c>
      <c r="E470" s="196" t="s">
        <v>802</v>
      </c>
      <c r="F470" s="196" t="s">
        <v>803</v>
      </c>
      <c r="G470" s="194"/>
      <c r="H470" s="194"/>
      <c r="I470" s="197"/>
      <c r="J470" s="198">
        <f>BK470</f>
        <v>0</v>
      </c>
      <c r="K470" s="194"/>
      <c r="L470" s="199"/>
      <c r="M470" s="200"/>
      <c r="N470" s="201"/>
      <c r="O470" s="201"/>
      <c r="P470" s="202">
        <f>P471+P485+P501</f>
        <v>0</v>
      </c>
      <c r="Q470" s="201"/>
      <c r="R470" s="202">
        <f>R471+R485+R501</f>
        <v>0</v>
      </c>
      <c r="S470" s="201"/>
      <c r="T470" s="203">
        <f>T471+T485+T501</f>
        <v>0</v>
      </c>
      <c r="AR470" s="204" t="s">
        <v>163</v>
      </c>
      <c r="AT470" s="205" t="s">
        <v>75</v>
      </c>
      <c r="AU470" s="205" t="s">
        <v>76</v>
      </c>
      <c r="AY470" s="204" t="s">
        <v>131</v>
      </c>
      <c r="BK470" s="206">
        <f>BK471+BK485+BK501</f>
        <v>0</v>
      </c>
    </row>
    <row r="471" s="11" customFormat="1" ht="22.8" customHeight="1">
      <c r="B471" s="193"/>
      <c r="C471" s="194"/>
      <c r="D471" s="195" t="s">
        <v>75</v>
      </c>
      <c r="E471" s="207" t="s">
        <v>804</v>
      </c>
      <c r="F471" s="207" t="s">
        <v>805</v>
      </c>
      <c r="G471" s="194"/>
      <c r="H471" s="194"/>
      <c r="I471" s="197"/>
      <c r="J471" s="208">
        <f>BK471</f>
        <v>0</v>
      </c>
      <c r="K471" s="194"/>
      <c r="L471" s="199"/>
      <c r="M471" s="200"/>
      <c r="N471" s="201"/>
      <c r="O471" s="201"/>
      <c r="P471" s="202">
        <f>SUM(P472:P484)</f>
        <v>0</v>
      </c>
      <c r="Q471" s="201"/>
      <c r="R471" s="202">
        <f>SUM(R472:R484)</f>
        <v>0</v>
      </c>
      <c r="S471" s="201"/>
      <c r="T471" s="203">
        <f>SUM(T472:T484)</f>
        <v>0</v>
      </c>
      <c r="AR471" s="204" t="s">
        <v>163</v>
      </c>
      <c r="AT471" s="205" t="s">
        <v>75</v>
      </c>
      <c r="AU471" s="205" t="s">
        <v>22</v>
      </c>
      <c r="AY471" s="204" t="s">
        <v>131</v>
      </c>
      <c r="BK471" s="206">
        <f>SUM(BK472:BK484)</f>
        <v>0</v>
      </c>
    </row>
    <row r="472" s="1" customFormat="1" ht="16.5" customHeight="1">
      <c r="B472" s="36"/>
      <c r="C472" s="209" t="s">
        <v>806</v>
      </c>
      <c r="D472" s="209" t="s">
        <v>133</v>
      </c>
      <c r="E472" s="210" t="s">
        <v>807</v>
      </c>
      <c r="F472" s="211" t="s">
        <v>808</v>
      </c>
      <c r="G472" s="212" t="s">
        <v>809</v>
      </c>
      <c r="H472" s="213">
        <v>1</v>
      </c>
      <c r="I472" s="214"/>
      <c r="J472" s="215">
        <f>ROUND(I472*H472,2)</f>
        <v>0</v>
      </c>
      <c r="K472" s="211" t="s">
        <v>20</v>
      </c>
      <c r="L472" s="41"/>
      <c r="M472" s="216" t="s">
        <v>20</v>
      </c>
      <c r="N472" s="217" t="s">
        <v>47</v>
      </c>
      <c r="O472" s="81"/>
      <c r="P472" s="218">
        <f>O472*H472</f>
        <v>0</v>
      </c>
      <c r="Q472" s="218">
        <v>0</v>
      </c>
      <c r="R472" s="218">
        <f>Q472*H472</f>
        <v>0</v>
      </c>
      <c r="S472" s="218">
        <v>0</v>
      </c>
      <c r="T472" s="219">
        <f>S472*H472</f>
        <v>0</v>
      </c>
      <c r="AR472" s="220" t="s">
        <v>810</v>
      </c>
      <c r="AT472" s="220" t="s">
        <v>133</v>
      </c>
      <c r="AU472" s="220" t="s">
        <v>85</v>
      </c>
      <c r="AY472" s="15" t="s">
        <v>131</v>
      </c>
      <c r="BE472" s="221">
        <f>IF(N472="základní",J472,0)</f>
        <v>0</v>
      </c>
      <c r="BF472" s="221">
        <f>IF(N472="snížená",J472,0)</f>
        <v>0</v>
      </c>
      <c r="BG472" s="221">
        <f>IF(N472="zákl. přenesená",J472,0)</f>
        <v>0</v>
      </c>
      <c r="BH472" s="221">
        <f>IF(N472="sníž. přenesená",J472,0)</f>
        <v>0</v>
      </c>
      <c r="BI472" s="221">
        <f>IF(N472="nulová",J472,0)</f>
        <v>0</v>
      </c>
      <c r="BJ472" s="15" t="s">
        <v>22</v>
      </c>
      <c r="BK472" s="221">
        <f>ROUND(I472*H472,2)</f>
        <v>0</v>
      </c>
      <c r="BL472" s="15" t="s">
        <v>810</v>
      </c>
      <c r="BM472" s="220" t="s">
        <v>811</v>
      </c>
    </row>
    <row r="473" s="1" customFormat="1">
      <c r="B473" s="36"/>
      <c r="C473" s="37"/>
      <c r="D473" s="222" t="s">
        <v>140</v>
      </c>
      <c r="E473" s="37"/>
      <c r="F473" s="223" t="s">
        <v>808</v>
      </c>
      <c r="G473" s="37"/>
      <c r="H473" s="37"/>
      <c r="I473" s="133"/>
      <c r="J473" s="37"/>
      <c r="K473" s="37"/>
      <c r="L473" s="41"/>
      <c r="M473" s="224"/>
      <c r="N473" s="81"/>
      <c r="O473" s="81"/>
      <c r="P473" s="81"/>
      <c r="Q473" s="81"/>
      <c r="R473" s="81"/>
      <c r="S473" s="81"/>
      <c r="T473" s="82"/>
      <c r="AT473" s="15" t="s">
        <v>140</v>
      </c>
      <c r="AU473" s="15" t="s">
        <v>85</v>
      </c>
    </row>
    <row r="474" s="1" customFormat="1">
      <c r="B474" s="36"/>
      <c r="C474" s="37"/>
      <c r="D474" s="222" t="s">
        <v>445</v>
      </c>
      <c r="E474" s="37"/>
      <c r="F474" s="225" t="s">
        <v>812</v>
      </c>
      <c r="G474" s="37"/>
      <c r="H474" s="37"/>
      <c r="I474" s="133"/>
      <c r="J474" s="37"/>
      <c r="K474" s="37"/>
      <c r="L474" s="41"/>
      <c r="M474" s="224"/>
      <c r="N474" s="81"/>
      <c r="O474" s="81"/>
      <c r="P474" s="81"/>
      <c r="Q474" s="81"/>
      <c r="R474" s="81"/>
      <c r="S474" s="81"/>
      <c r="T474" s="82"/>
      <c r="AT474" s="15" t="s">
        <v>445</v>
      </c>
      <c r="AU474" s="15" t="s">
        <v>85</v>
      </c>
    </row>
    <row r="475" s="1" customFormat="1" ht="16.5" customHeight="1">
      <c r="B475" s="36"/>
      <c r="C475" s="209" t="s">
        <v>813</v>
      </c>
      <c r="D475" s="209" t="s">
        <v>133</v>
      </c>
      <c r="E475" s="210" t="s">
        <v>814</v>
      </c>
      <c r="F475" s="211" t="s">
        <v>815</v>
      </c>
      <c r="G475" s="212" t="s">
        <v>809</v>
      </c>
      <c r="H475" s="213">
        <v>1</v>
      </c>
      <c r="I475" s="214"/>
      <c r="J475" s="215">
        <f>ROUND(I475*H475,2)</f>
        <v>0</v>
      </c>
      <c r="K475" s="211" t="s">
        <v>20</v>
      </c>
      <c r="L475" s="41"/>
      <c r="M475" s="216" t="s">
        <v>20</v>
      </c>
      <c r="N475" s="217" t="s">
        <v>47</v>
      </c>
      <c r="O475" s="81"/>
      <c r="P475" s="218">
        <f>O475*H475</f>
        <v>0</v>
      </c>
      <c r="Q475" s="218">
        <v>0</v>
      </c>
      <c r="R475" s="218">
        <f>Q475*H475</f>
        <v>0</v>
      </c>
      <c r="S475" s="218">
        <v>0</v>
      </c>
      <c r="T475" s="219">
        <f>S475*H475</f>
        <v>0</v>
      </c>
      <c r="AR475" s="220" t="s">
        <v>810</v>
      </c>
      <c r="AT475" s="220" t="s">
        <v>133</v>
      </c>
      <c r="AU475" s="220" t="s">
        <v>85</v>
      </c>
      <c r="AY475" s="15" t="s">
        <v>131</v>
      </c>
      <c r="BE475" s="221">
        <f>IF(N475="základní",J475,0)</f>
        <v>0</v>
      </c>
      <c r="BF475" s="221">
        <f>IF(N475="snížená",J475,0)</f>
        <v>0</v>
      </c>
      <c r="BG475" s="221">
        <f>IF(N475="zákl. přenesená",J475,0)</f>
        <v>0</v>
      </c>
      <c r="BH475" s="221">
        <f>IF(N475="sníž. přenesená",J475,0)</f>
        <v>0</v>
      </c>
      <c r="BI475" s="221">
        <f>IF(N475="nulová",J475,0)</f>
        <v>0</v>
      </c>
      <c r="BJ475" s="15" t="s">
        <v>22</v>
      </c>
      <c r="BK475" s="221">
        <f>ROUND(I475*H475,2)</f>
        <v>0</v>
      </c>
      <c r="BL475" s="15" t="s">
        <v>810</v>
      </c>
      <c r="BM475" s="220" t="s">
        <v>816</v>
      </c>
    </row>
    <row r="476" s="1" customFormat="1">
      <c r="B476" s="36"/>
      <c r="C476" s="37"/>
      <c r="D476" s="222" t="s">
        <v>140</v>
      </c>
      <c r="E476" s="37"/>
      <c r="F476" s="223" t="s">
        <v>815</v>
      </c>
      <c r="G476" s="37"/>
      <c r="H476" s="37"/>
      <c r="I476" s="133"/>
      <c r="J476" s="37"/>
      <c r="K476" s="37"/>
      <c r="L476" s="41"/>
      <c r="M476" s="224"/>
      <c r="N476" s="81"/>
      <c r="O476" s="81"/>
      <c r="P476" s="81"/>
      <c r="Q476" s="81"/>
      <c r="R476" s="81"/>
      <c r="S476" s="81"/>
      <c r="T476" s="82"/>
      <c r="AT476" s="15" t="s">
        <v>140</v>
      </c>
      <c r="AU476" s="15" t="s">
        <v>85</v>
      </c>
    </row>
    <row r="477" s="1" customFormat="1">
      <c r="B477" s="36"/>
      <c r="C477" s="37"/>
      <c r="D477" s="222" t="s">
        <v>445</v>
      </c>
      <c r="E477" s="37"/>
      <c r="F477" s="225" t="s">
        <v>817</v>
      </c>
      <c r="G477" s="37"/>
      <c r="H477" s="37"/>
      <c r="I477" s="133"/>
      <c r="J477" s="37"/>
      <c r="K477" s="37"/>
      <c r="L477" s="41"/>
      <c r="M477" s="224"/>
      <c r="N477" s="81"/>
      <c r="O477" s="81"/>
      <c r="P477" s="81"/>
      <c r="Q477" s="81"/>
      <c r="R477" s="81"/>
      <c r="S477" s="81"/>
      <c r="T477" s="82"/>
      <c r="AT477" s="15" t="s">
        <v>445</v>
      </c>
      <c r="AU477" s="15" t="s">
        <v>85</v>
      </c>
    </row>
    <row r="478" s="1" customFormat="1" ht="16.5" customHeight="1">
      <c r="B478" s="36"/>
      <c r="C478" s="209" t="s">
        <v>818</v>
      </c>
      <c r="D478" s="209" t="s">
        <v>133</v>
      </c>
      <c r="E478" s="210" t="s">
        <v>819</v>
      </c>
      <c r="F478" s="211" t="s">
        <v>820</v>
      </c>
      <c r="G478" s="212" t="s">
        <v>809</v>
      </c>
      <c r="H478" s="213">
        <v>1</v>
      </c>
      <c r="I478" s="214"/>
      <c r="J478" s="215">
        <f>ROUND(I478*H478,2)</f>
        <v>0</v>
      </c>
      <c r="K478" s="211" t="s">
        <v>20</v>
      </c>
      <c r="L478" s="41"/>
      <c r="M478" s="216" t="s">
        <v>20</v>
      </c>
      <c r="N478" s="217" t="s">
        <v>47</v>
      </c>
      <c r="O478" s="81"/>
      <c r="P478" s="218">
        <f>O478*H478</f>
        <v>0</v>
      </c>
      <c r="Q478" s="218">
        <v>0</v>
      </c>
      <c r="R478" s="218">
        <f>Q478*H478</f>
        <v>0</v>
      </c>
      <c r="S478" s="218">
        <v>0</v>
      </c>
      <c r="T478" s="219">
        <f>S478*H478</f>
        <v>0</v>
      </c>
      <c r="AR478" s="220" t="s">
        <v>810</v>
      </c>
      <c r="AT478" s="220" t="s">
        <v>133</v>
      </c>
      <c r="AU478" s="220" t="s">
        <v>85</v>
      </c>
      <c r="AY478" s="15" t="s">
        <v>131</v>
      </c>
      <c r="BE478" s="221">
        <f>IF(N478="základní",J478,0)</f>
        <v>0</v>
      </c>
      <c r="BF478" s="221">
        <f>IF(N478="snížená",J478,0)</f>
        <v>0</v>
      </c>
      <c r="BG478" s="221">
        <f>IF(N478="zákl. přenesená",J478,0)</f>
        <v>0</v>
      </c>
      <c r="BH478" s="221">
        <f>IF(N478="sníž. přenesená",J478,0)</f>
        <v>0</v>
      </c>
      <c r="BI478" s="221">
        <f>IF(N478="nulová",J478,0)</f>
        <v>0</v>
      </c>
      <c r="BJ478" s="15" t="s">
        <v>22</v>
      </c>
      <c r="BK478" s="221">
        <f>ROUND(I478*H478,2)</f>
        <v>0</v>
      </c>
      <c r="BL478" s="15" t="s">
        <v>810</v>
      </c>
      <c r="BM478" s="220" t="s">
        <v>821</v>
      </c>
    </row>
    <row r="479" s="1" customFormat="1">
      <c r="B479" s="36"/>
      <c r="C479" s="37"/>
      <c r="D479" s="222" t="s">
        <v>140</v>
      </c>
      <c r="E479" s="37"/>
      <c r="F479" s="223" t="s">
        <v>820</v>
      </c>
      <c r="G479" s="37"/>
      <c r="H479" s="37"/>
      <c r="I479" s="133"/>
      <c r="J479" s="37"/>
      <c r="K479" s="37"/>
      <c r="L479" s="41"/>
      <c r="M479" s="224"/>
      <c r="N479" s="81"/>
      <c r="O479" s="81"/>
      <c r="P479" s="81"/>
      <c r="Q479" s="81"/>
      <c r="R479" s="81"/>
      <c r="S479" s="81"/>
      <c r="T479" s="82"/>
      <c r="AT479" s="15" t="s">
        <v>140</v>
      </c>
      <c r="AU479" s="15" t="s">
        <v>85</v>
      </c>
    </row>
    <row r="480" s="1" customFormat="1">
      <c r="B480" s="36"/>
      <c r="C480" s="37"/>
      <c r="D480" s="222" t="s">
        <v>445</v>
      </c>
      <c r="E480" s="37"/>
      <c r="F480" s="225" t="s">
        <v>822</v>
      </c>
      <c r="G480" s="37"/>
      <c r="H480" s="37"/>
      <c r="I480" s="133"/>
      <c r="J480" s="37"/>
      <c r="K480" s="37"/>
      <c r="L480" s="41"/>
      <c r="M480" s="224"/>
      <c r="N480" s="81"/>
      <c r="O480" s="81"/>
      <c r="P480" s="81"/>
      <c r="Q480" s="81"/>
      <c r="R480" s="81"/>
      <c r="S480" s="81"/>
      <c r="T480" s="82"/>
      <c r="AT480" s="15" t="s">
        <v>445</v>
      </c>
      <c r="AU480" s="15" t="s">
        <v>85</v>
      </c>
    </row>
    <row r="481" s="1" customFormat="1" ht="16.5" customHeight="1">
      <c r="B481" s="36"/>
      <c r="C481" s="209" t="s">
        <v>823</v>
      </c>
      <c r="D481" s="209" t="s">
        <v>133</v>
      </c>
      <c r="E481" s="210" t="s">
        <v>824</v>
      </c>
      <c r="F481" s="211" t="s">
        <v>825</v>
      </c>
      <c r="G481" s="212" t="s">
        <v>809</v>
      </c>
      <c r="H481" s="213">
        <v>1</v>
      </c>
      <c r="I481" s="214"/>
      <c r="J481" s="215">
        <f>ROUND(I481*H481,2)</f>
        <v>0</v>
      </c>
      <c r="K481" s="211" t="s">
        <v>20</v>
      </c>
      <c r="L481" s="41"/>
      <c r="M481" s="216" t="s">
        <v>20</v>
      </c>
      <c r="N481" s="217" t="s">
        <v>47</v>
      </c>
      <c r="O481" s="81"/>
      <c r="P481" s="218">
        <f>O481*H481</f>
        <v>0</v>
      </c>
      <c r="Q481" s="218">
        <v>0</v>
      </c>
      <c r="R481" s="218">
        <f>Q481*H481</f>
        <v>0</v>
      </c>
      <c r="S481" s="218">
        <v>0</v>
      </c>
      <c r="T481" s="219">
        <f>S481*H481</f>
        <v>0</v>
      </c>
      <c r="AR481" s="220" t="s">
        <v>810</v>
      </c>
      <c r="AT481" s="220" t="s">
        <v>133</v>
      </c>
      <c r="AU481" s="220" t="s">
        <v>85</v>
      </c>
      <c r="AY481" s="15" t="s">
        <v>131</v>
      </c>
      <c r="BE481" s="221">
        <f>IF(N481="základní",J481,0)</f>
        <v>0</v>
      </c>
      <c r="BF481" s="221">
        <f>IF(N481="snížená",J481,0)</f>
        <v>0</v>
      </c>
      <c r="BG481" s="221">
        <f>IF(N481="zákl. přenesená",J481,0)</f>
        <v>0</v>
      </c>
      <c r="BH481" s="221">
        <f>IF(N481="sníž. přenesená",J481,0)</f>
        <v>0</v>
      </c>
      <c r="BI481" s="221">
        <f>IF(N481="nulová",J481,0)</f>
        <v>0</v>
      </c>
      <c r="BJ481" s="15" t="s">
        <v>22</v>
      </c>
      <c r="BK481" s="221">
        <f>ROUND(I481*H481,2)</f>
        <v>0</v>
      </c>
      <c r="BL481" s="15" t="s">
        <v>810</v>
      </c>
      <c r="BM481" s="220" t="s">
        <v>826</v>
      </c>
    </row>
    <row r="482" s="1" customFormat="1">
      <c r="B482" s="36"/>
      <c r="C482" s="37"/>
      <c r="D482" s="222" t="s">
        <v>140</v>
      </c>
      <c r="E482" s="37"/>
      <c r="F482" s="223" t="s">
        <v>825</v>
      </c>
      <c r="G482" s="37"/>
      <c r="H482" s="37"/>
      <c r="I482" s="133"/>
      <c r="J482" s="37"/>
      <c r="K482" s="37"/>
      <c r="L482" s="41"/>
      <c r="M482" s="224"/>
      <c r="N482" s="81"/>
      <c r="O482" s="81"/>
      <c r="P482" s="81"/>
      <c r="Q482" s="81"/>
      <c r="R482" s="81"/>
      <c r="S482" s="81"/>
      <c r="T482" s="82"/>
      <c r="AT482" s="15" t="s">
        <v>140</v>
      </c>
      <c r="AU482" s="15" t="s">
        <v>85</v>
      </c>
    </row>
    <row r="483" s="1" customFormat="1" ht="16.5" customHeight="1">
      <c r="B483" s="36"/>
      <c r="C483" s="209" t="s">
        <v>827</v>
      </c>
      <c r="D483" s="209" t="s">
        <v>133</v>
      </c>
      <c r="E483" s="210" t="s">
        <v>828</v>
      </c>
      <c r="F483" s="211" t="s">
        <v>829</v>
      </c>
      <c r="G483" s="212" t="s">
        <v>809</v>
      </c>
      <c r="H483" s="213">
        <v>1</v>
      </c>
      <c r="I483" s="214"/>
      <c r="J483" s="215">
        <f>ROUND(I483*H483,2)</f>
        <v>0</v>
      </c>
      <c r="K483" s="211" t="s">
        <v>20</v>
      </c>
      <c r="L483" s="41"/>
      <c r="M483" s="216" t="s">
        <v>20</v>
      </c>
      <c r="N483" s="217" t="s">
        <v>47</v>
      </c>
      <c r="O483" s="81"/>
      <c r="P483" s="218">
        <f>O483*H483</f>
        <v>0</v>
      </c>
      <c r="Q483" s="218">
        <v>0</v>
      </c>
      <c r="R483" s="218">
        <f>Q483*H483</f>
        <v>0</v>
      </c>
      <c r="S483" s="218">
        <v>0</v>
      </c>
      <c r="T483" s="219">
        <f>S483*H483</f>
        <v>0</v>
      </c>
      <c r="AR483" s="220" t="s">
        <v>810</v>
      </c>
      <c r="AT483" s="220" t="s">
        <v>133</v>
      </c>
      <c r="AU483" s="220" t="s">
        <v>85</v>
      </c>
      <c r="AY483" s="15" t="s">
        <v>131</v>
      </c>
      <c r="BE483" s="221">
        <f>IF(N483="základní",J483,0)</f>
        <v>0</v>
      </c>
      <c r="BF483" s="221">
        <f>IF(N483="snížená",J483,0)</f>
        <v>0</v>
      </c>
      <c r="BG483" s="221">
        <f>IF(N483="zákl. přenesená",J483,0)</f>
        <v>0</v>
      </c>
      <c r="BH483" s="221">
        <f>IF(N483="sníž. přenesená",J483,0)</f>
        <v>0</v>
      </c>
      <c r="BI483" s="221">
        <f>IF(N483="nulová",J483,0)</f>
        <v>0</v>
      </c>
      <c r="BJ483" s="15" t="s">
        <v>22</v>
      </c>
      <c r="BK483" s="221">
        <f>ROUND(I483*H483,2)</f>
        <v>0</v>
      </c>
      <c r="BL483" s="15" t="s">
        <v>810</v>
      </c>
      <c r="BM483" s="220" t="s">
        <v>830</v>
      </c>
    </row>
    <row r="484" s="1" customFormat="1">
      <c r="B484" s="36"/>
      <c r="C484" s="37"/>
      <c r="D484" s="222" t="s">
        <v>140</v>
      </c>
      <c r="E484" s="37"/>
      <c r="F484" s="223" t="s">
        <v>829</v>
      </c>
      <c r="G484" s="37"/>
      <c r="H484" s="37"/>
      <c r="I484" s="133"/>
      <c r="J484" s="37"/>
      <c r="K484" s="37"/>
      <c r="L484" s="41"/>
      <c r="M484" s="224"/>
      <c r="N484" s="81"/>
      <c r="O484" s="81"/>
      <c r="P484" s="81"/>
      <c r="Q484" s="81"/>
      <c r="R484" s="81"/>
      <c r="S484" s="81"/>
      <c r="T484" s="82"/>
      <c r="AT484" s="15" t="s">
        <v>140</v>
      </c>
      <c r="AU484" s="15" t="s">
        <v>85</v>
      </c>
    </row>
    <row r="485" s="11" customFormat="1" ht="22.8" customHeight="1">
      <c r="B485" s="193"/>
      <c r="C485" s="194"/>
      <c r="D485" s="195" t="s">
        <v>75</v>
      </c>
      <c r="E485" s="207" t="s">
        <v>831</v>
      </c>
      <c r="F485" s="207" t="s">
        <v>832</v>
      </c>
      <c r="G485" s="194"/>
      <c r="H485" s="194"/>
      <c r="I485" s="197"/>
      <c r="J485" s="208">
        <f>BK485</f>
        <v>0</v>
      </c>
      <c r="K485" s="194"/>
      <c r="L485" s="199"/>
      <c r="M485" s="200"/>
      <c r="N485" s="201"/>
      <c r="O485" s="201"/>
      <c r="P485" s="202">
        <f>SUM(P486:P500)</f>
        <v>0</v>
      </c>
      <c r="Q485" s="201"/>
      <c r="R485" s="202">
        <f>SUM(R486:R500)</f>
        <v>0</v>
      </c>
      <c r="S485" s="201"/>
      <c r="T485" s="203">
        <f>SUM(T486:T500)</f>
        <v>0</v>
      </c>
      <c r="AR485" s="204" t="s">
        <v>163</v>
      </c>
      <c r="AT485" s="205" t="s">
        <v>75</v>
      </c>
      <c r="AU485" s="205" t="s">
        <v>22</v>
      </c>
      <c r="AY485" s="204" t="s">
        <v>131</v>
      </c>
      <c r="BK485" s="206">
        <f>SUM(BK486:BK500)</f>
        <v>0</v>
      </c>
    </row>
    <row r="486" s="1" customFormat="1" ht="16.5" customHeight="1">
      <c r="B486" s="36"/>
      <c r="C486" s="209" t="s">
        <v>833</v>
      </c>
      <c r="D486" s="209" t="s">
        <v>133</v>
      </c>
      <c r="E486" s="210" t="s">
        <v>834</v>
      </c>
      <c r="F486" s="211" t="s">
        <v>835</v>
      </c>
      <c r="G486" s="212" t="s">
        <v>809</v>
      </c>
      <c r="H486" s="213">
        <v>1</v>
      </c>
      <c r="I486" s="214"/>
      <c r="J486" s="215">
        <f>ROUND(I486*H486,2)</f>
        <v>0</v>
      </c>
      <c r="K486" s="211" t="s">
        <v>20</v>
      </c>
      <c r="L486" s="41"/>
      <c r="M486" s="216" t="s">
        <v>20</v>
      </c>
      <c r="N486" s="217" t="s">
        <v>47</v>
      </c>
      <c r="O486" s="81"/>
      <c r="P486" s="218">
        <f>O486*H486</f>
        <v>0</v>
      </c>
      <c r="Q486" s="218">
        <v>0</v>
      </c>
      <c r="R486" s="218">
        <f>Q486*H486</f>
        <v>0</v>
      </c>
      <c r="S486" s="218">
        <v>0</v>
      </c>
      <c r="T486" s="219">
        <f>S486*H486</f>
        <v>0</v>
      </c>
      <c r="AR486" s="220" t="s">
        <v>810</v>
      </c>
      <c r="AT486" s="220" t="s">
        <v>133</v>
      </c>
      <c r="AU486" s="220" t="s">
        <v>85</v>
      </c>
      <c r="AY486" s="15" t="s">
        <v>131</v>
      </c>
      <c r="BE486" s="221">
        <f>IF(N486="základní",J486,0)</f>
        <v>0</v>
      </c>
      <c r="BF486" s="221">
        <f>IF(N486="snížená",J486,0)</f>
        <v>0</v>
      </c>
      <c r="BG486" s="221">
        <f>IF(N486="zákl. přenesená",J486,0)</f>
        <v>0</v>
      </c>
      <c r="BH486" s="221">
        <f>IF(N486="sníž. přenesená",J486,0)</f>
        <v>0</v>
      </c>
      <c r="BI486" s="221">
        <f>IF(N486="nulová",J486,0)</f>
        <v>0</v>
      </c>
      <c r="BJ486" s="15" t="s">
        <v>22</v>
      </c>
      <c r="BK486" s="221">
        <f>ROUND(I486*H486,2)</f>
        <v>0</v>
      </c>
      <c r="BL486" s="15" t="s">
        <v>810</v>
      </c>
      <c r="BM486" s="220" t="s">
        <v>836</v>
      </c>
    </row>
    <row r="487" s="1" customFormat="1">
      <c r="B487" s="36"/>
      <c r="C487" s="37"/>
      <c r="D487" s="222" t="s">
        <v>140</v>
      </c>
      <c r="E487" s="37"/>
      <c r="F487" s="223" t="s">
        <v>835</v>
      </c>
      <c r="G487" s="37"/>
      <c r="H487" s="37"/>
      <c r="I487" s="133"/>
      <c r="J487" s="37"/>
      <c r="K487" s="37"/>
      <c r="L487" s="41"/>
      <c r="M487" s="224"/>
      <c r="N487" s="81"/>
      <c r="O487" s="81"/>
      <c r="P487" s="81"/>
      <c r="Q487" s="81"/>
      <c r="R487" s="81"/>
      <c r="S487" s="81"/>
      <c r="T487" s="82"/>
      <c r="AT487" s="15" t="s">
        <v>140</v>
      </c>
      <c r="AU487" s="15" t="s">
        <v>85</v>
      </c>
    </row>
    <row r="488" s="1" customFormat="1">
      <c r="B488" s="36"/>
      <c r="C488" s="37"/>
      <c r="D488" s="222" t="s">
        <v>445</v>
      </c>
      <c r="E488" s="37"/>
      <c r="F488" s="225" t="s">
        <v>837</v>
      </c>
      <c r="G488" s="37"/>
      <c r="H488" s="37"/>
      <c r="I488" s="133"/>
      <c r="J488" s="37"/>
      <c r="K488" s="37"/>
      <c r="L488" s="41"/>
      <c r="M488" s="224"/>
      <c r="N488" s="81"/>
      <c r="O488" s="81"/>
      <c r="P488" s="81"/>
      <c r="Q488" s="81"/>
      <c r="R488" s="81"/>
      <c r="S488" s="81"/>
      <c r="T488" s="82"/>
      <c r="AT488" s="15" t="s">
        <v>445</v>
      </c>
      <c r="AU488" s="15" t="s">
        <v>85</v>
      </c>
    </row>
    <row r="489" s="1" customFormat="1" ht="16.5" customHeight="1">
      <c r="B489" s="36"/>
      <c r="C489" s="209" t="s">
        <v>838</v>
      </c>
      <c r="D489" s="209" t="s">
        <v>133</v>
      </c>
      <c r="E489" s="210" t="s">
        <v>839</v>
      </c>
      <c r="F489" s="211" t="s">
        <v>840</v>
      </c>
      <c r="G489" s="212" t="s">
        <v>809</v>
      </c>
      <c r="H489" s="213">
        <v>1</v>
      </c>
      <c r="I489" s="214"/>
      <c r="J489" s="215">
        <f>ROUND(I489*H489,2)</f>
        <v>0</v>
      </c>
      <c r="K489" s="211" t="s">
        <v>20</v>
      </c>
      <c r="L489" s="41"/>
      <c r="M489" s="216" t="s">
        <v>20</v>
      </c>
      <c r="N489" s="217" t="s">
        <v>47</v>
      </c>
      <c r="O489" s="81"/>
      <c r="P489" s="218">
        <f>O489*H489</f>
        <v>0</v>
      </c>
      <c r="Q489" s="218">
        <v>0</v>
      </c>
      <c r="R489" s="218">
        <f>Q489*H489</f>
        <v>0</v>
      </c>
      <c r="S489" s="218">
        <v>0</v>
      </c>
      <c r="T489" s="219">
        <f>S489*H489</f>
        <v>0</v>
      </c>
      <c r="AR489" s="220" t="s">
        <v>810</v>
      </c>
      <c r="AT489" s="220" t="s">
        <v>133</v>
      </c>
      <c r="AU489" s="220" t="s">
        <v>85</v>
      </c>
      <c r="AY489" s="15" t="s">
        <v>131</v>
      </c>
      <c r="BE489" s="221">
        <f>IF(N489="základní",J489,0)</f>
        <v>0</v>
      </c>
      <c r="BF489" s="221">
        <f>IF(N489="snížená",J489,0)</f>
        <v>0</v>
      </c>
      <c r="BG489" s="221">
        <f>IF(N489="zákl. přenesená",J489,0)</f>
        <v>0</v>
      </c>
      <c r="BH489" s="221">
        <f>IF(N489="sníž. přenesená",J489,0)</f>
        <v>0</v>
      </c>
      <c r="BI489" s="221">
        <f>IF(N489="nulová",J489,0)</f>
        <v>0</v>
      </c>
      <c r="BJ489" s="15" t="s">
        <v>22</v>
      </c>
      <c r="BK489" s="221">
        <f>ROUND(I489*H489,2)</f>
        <v>0</v>
      </c>
      <c r="BL489" s="15" t="s">
        <v>810</v>
      </c>
      <c r="BM489" s="220" t="s">
        <v>841</v>
      </c>
    </row>
    <row r="490" s="1" customFormat="1">
      <c r="B490" s="36"/>
      <c r="C490" s="37"/>
      <c r="D490" s="222" t="s">
        <v>140</v>
      </c>
      <c r="E490" s="37"/>
      <c r="F490" s="223" t="s">
        <v>840</v>
      </c>
      <c r="G490" s="37"/>
      <c r="H490" s="37"/>
      <c r="I490" s="133"/>
      <c r="J490" s="37"/>
      <c r="K490" s="37"/>
      <c r="L490" s="41"/>
      <c r="M490" s="224"/>
      <c r="N490" s="81"/>
      <c r="O490" s="81"/>
      <c r="P490" s="81"/>
      <c r="Q490" s="81"/>
      <c r="R490" s="81"/>
      <c r="S490" s="81"/>
      <c r="T490" s="82"/>
      <c r="AT490" s="15" t="s">
        <v>140</v>
      </c>
      <c r="AU490" s="15" t="s">
        <v>85</v>
      </c>
    </row>
    <row r="491" s="1" customFormat="1" ht="16.5" customHeight="1">
      <c r="B491" s="36"/>
      <c r="C491" s="209" t="s">
        <v>842</v>
      </c>
      <c r="D491" s="209" t="s">
        <v>133</v>
      </c>
      <c r="E491" s="210" t="s">
        <v>843</v>
      </c>
      <c r="F491" s="211" t="s">
        <v>844</v>
      </c>
      <c r="G491" s="212" t="s">
        <v>809</v>
      </c>
      <c r="H491" s="213">
        <v>1</v>
      </c>
      <c r="I491" s="214"/>
      <c r="J491" s="215">
        <f>ROUND(I491*H491,2)</f>
        <v>0</v>
      </c>
      <c r="K491" s="211" t="s">
        <v>20</v>
      </c>
      <c r="L491" s="41"/>
      <c r="M491" s="216" t="s">
        <v>20</v>
      </c>
      <c r="N491" s="217" t="s">
        <v>47</v>
      </c>
      <c r="O491" s="81"/>
      <c r="P491" s="218">
        <f>O491*H491</f>
        <v>0</v>
      </c>
      <c r="Q491" s="218">
        <v>0</v>
      </c>
      <c r="R491" s="218">
        <f>Q491*H491</f>
        <v>0</v>
      </c>
      <c r="S491" s="218">
        <v>0</v>
      </c>
      <c r="T491" s="219">
        <f>S491*H491</f>
        <v>0</v>
      </c>
      <c r="AR491" s="220" t="s">
        <v>810</v>
      </c>
      <c r="AT491" s="220" t="s">
        <v>133</v>
      </c>
      <c r="AU491" s="220" t="s">
        <v>85</v>
      </c>
      <c r="AY491" s="15" t="s">
        <v>131</v>
      </c>
      <c r="BE491" s="221">
        <f>IF(N491="základní",J491,0)</f>
        <v>0</v>
      </c>
      <c r="BF491" s="221">
        <f>IF(N491="snížená",J491,0)</f>
        <v>0</v>
      </c>
      <c r="BG491" s="221">
        <f>IF(N491="zákl. přenesená",J491,0)</f>
        <v>0</v>
      </c>
      <c r="BH491" s="221">
        <f>IF(N491="sníž. přenesená",J491,0)</f>
        <v>0</v>
      </c>
      <c r="BI491" s="221">
        <f>IF(N491="nulová",J491,0)</f>
        <v>0</v>
      </c>
      <c r="BJ491" s="15" t="s">
        <v>22</v>
      </c>
      <c r="BK491" s="221">
        <f>ROUND(I491*H491,2)</f>
        <v>0</v>
      </c>
      <c r="BL491" s="15" t="s">
        <v>810</v>
      </c>
      <c r="BM491" s="220" t="s">
        <v>845</v>
      </c>
    </row>
    <row r="492" s="1" customFormat="1">
      <c r="B492" s="36"/>
      <c r="C492" s="37"/>
      <c r="D492" s="222" t="s">
        <v>140</v>
      </c>
      <c r="E492" s="37"/>
      <c r="F492" s="223" t="s">
        <v>844</v>
      </c>
      <c r="G492" s="37"/>
      <c r="H492" s="37"/>
      <c r="I492" s="133"/>
      <c r="J492" s="37"/>
      <c r="K492" s="37"/>
      <c r="L492" s="41"/>
      <c r="M492" s="224"/>
      <c r="N492" s="81"/>
      <c r="O492" s="81"/>
      <c r="P492" s="81"/>
      <c r="Q492" s="81"/>
      <c r="R492" s="81"/>
      <c r="S492" s="81"/>
      <c r="T492" s="82"/>
      <c r="AT492" s="15" t="s">
        <v>140</v>
      </c>
      <c r="AU492" s="15" t="s">
        <v>85</v>
      </c>
    </row>
    <row r="493" s="1" customFormat="1">
      <c r="B493" s="36"/>
      <c r="C493" s="37"/>
      <c r="D493" s="222" t="s">
        <v>445</v>
      </c>
      <c r="E493" s="37"/>
      <c r="F493" s="225" t="s">
        <v>846</v>
      </c>
      <c r="G493" s="37"/>
      <c r="H493" s="37"/>
      <c r="I493" s="133"/>
      <c r="J493" s="37"/>
      <c r="K493" s="37"/>
      <c r="L493" s="41"/>
      <c r="M493" s="224"/>
      <c r="N493" s="81"/>
      <c r="O493" s="81"/>
      <c r="P493" s="81"/>
      <c r="Q493" s="81"/>
      <c r="R493" s="81"/>
      <c r="S493" s="81"/>
      <c r="T493" s="82"/>
      <c r="AT493" s="15" t="s">
        <v>445</v>
      </c>
      <c r="AU493" s="15" t="s">
        <v>85</v>
      </c>
    </row>
    <row r="494" s="1" customFormat="1" ht="16.5" customHeight="1">
      <c r="B494" s="36"/>
      <c r="C494" s="209" t="s">
        <v>847</v>
      </c>
      <c r="D494" s="209" t="s">
        <v>133</v>
      </c>
      <c r="E494" s="210" t="s">
        <v>848</v>
      </c>
      <c r="F494" s="211" t="s">
        <v>849</v>
      </c>
      <c r="G494" s="212" t="s">
        <v>809</v>
      </c>
      <c r="H494" s="213">
        <v>1</v>
      </c>
      <c r="I494" s="214"/>
      <c r="J494" s="215">
        <f>ROUND(I494*H494,2)</f>
        <v>0</v>
      </c>
      <c r="K494" s="211" t="s">
        <v>137</v>
      </c>
      <c r="L494" s="41"/>
      <c r="M494" s="216" t="s">
        <v>20</v>
      </c>
      <c r="N494" s="217" t="s">
        <v>47</v>
      </c>
      <c r="O494" s="81"/>
      <c r="P494" s="218">
        <f>O494*H494</f>
        <v>0</v>
      </c>
      <c r="Q494" s="218">
        <v>0</v>
      </c>
      <c r="R494" s="218">
        <f>Q494*H494</f>
        <v>0</v>
      </c>
      <c r="S494" s="218">
        <v>0</v>
      </c>
      <c r="T494" s="219">
        <f>S494*H494</f>
        <v>0</v>
      </c>
      <c r="AR494" s="220" t="s">
        <v>810</v>
      </c>
      <c r="AT494" s="220" t="s">
        <v>133</v>
      </c>
      <c r="AU494" s="220" t="s">
        <v>85</v>
      </c>
      <c r="AY494" s="15" t="s">
        <v>131</v>
      </c>
      <c r="BE494" s="221">
        <f>IF(N494="základní",J494,0)</f>
        <v>0</v>
      </c>
      <c r="BF494" s="221">
        <f>IF(N494="snížená",J494,0)</f>
        <v>0</v>
      </c>
      <c r="BG494" s="221">
        <f>IF(N494="zákl. přenesená",J494,0)</f>
        <v>0</v>
      </c>
      <c r="BH494" s="221">
        <f>IF(N494="sníž. přenesená",J494,0)</f>
        <v>0</v>
      </c>
      <c r="BI494" s="221">
        <f>IF(N494="nulová",J494,0)</f>
        <v>0</v>
      </c>
      <c r="BJ494" s="15" t="s">
        <v>22</v>
      </c>
      <c r="BK494" s="221">
        <f>ROUND(I494*H494,2)</f>
        <v>0</v>
      </c>
      <c r="BL494" s="15" t="s">
        <v>810</v>
      </c>
      <c r="BM494" s="220" t="s">
        <v>850</v>
      </c>
    </row>
    <row r="495" s="1" customFormat="1">
      <c r="B495" s="36"/>
      <c r="C495" s="37"/>
      <c r="D495" s="222" t="s">
        <v>140</v>
      </c>
      <c r="E495" s="37"/>
      <c r="F495" s="223" t="s">
        <v>849</v>
      </c>
      <c r="G495" s="37"/>
      <c r="H495" s="37"/>
      <c r="I495" s="133"/>
      <c r="J495" s="37"/>
      <c r="K495" s="37"/>
      <c r="L495" s="41"/>
      <c r="M495" s="224"/>
      <c r="N495" s="81"/>
      <c r="O495" s="81"/>
      <c r="P495" s="81"/>
      <c r="Q495" s="81"/>
      <c r="R495" s="81"/>
      <c r="S495" s="81"/>
      <c r="T495" s="82"/>
      <c r="AT495" s="15" t="s">
        <v>140</v>
      </c>
      <c r="AU495" s="15" t="s">
        <v>85</v>
      </c>
    </row>
    <row r="496" s="1" customFormat="1" ht="16.5" customHeight="1">
      <c r="B496" s="36"/>
      <c r="C496" s="209" t="s">
        <v>851</v>
      </c>
      <c r="D496" s="209" t="s">
        <v>133</v>
      </c>
      <c r="E496" s="210" t="s">
        <v>852</v>
      </c>
      <c r="F496" s="211" t="s">
        <v>853</v>
      </c>
      <c r="G496" s="212" t="s">
        <v>136</v>
      </c>
      <c r="H496" s="213">
        <v>1</v>
      </c>
      <c r="I496" s="214"/>
      <c r="J496" s="215">
        <f>ROUND(I496*H496,2)</f>
        <v>0</v>
      </c>
      <c r="K496" s="211" t="s">
        <v>20</v>
      </c>
      <c r="L496" s="41"/>
      <c r="M496" s="216" t="s">
        <v>20</v>
      </c>
      <c r="N496" s="217" t="s">
        <v>47</v>
      </c>
      <c r="O496" s="81"/>
      <c r="P496" s="218">
        <f>O496*H496</f>
        <v>0</v>
      </c>
      <c r="Q496" s="218">
        <v>0</v>
      </c>
      <c r="R496" s="218">
        <f>Q496*H496</f>
        <v>0</v>
      </c>
      <c r="S496" s="218">
        <v>0</v>
      </c>
      <c r="T496" s="219">
        <f>S496*H496</f>
        <v>0</v>
      </c>
      <c r="AR496" s="220" t="s">
        <v>810</v>
      </c>
      <c r="AT496" s="220" t="s">
        <v>133</v>
      </c>
      <c r="AU496" s="220" t="s">
        <v>85</v>
      </c>
      <c r="AY496" s="15" t="s">
        <v>131</v>
      </c>
      <c r="BE496" s="221">
        <f>IF(N496="základní",J496,0)</f>
        <v>0</v>
      </c>
      <c r="BF496" s="221">
        <f>IF(N496="snížená",J496,0)</f>
        <v>0</v>
      </c>
      <c r="BG496" s="221">
        <f>IF(N496="zákl. přenesená",J496,0)</f>
        <v>0</v>
      </c>
      <c r="BH496" s="221">
        <f>IF(N496="sníž. přenesená",J496,0)</f>
        <v>0</v>
      </c>
      <c r="BI496" s="221">
        <f>IF(N496="nulová",J496,0)</f>
        <v>0</v>
      </c>
      <c r="BJ496" s="15" t="s">
        <v>22</v>
      </c>
      <c r="BK496" s="221">
        <f>ROUND(I496*H496,2)</f>
        <v>0</v>
      </c>
      <c r="BL496" s="15" t="s">
        <v>810</v>
      </c>
      <c r="BM496" s="220" t="s">
        <v>854</v>
      </c>
    </row>
    <row r="497" s="1" customFormat="1">
      <c r="B497" s="36"/>
      <c r="C497" s="37"/>
      <c r="D497" s="222" t="s">
        <v>140</v>
      </c>
      <c r="E497" s="37"/>
      <c r="F497" s="223" t="s">
        <v>855</v>
      </c>
      <c r="G497" s="37"/>
      <c r="H497" s="37"/>
      <c r="I497" s="133"/>
      <c r="J497" s="37"/>
      <c r="K497" s="37"/>
      <c r="L497" s="41"/>
      <c r="M497" s="224"/>
      <c r="N497" s="81"/>
      <c r="O497" s="81"/>
      <c r="P497" s="81"/>
      <c r="Q497" s="81"/>
      <c r="R497" s="81"/>
      <c r="S497" s="81"/>
      <c r="T497" s="82"/>
      <c r="AT497" s="15" t="s">
        <v>140</v>
      </c>
      <c r="AU497" s="15" t="s">
        <v>85</v>
      </c>
    </row>
    <row r="498" s="1" customFormat="1" ht="16.5" customHeight="1">
      <c r="B498" s="36"/>
      <c r="C498" s="209" t="s">
        <v>856</v>
      </c>
      <c r="D498" s="209" t="s">
        <v>133</v>
      </c>
      <c r="E498" s="210" t="s">
        <v>857</v>
      </c>
      <c r="F498" s="211" t="s">
        <v>858</v>
      </c>
      <c r="G498" s="212" t="s">
        <v>809</v>
      </c>
      <c r="H498" s="213">
        <v>1</v>
      </c>
      <c r="I498" s="214"/>
      <c r="J498" s="215">
        <f>ROUND(I498*H498,2)</f>
        <v>0</v>
      </c>
      <c r="K498" s="211" t="s">
        <v>20</v>
      </c>
      <c r="L498" s="41"/>
      <c r="M498" s="216" t="s">
        <v>20</v>
      </c>
      <c r="N498" s="217" t="s">
        <v>47</v>
      </c>
      <c r="O498" s="81"/>
      <c r="P498" s="218">
        <f>O498*H498</f>
        <v>0</v>
      </c>
      <c r="Q498" s="218">
        <v>0</v>
      </c>
      <c r="R498" s="218">
        <f>Q498*H498</f>
        <v>0</v>
      </c>
      <c r="S498" s="218">
        <v>0</v>
      </c>
      <c r="T498" s="219">
        <f>S498*H498</f>
        <v>0</v>
      </c>
      <c r="AR498" s="220" t="s">
        <v>810</v>
      </c>
      <c r="AT498" s="220" t="s">
        <v>133</v>
      </c>
      <c r="AU498" s="220" t="s">
        <v>85</v>
      </c>
      <c r="AY498" s="15" t="s">
        <v>131</v>
      </c>
      <c r="BE498" s="221">
        <f>IF(N498="základní",J498,0)</f>
        <v>0</v>
      </c>
      <c r="BF498" s="221">
        <f>IF(N498="snížená",J498,0)</f>
        <v>0</v>
      </c>
      <c r="BG498" s="221">
        <f>IF(N498="zákl. přenesená",J498,0)</f>
        <v>0</v>
      </c>
      <c r="BH498" s="221">
        <f>IF(N498="sníž. přenesená",J498,0)</f>
        <v>0</v>
      </c>
      <c r="BI498" s="221">
        <f>IF(N498="nulová",J498,0)</f>
        <v>0</v>
      </c>
      <c r="BJ498" s="15" t="s">
        <v>22</v>
      </c>
      <c r="BK498" s="221">
        <f>ROUND(I498*H498,2)</f>
        <v>0</v>
      </c>
      <c r="BL498" s="15" t="s">
        <v>810</v>
      </c>
      <c r="BM498" s="220" t="s">
        <v>859</v>
      </c>
    </row>
    <row r="499" s="1" customFormat="1">
      <c r="B499" s="36"/>
      <c r="C499" s="37"/>
      <c r="D499" s="222" t="s">
        <v>140</v>
      </c>
      <c r="E499" s="37"/>
      <c r="F499" s="223" t="s">
        <v>858</v>
      </c>
      <c r="G499" s="37"/>
      <c r="H499" s="37"/>
      <c r="I499" s="133"/>
      <c r="J499" s="37"/>
      <c r="K499" s="37"/>
      <c r="L499" s="41"/>
      <c r="M499" s="224"/>
      <c r="N499" s="81"/>
      <c r="O499" s="81"/>
      <c r="P499" s="81"/>
      <c r="Q499" s="81"/>
      <c r="R499" s="81"/>
      <c r="S499" s="81"/>
      <c r="T499" s="82"/>
      <c r="AT499" s="15" t="s">
        <v>140</v>
      </c>
      <c r="AU499" s="15" t="s">
        <v>85</v>
      </c>
    </row>
    <row r="500" s="1" customFormat="1">
      <c r="B500" s="36"/>
      <c r="C500" s="37"/>
      <c r="D500" s="222" t="s">
        <v>445</v>
      </c>
      <c r="E500" s="37"/>
      <c r="F500" s="225" t="s">
        <v>860</v>
      </c>
      <c r="G500" s="37"/>
      <c r="H500" s="37"/>
      <c r="I500" s="133"/>
      <c r="J500" s="37"/>
      <c r="K500" s="37"/>
      <c r="L500" s="41"/>
      <c r="M500" s="224"/>
      <c r="N500" s="81"/>
      <c r="O500" s="81"/>
      <c r="P500" s="81"/>
      <c r="Q500" s="81"/>
      <c r="R500" s="81"/>
      <c r="S500" s="81"/>
      <c r="T500" s="82"/>
      <c r="AT500" s="15" t="s">
        <v>445</v>
      </c>
      <c r="AU500" s="15" t="s">
        <v>85</v>
      </c>
    </row>
    <row r="501" s="11" customFormat="1" ht="22.8" customHeight="1">
      <c r="B501" s="193"/>
      <c r="C501" s="194"/>
      <c r="D501" s="195" t="s">
        <v>75</v>
      </c>
      <c r="E501" s="207" t="s">
        <v>861</v>
      </c>
      <c r="F501" s="207" t="s">
        <v>862</v>
      </c>
      <c r="G501" s="194"/>
      <c r="H501" s="194"/>
      <c r="I501" s="197"/>
      <c r="J501" s="208">
        <f>BK501</f>
        <v>0</v>
      </c>
      <c r="K501" s="194"/>
      <c r="L501" s="199"/>
      <c r="M501" s="200"/>
      <c r="N501" s="201"/>
      <c r="O501" s="201"/>
      <c r="P501" s="202">
        <f>SUM(P502:P504)</f>
        <v>0</v>
      </c>
      <c r="Q501" s="201"/>
      <c r="R501" s="202">
        <f>SUM(R502:R504)</f>
        <v>0</v>
      </c>
      <c r="S501" s="201"/>
      <c r="T501" s="203">
        <f>SUM(T502:T504)</f>
        <v>0</v>
      </c>
      <c r="AR501" s="204" t="s">
        <v>163</v>
      </c>
      <c r="AT501" s="205" t="s">
        <v>75</v>
      </c>
      <c r="AU501" s="205" t="s">
        <v>22</v>
      </c>
      <c r="AY501" s="204" t="s">
        <v>131</v>
      </c>
      <c r="BK501" s="206">
        <f>SUM(BK502:BK504)</f>
        <v>0</v>
      </c>
    </row>
    <row r="502" s="1" customFormat="1" ht="16.5" customHeight="1">
      <c r="B502" s="36"/>
      <c r="C502" s="209" t="s">
        <v>863</v>
      </c>
      <c r="D502" s="209" t="s">
        <v>133</v>
      </c>
      <c r="E502" s="210" t="s">
        <v>864</v>
      </c>
      <c r="F502" s="211" t="s">
        <v>862</v>
      </c>
      <c r="G502" s="212" t="s">
        <v>809</v>
      </c>
      <c r="H502" s="213">
        <v>1</v>
      </c>
      <c r="I502" s="214"/>
      <c r="J502" s="215">
        <f>ROUND(I502*H502,2)</f>
        <v>0</v>
      </c>
      <c r="K502" s="211" t="s">
        <v>20</v>
      </c>
      <c r="L502" s="41"/>
      <c r="M502" s="216" t="s">
        <v>20</v>
      </c>
      <c r="N502" s="217" t="s">
        <v>47</v>
      </c>
      <c r="O502" s="81"/>
      <c r="P502" s="218">
        <f>O502*H502</f>
        <v>0</v>
      </c>
      <c r="Q502" s="218">
        <v>0</v>
      </c>
      <c r="R502" s="218">
        <f>Q502*H502</f>
        <v>0</v>
      </c>
      <c r="S502" s="218">
        <v>0</v>
      </c>
      <c r="T502" s="219">
        <f>S502*H502</f>
        <v>0</v>
      </c>
      <c r="AR502" s="220" t="s">
        <v>810</v>
      </c>
      <c r="AT502" s="220" t="s">
        <v>133</v>
      </c>
      <c r="AU502" s="220" t="s">
        <v>85</v>
      </c>
      <c r="AY502" s="15" t="s">
        <v>131</v>
      </c>
      <c r="BE502" s="221">
        <f>IF(N502="základní",J502,0)</f>
        <v>0</v>
      </c>
      <c r="BF502" s="221">
        <f>IF(N502="snížená",J502,0)</f>
        <v>0</v>
      </c>
      <c r="BG502" s="221">
        <f>IF(N502="zákl. přenesená",J502,0)</f>
        <v>0</v>
      </c>
      <c r="BH502" s="221">
        <f>IF(N502="sníž. přenesená",J502,0)</f>
        <v>0</v>
      </c>
      <c r="BI502" s="221">
        <f>IF(N502="nulová",J502,0)</f>
        <v>0</v>
      </c>
      <c r="BJ502" s="15" t="s">
        <v>22</v>
      </c>
      <c r="BK502" s="221">
        <f>ROUND(I502*H502,2)</f>
        <v>0</v>
      </c>
      <c r="BL502" s="15" t="s">
        <v>810</v>
      </c>
      <c r="BM502" s="220" t="s">
        <v>865</v>
      </c>
    </row>
    <row r="503" s="1" customFormat="1">
      <c r="B503" s="36"/>
      <c r="C503" s="37"/>
      <c r="D503" s="222" t="s">
        <v>140</v>
      </c>
      <c r="E503" s="37"/>
      <c r="F503" s="223" t="s">
        <v>862</v>
      </c>
      <c r="G503" s="37"/>
      <c r="H503" s="37"/>
      <c r="I503" s="133"/>
      <c r="J503" s="37"/>
      <c r="K503" s="37"/>
      <c r="L503" s="41"/>
      <c r="M503" s="224"/>
      <c r="N503" s="81"/>
      <c r="O503" s="81"/>
      <c r="P503" s="81"/>
      <c r="Q503" s="81"/>
      <c r="R503" s="81"/>
      <c r="S503" s="81"/>
      <c r="T503" s="82"/>
      <c r="AT503" s="15" t="s">
        <v>140</v>
      </c>
      <c r="AU503" s="15" t="s">
        <v>85</v>
      </c>
    </row>
    <row r="504" s="1" customFormat="1">
      <c r="B504" s="36"/>
      <c r="C504" s="37"/>
      <c r="D504" s="222" t="s">
        <v>445</v>
      </c>
      <c r="E504" s="37"/>
      <c r="F504" s="225" t="s">
        <v>866</v>
      </c>
      <c r="G504" s="37"/>
      <c r="H504" s="37"/>
      <c r="I504" s="133"/>
      <c r="J504" s="37"/>
      <c r="K504" s="37"/>
      <c r="L504" s="41"/>
      <c r="M504" s="247"/>
      <c r="N504" s="248"/>
      <c r="O504" s="248"/>
      <c r="P504" s="248"/>
      <c r="Q504" s="248"/>
      <c r="R504" s="248"/>
      <c r="S504" s="248"/>
      <c r="T504" s="249"/>
      <c r="AT504" s="15" t="s">
        <v>445</v>
      </c>
      <c r="AU504" s="15" t="s">
        <v>85</v>
      </c>
    </row>
    <row r="505" s="1" customFormat="1" ht="6.96" customHeight="1">
      <c r="B505" s="56"/>
      <c r="C505" s="57"/>
      <c r="D505" s="57"/>
      <c r="E505" s="57"/>
      <c r="F505" s="57"/>
      <c r="G505" s="57"/>
      <c r="H505" s="57"/>
      <c r="I505" s="159"/>
      <c r="J505" s="57"/>
      <c r="K505" s="57"/>
      <c r="L505" s="41"/>
    </row>
  </sheetData>
  <sheetProtection sheet="1" autoFilter="0" formatColumns="0" formatRows="0" objects="1" scenarios="1" spinCount="100000" saltValue="3CuGfo9fFtDOHjxxmE3dyEkBNTQaX7O4pL9V8GyNhX+7daKYrvs4GN7yUFdmUT2ij2Zy5KI2r21Xszn6CxQNPg==" hashValue="A+YNIwhl5snZHLhszaqy08n9s//G15IMME3LdGbgWwgKi6bfbMl3peNNSK1WwbIzXrIa1NBX4v1PouqYMbJUMw==" algorithmName="SHA-512" password="CC35"/>
  <autoFilter ref="C98:K504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88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8"/>
      <c r="AT3" s="15" t="s">
        <v>85</v>
      </c>
    </row>
    <row r="4" ht="24.96" customHeight="1">
      <c r="B4" s="18"/>
      <c r="D4" s="129" t="s">
        <v>89</v>
      </c>
      <c r="L4" s="18"/>
      <c r="M4" s="130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1" t="s">
        <v>16</v>
      </c>
      <c r="L6" s="18"/>
    </row>
    <row r="7" ht="16.5" customHeight="1">
      <c r="B7" s="18"/>
      <c r="E7" s="132" t="str">
        <f>'Rekapitulace stavby'!K6</f>
        <v>Autobusový záliv ul. Průmyslový park, Cheb</v>
      </c>
      <c r="F7" s="131"/>
      <c r="G7" s="131"/>
      <c r="H7" s="131"/>
      <c r="L7" s="18"/>
    </row>
    <row r="8" s="1" customFormat="1" ht="12" customHeight="1">
      <c r="B8" s="41"/>
      <c r="D8" s="131" t="s">
        <v>90</v>
      </c>
      <c r="I8" s="133"/>
      <c r="L8" s="41"/>
    </row>
    <row r="9" s="1" customFormat="1" ht="36.96" customHeight="1">
      <c r="B9" s="41"/>
      <c r="E9" s="134" t="s">
        <v>867</v>
      </c>
      <c r="F9" s="1"/>
      <c r="G9" s="1"/>
      <c r="H9" s="1"/>
      <c r="I9" s="133"/>
      <c r="L9" s="41"/>
    </row>
    <row r="10" s="1" customFormat="1">
      <c r="B10" s="41"/>
      <c r="I10" s="133"/>
      <c r="L10" s="41"/>
    </row>
    <row r="11" s="1" customFormat="1" ht="12" customHeight="1">
      <c r="B11" s="41"/>
      <c r="D11" s="131" t="s">
        <v>19</v>
      </c>
      <c r="F11" s="135" t="s">
        <v>20</v>
      </c>
      <c r="I11" s="136" t="s">
        <v>21</v>
      </c>
      <c r="J11" s="135" t="s">
        <v>20</v>
      </c>
      <c r="L11" s="41"/>
    </row>
    <row r="12" s="1" customFormat="1" ht="12" customHeight="1">
      <c r="B12" s="41"/>
      <c r="D12" s="131" t="s">
        <v>23</v>
      </c>
      <c r="F12" s="135" t="s">
        <v>24</v>
      </c>
      <c r="I12" s="136" t="s">
        <v>25</v>
      </c>
      <c r="J12" s="137" t="str">
        <f>'Rekapitulace stavby'!AN8</f>
        <v>13. 8. 2017</v>
      </c>
      <c r="L12" s="41"/>
    </row>
    <row r="13" s="1" customFormat="1" ht="10.8" customHeight="1">
      <c r="B13" s="41"/>
      <c r="I13" s="133"/>
      <c r="L13" s="41"/>
    </row>
    <row r="14" s="1" customFormat="1" ht="12" customHeight="1">
      <c r="B14" s="41"/>
      <c r="D14" s="131" t="s">
        <v>29</v>
      </c>
      <c r="I14" s="136" t="s">
        <v>30</v>
      </c>
      <c r="J14" s="135" t="s">
        <v>20</v>
      </c>
      <c r="L14" s="41"/>
    </row>
    <row r="15" s="1" customFormat="1" ht="18" customHeight="1">
      <c r="B15" s="41"/>
      <c r="E15" s="135" t="s">
        <v>31</v>
      </c>
      <c r="I15" s="136" t="s">
        <v>32</v>
      </c>
      <c r="J15" s="135" t="s">
        <v>20</v>
      </c>
      <c r="L15" s="41"/>
    </row>
    <row r="16" s="1" customFormat="1" ht="6.96" customHeight="1">
      <c r="B16" s="41"/>
      <c r="I16" s="133"/>
      <c r="L16" s="41"/>
    </row>
    <row r="17" s="1" customFormat="1" ht="12" customHeight="1">
      <c r="B17" s="41"/>
      <c r="D17" s="131" t="s">
        <v>33</v>
      </c>
      <c r="I17" s="136" t="s">
        <v>30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5"/>
      <c r="G18" s="135"/>
      <c r="H18" s="135"/>
      <c r="I18" s="136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3"/>
      <c r="L19" s="41"/>
    </row>
    <row r="20" s="1" customFormat="1" ht="12" customHeight="1">
      <c r="B20" s="41"/>
      <c r="D20" s="131" t="s">
        <v>35</v>
      </c>
      <c r="I20" s="136" t="s">
        <v>30</v>
      </c>
      <c r="J20" s="135" t="s">
        <v>20</v>
      </c>
      <c r="L20" s="41"/>
    </row>
    <row r="21" s="1" customFormat="1" ht="18" customHeight="1">
      <c r="B21" s="41"/>
      <c r="E21" s="135" t="s">
        <v>36</v>
      </c>
      <c r="I21" s="136" t="s">
        <v>32</v>
      </c>
      <c r="J21" s="135" t="s">
        <v>20</v>
      </c>
      <c r="L21" s="41"/>
    </row>
    <row r="22" s="1" customFormat="1" ht="6.96" customHeight="1">
      <c r="B22" s="41"/>
      <c r="I22" s="133"/>
      <c r="L22" s="41"/>
    </row>
    <row r="23" s="1" customFormat="1" ht="12" customHeight="1">
      <c r="B23" s="41"/>
      <c r="D23" s="131" t="s">
        <v>38</v>
      </c>
      <c r="I23" s="136" t="s">
        <v>30</v>
      </c>
      <c r="J23" s="135" t="s">
        <v>20</v>
      </c>
      <c r="L23" s="41"/>
    </row>
    <row r="24" s="1" customFormat="1" ht="18" customHeight="1">
      <c r="B24" s="41"/>
      <c r="E24" s="135" t="s">
        <v>39</v>
      </c>
      <c r="I24" s="136" t="s">
        <v>32</v>
      </c>
      <c r="J24" s="135" t="s">
        <v>20</v>
      </c>
      <c r="L24" s="41"/>
    </row>
    <row r="25" s="1" customFormat="1" ht="6.96" customHeight="1">
      <c r="B25" s="41"/>
      <c r="I25" s="133"/>
      <c r="L25" s="41"/>
    </row>
    <row r="26" s="1" customFormat="1" ht="12" customHeight="1">
      <c r="B26" s="41"/>
      <c r="D26" s="131" t="s">
        <v>40</v>
      </c>
      <c r="I26" s="133"/>
      <c r="L26" s="41"/>
    </row>
    <row r="27" s="7" customFormat="1" ht="51" customHeight="1">
      <c r="B27" s="138"/>
      <c r="E27" s="139" t="s">
        <v>41</v>
      </c>
      <c r="F27" s="139"/>
      <c r="G27" s="139"/>
      <c r="H27" s="139"/>
      <c r="I27" s="140"/>
      <c r="L27" s="138"/>
    </row>
    <row r="28" s="1" customFormat="1" ht="6.96" customHeight="1">
      <c r="B28" s="41"/>
      <c r="I28" s="133"/>
      <c r="L28" s="41"/>
    </row>
    <row r="29" s="1" customFormat="1" ht="6.96" customHeight="1">
      <c r="B29" s="41"/>
      <c r="D29" s="73"/>
      <c r="E29" s="73"/>
      <c r="F29" s="73"/>
      <c r="G29" s="73"/>
      <c r="H29" s="73"/>
      <c r="I29" s="141"/>
      <c r="J29" s="73"/>
      <c r="K29" s="73"/>
      <c r="L29" s="41"/>
    </row>
    <row r="30" s="1" customFormat="1" ht="25.44" customHeight="1">
      <c r="B30" s="41"/>
      <c r="D30" s="142" t="s">
        <v>42</v>
      </c>
      <c r="I30" s="133"/>
      <c r="J30" s="143">
        <f>ROUND(J82, 2)</f>
        <v>0</v>
      </c>
      <c r="L30" s="41"/>
    </row>
    <row r="31" s="1" customFormat="1" ht="6.96" customHeight="1">
      <c r="B31" s="41"/>
      <c r="D31" s="73"/>
      <c r="E31" s="73"/>
      <c r="F31" s="73"/>
      <c r="G31" s="73"/>
      <c r="H31" s="73"/>
      <c r="I31" s="141"/>
      <c r="J31" s="73"/>
      <c r="K31" s="73"/>
      <c r="L31" s="41"/>
    </row>
    <row r="32" s="1" customFormat="1" ht="14.4" customHeight="1">
      <c r="B32" s="41"/>
      <c r="F32" s="144" t="s">
        <v>44</v>
      </c>
      <c r="I32" s="145" t="s">
        <v>43</v>
      </c>
      <c r="J32" s="144" t="s">
        <v>45</v>
      </c>
      <c r="L32" s="41"/>
    </row>
    <row r="33" s="1" customFormat="1" ht="14.4" customHeight="1">
      <c r="B33" s="41"/>
      <c r="D33" s="146" t="s">
        <v>46</v>
      </c>
      <c r="E33" s="131" t="s">
        <v>47</v>
      </c>
      <c r="F33" s="147">
        <f>ROUND((SUM(BE82:BE111)),  2)</f>
        <v>0</v>
      </c>
      <c r="I33" s="148">
        <v>0.20999999999999999</v>
      </c>
      <c r="J33" s="147">
        <f>ROUND(((SUM(BE82:BE111))*I33),  2)</f>
        <v>0</v>
      </c>
      <c r="L33" s="41"/>
    </row>
    <row r="34" s="1" customFormat="1" ht="14.4" customHeight="1">
      <c r="B34" s="41"/>
      <c r="E34" s="131" t="s">
        <v>48</v>
      </c>
      <c r="F34" s="147">
        <f>ROUND((SUM(BF82:BF111)),  2)</f>
        <v>0</v>
      </c>
      <c r="I34" s="148">
        <v>0.14999999999999999</v>
      </c>
      <c r="J34" s="147">
        <f>ROUND(((SUM(BF82:BF111))*I34),  2)</f>
        <v>0</v>
      </c>
      <c r="L34" s="41"/>
    </row>
    <row r="35" hidden="1" s="1" customFormat="1" ht="14.4" customHeight="1">
      <c r="B35" s="41"/>
      <c r="E35" s="131" t="s">
        <v>49</v>
      </c>
      <c r="F35" s="147">
        <f>ROUND((SUM(BG82:BG111)),  2)</f>
        <v>0</v>
      </c>
      <c r="I35" s="148">
        <v>0.20999999999999999</v>
      </c>
      <c r="J35" s="147">
        <f>0</f>
        <v>0</v>
      </c>
      <c r="L35" s="41"/>
    </row>
    <row r="36" hidden="1" s="1" customFormat="1" ht="14.4" customHeight="1">
      <c r="B36" s="41"/>
      <c r="E36" s="131" t="s">
        <v>50</v>
      </c>
      <c r="F36" s="147">
        <f>ROUND((SUM(BH82:BH111)),  2)</f>
        <v>0</v>
      </c>
      <c r="I36" s="148">
        <v>0.14999999999999999</v>
      </c>
      <c r="J36" s="147">
        <f>0</f>
        <v>0</v>
      </c>
      <c r="L36" s="41"/>
    </row>
    <row r="37" hidden="1" s="1" customFormat="1" ht="14.4" customHeight="1">
      <c r="B37" s="41"/>
      <c r="E37" s="131" t="s">
        <v>51</v>
      </c>
      <c r="F37" s="147">
        <f>ROUND((SUM(BI82:BI111)),  2)</f>
        <v>0</v>
      </c>
      <c r="I37" s="148">
        <v>0</v>
      </c>
      <c r="J37" s="147">
        <f>0</f>
        <v>0</v>
      </c>
      <c r="L37" s="41"/>
    </row>
    <row r="38" s="1" customFormat="1" ht="6.96" customHeight="1">
      <c r="B38" s="41"/>
      <c r="I38" s="133"/>
      <c r="L38" s="41"/>
    </row>
    <row r="39" s="1" customFormat="1" ht="25.44" customHeight="1">
      <c r="B39" s="41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4"/>
      <c r="J39" s="155">
        <f>SUM(J30:J37)</f>
        <v>0</v>
      </c>
      <c r="K39" s="156"/>
      <c r="L39" s="41"/>
    </row>
    <row r="40" s="1" customFormat="1" ht="14.4" customHeight="1">
      <c r="B40" s="157"/>
      <c r="C40" s="158"/>
      <c r="D40" s="158"/>
      <c r="E40" s="158"/>
      <c r="F40" s="158"/>
      <c r="G40" s="158"/>
      <c r="H40" s="158"/>
      <c r="I40" s="159"/>
      <c r="J40" s="158"/>
      <c r="K40" s="158"/>
      <c r="L40" s="41"/>
    </row>
    <row r="44" s="1" customFormat="1" ht="6.96" customHeight="1">
      <c r="B44" s="160"/>
      <c r="C44" s="161"/>
      <c r="D44" s="161"/>
      <c r="E44" s="161"/>
      <c r="F44" s="161"/>
      <c r="G44" s="161"/>
      <c r="H44" s="161"/>
      <c r="I44" s="162"/>
      <c r="J44" s="161"/>
      <c r="K44" s="161"/>
      <c r="L44" s="41"/>
    </row>
    <row r="45" s="1" customFormat="1" ht="24.96" customHeight="1">
      <c r="B45" s="36"/>
      <c r="C45" s="21" t="s">
        <v>92</v>
      </c>
      <c r="D45" s="37"/>
      <c r="E45" s="37"/>
      <c r="F45" s="37"/>
      <c r="G45" s="37"/>
      <c r="H45" s="37"/>
      <c r="I45" s="133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33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33"/>
      <c r="J47" s="37"/>
      <c r="K47" s="37"/>
      <c r="L47" s="41"/>
    </row>
    <row r="48" s="1" customFormat="1" ht="16.5" customHeight="1">
      <c r="B48" s="36"/>
      <c r="C48" s="37"/>
      <c r="D48" s="37"/>
      <c r="E48" s="163" t="str">
        <f>E7</f>
        <v>Autobusový záliv ul. Průmyslový park, Cheb</v>
      </c>
      <c r="F48" s="30"/>
      <c r="G48" s="30"/>
      <c r="H48" s="30"/>
      <c r="I48" s="133"/>
      <c r="J48" s="37"/>
      <c r="K48" s="37"/>
      <c r="L48" s="41"/>
    </row>
    <row r="49" s="1" customFormat="1" ht="12" customHeight="1">
      <c r="B49" s="36"/>
      <c r="C49" s="30" t="s">
        <v>90</v>
      </c>
      <c r="D49" s="37"/>
      <c r="E49" s="37"/>
      <c r="F49" s="37"/>
      <c r="G49" s="37"/>
      <c r="H49" s="37"/>
      <c r="I49" s="133"/>
      <c r="J49" s="37"/>
      <c r="K49" s="37"/>
      <c r="L49" s="41"/>
    </row>
    <row r="50" s="1" customFormat="1" ht="16.5" customHeight="1">
      <c r="B50" s="36"/>
      <c r="C50" s="37"/>
      <c r="D50" s="37"/>
      <c r="E50" s="66" t="str">
        <f>E9</f>
        <v>02 - Ochrana plynového vedení</v>
      </c>
      <c r="F50" s="37"/>
      <c r="G50" s="37"/>
      <c r="H50" s="37"/>
      <c r="I50" s="133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33"/>
      <c r="J51" s="37"/>
      <c r="K51" s="37"/>
      <c r="L51" s="41"/>
    </row>
    <row r="52" s="1" customFormat="1" ht="12" customHeight="1">
      <c r="B52" s="36"/>
      <c r="C52" s="30" t="s">
        <v>23</v>
      </c>
      <c r="D52" s="37"/>
      <c r="E52" s="37"/>
      <c r="F52" s="25" t="str">
        <f>F12</f>
        <v>ul. Průmyslový park, Cheb</v>
      </c>
      <c r="G52" s="37"/>
      <c r="H52" s="37"/>
      <c r="I52" s="136" t="s">
        <v>25</v>
      </c>
      <c r="J52" s="69" t="str">
        <f>IF(J12="","",J12)</f>
        <v>13. 8. 2017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3"/>
      <c r="J53" s="37"/>
      <c r="K53" s="37"/>
      <c r="L53" s="41"/>
    </row>
    <row r="54" s="1" customFormat="1" ht="43.05" customHeight="1">
      <c r="B54" s="36"/>
      <c r="C54" s="30" t="s">
        <v>29</v>
      </c>
      <c r="D54" s="37"/>
      <c r="E54" s="37"/>
      <c r="F54" s="25" t="str">
        <f>E15</f>
        <v>Město Cheb, nám.Krále Jiřího z Poděbrad 1/14, Cheb</v>
      </c>
      <c r="G54" s="37"/>
      <c r="H54" s="37"/>
      <c r="I54" s="136" t="s">
        <v>35</v>
      </c>
      <c r="J54" s="34" t="str">
        <f>E21</f>
        <v>PK Beránek a Hradil, Svobody 7/1, Cheb</v>
      </c>
      <c r="K54" s="37"/>
      <c r="L54" s="41"/>
    </row>
    <row r="55" s="1" customFormat="1" ht="27.9" customHeight="1">
      <c r="B55" s="36"/>
      <c r="C55" s="30" t="s">
        <v>33</v>
      </c>
      <c r="D55" s="37"/>
      <c r="E55" s="37"/>
      <c r="F55" s="25" t="str">
        <f>IF(E18="","",E18)</f>
        <v>Vyplň údaj</v>
      </c>
      <c r="G55" s="37"/>
      <c r="H55" s="37"/>
      <c r="I55" s="136" t="s">
        <v>38</v>
      </c>
      <c r="J55" s="34" t="str">
        <f>E24</f>
        <v>PK Beránek a Hradil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33"/>
      <c r="J56" s="37"/>
      <c r="K56" s="37"/>
      <c r="L56" s="41"/>
    </row>
    <row r="57" s="1" customFormat="1" ht="29.28" customHeight="1">
      <c r="B57" s="36"/>
      <c r="C57" s="164" t="s">
        <v>93</v>
      </c>
      <c r="D57" s="165"/>
      <c r="E57" s="165"/>
      <c r="F57" s="165"/>
      <c r="G57" s="165"/>
      <c r="H57" s="165"/>
      <c r="I57" s="166"/>
      <c r="J57" s="167" t="s">
        <v>94</v>
      </c>
      <c r="K57" s="165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3"/>
      <c r="J58" s="37"/>
      <c r="K58" s="37"/>
      <c r="L58" s="41"/>
    </row>
    <row r="59" s="1" customFormat="1" ht="22.8" customHeight="1">
      <c r="B59" s="36"/>
      <c r="C59" s="168" t="s">
        <v>74</v>
      </c>
      <c r="D59" s="37"/>
      <c r="E59" s="37"/>
      <c r="F59" s="37"/>
      <c r="G59" s="37"/>
      <c r="H59" s="37"/>
      <c r="I59" s="133"/>
      <c r="J59" s="99">
        <f>J82</f>
        <v>0</v>
      </c>
      <c r="K59" s="37"/>
      <c r="L59" s="41"/>
      <c r="AU59" s="15" t="s">
        <v>95</v>
      </c>
    </row>
    <row r="60" s="8" customFormat="1" ht="24.96" customHeight="1">
      <c r="B60" s="169"/>
      <c r="C60" s="170"/>
      <c r="D60" s="171" t="s">
        <v>96</v>
      </c>
      <c r="E60" s="172"/>
      <c r="F60" s="172"/>
      <c r="G60" s="172"/>
      <c r="H60" s="172"/>
      <c r="I60" s="173"/>
      <c r="J60" s="174">
        <f>J83</f>
        <v>0</v>
      </c>
      <c r="K60" s="170"/>
      <c r="L60" s="175"/>
    </row>
    <row r="61" s="9" customFormat="1" ht="19.92" customHeight="1">
      <c r="B61" s="176"/>
      <c r="C61" s="177"/>
      <c r="D61" s="178" t="s">
        <v>97</v>
      </c>
      <c r="E61" s="179"/>
      <c r="F61" s="179"/>
      <c r="G61" s="179"/>
      <c r="H61" s="179"/>
      <c r="I61" s="180"/>
      <c r="J61" s="181">
        <f>J84</f>
        <v>0</v>
      </c>
      <c r="K61" s="177"/>
      <c r="L61" s="182"/>
    </row>
    <row r="62" s="9" customFormat="1" ht="19.92" customHeight="1">
      <c r="B62" s="176"/>
      <c r="C62" s="177"/>
      <c r="D62" s="178" t="s">
        <v>102</v>
      </c>
      <c r="E62" s="179"/>
      <c r="F62" s="179"/>
      <c r="G62" s="179"/>
      <c r="H62" s="179"/>
      <c r="I62" s="180"/>
      <c r="J62" s="181">
        <f>J109</f>
        <v>0</v>
      </c>
      <c r="K62" s="177"/>
      <c r="L62" s="182"/>
    </row>
    <row r="63" s="1" customFormat="1" ht="21.84" customHeight="1">
      <c r="B63" s="36"/>
      <c r="C63" s="37"/>
      <c r="D63" s="37"/>
      <c r="E63" s="37"/>
      <c r="F63" s="37"/>
      <c r="G63" s="37"/>
      <c r="H63" s="37"/>
      <c r="I63" s="133"/>
      <c r="J63" s="37"/>
      <c r="K63" s="37"/>
      <c r="L63" s="41"/>
    </row>
    <row r="64" s="1" customFormat="1" ht="6.96" customHeight="1">
      <c r="B64" s="56"/>
      <c r="C64" s="57"/>
      <c r="D64" s="57"/>
      <c r="E64" s="57"/>
      <c r="F64" s="57"/>
      <c r="G64" s="57"/>
      <c r="H64" s="57"/>
      <c r="I64" s="159"/>
      <c r="J64" s="57"/>
      <c r="K64" s="57"/>
      <c r="L64" s="41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62"/>
      <c r="J68" s="59"/>
      <c r="K68" s="59"/>
      <c r="L68" s="41"/>
    </row>
    <row r="69" s="1" customFormat="1" ht="24.96" customHeight="1">
      <c r="B69" s="36"/>
      <c r="C69" s="21" t="s">
        <v>116</v>
      </c>
      <c r="D69" s="37"/>
      <c r="E69" s="37"/>
      <c r="F69" s="37"/>
      <c r="G69" s="37"/>
      <c r="H69" s="37"/>
      <c r="I69" s="133"/>
      <c r="J69" s="37"/>
      <c r="K69" s="37"/>
      <c r="L69" s="41"/>
    </row>
    <row r="70" s="1" customFormat="1" ht="6.96" customHeight="1">
      <c r="B70" s="36"/>
      <c r="C70" s="37"/>
      <c r="D70" s="37"/>
      <c r="E70" s="37"/>
      <c r="F70" s="37"/>
      <c r="G70" s="37"/>
      <c r="H70" s="37"/>
      <c r="I70" s="133"/>
      <c r="J70" s="37"/>
      <c r="K70" s="37"/>
      <c r="L70" s="41"/>
    </row>
    <row r="71" s="1" customFormat="1" ht="12" customHeight="1">
      <c r="B71" s="36"/>
      <c r="C71" s="30" t="s">
        <v>16</v>
      </c>
      <c r="D71" s="37"/>
      <c r="E71" s="37"/>
      <c r="F71" s="37"/>
      <c r="G71" s="37"/>
      <c r="H71" s="37"/>
      <c r="I71" s="133"/>
      <c r="J71" s="37"/>
      <c r="K71" s="37"/>
      <c r="L71" s="41"/>
    </row>
    <row r="72" s="1" customFormat="1" ht="16.5" customHeight="1">
      <c r="B72" s="36"/>
      <c r="C72" s="37"/>
      <c r="D72" s="37"/>
      <c r="E72" s="163" t="str">
        <f>E7</f>
        <v>Autobusový záliv ul. Průmyslový park, Cheb</v>
      </c>
      <c r="F72" s="30"/>
      <c r="G72" s="30"/>
      <c r="H72" s="30"/>
      <c r="I72" s="133"/>
      <c r="J72" s="37"/>
      <c r="K72" s="37"/>
      <c r="L72" s="41"/>
    </row>
    <row r="73" s="1" customFormat="1" ht="12" customHeight="1">
      <c r="B73" s="36"/>
      <c r="C73" s="30" t="s">
        <v>90</v>
      </c>
      <c r="D73" s="37"/>
      <c r="E73" s="37"/>
      <c r="F73" s="37"/>
      <c r="G73" s="37"/>
      <c r="H73" s="37"/>
      <c r="I73" s="133"/>
      <c r="J73" s="37"/>
      <c r="K73" s="37"/>
      <c r="L73" s="41"/>
    </row>
    <row r="74" s="1" customFormat="1" ht="16.5" customHeight="1">
      <c r="B74" s="36"/>
      <c r="C74" s="37"/>
      <c r="D74" s="37"/>
      <c r="E74" s="66" t="str">
        <f>E9</f>
        <v>02 - Ochrana plynového vedení</v>
      </c>
      <c r="F74" s="37"/>
      <c r="G74" s="37"/>
      <c r="H74" s="37"/>
      <c r="I74" s="133"/>
      <c r="J74" s="37"/>
      <c r="K74" s="37"/>
      <c r="L74" s="41"/>
    </row>
    <row r="75" s="1" customFormat="1" ht="6.96" customHeight="1">
      <c r="B75" s="36"/>
      <c r="C75" s="37"/>
      <c r="D75" s="37"/>
      <c r="E75" s="37"/>
      <c r="F75" s="37"/>
      <c r="G75" s="37"/>
      <c r="H75" s="37"/>
      <c r="I75" s="133"/>
      <c r="J75" s="37"/>
      <c r="K75" s="37"/>
      <c r="L75" s="41"/>
    </row>
    <row r="76" s="1" customFormat="1" ht="12" customHeight="1">
      <c r="B76" s="36"/>
      <c r="C76" s="30" t="s">
        <v>23</v>
      </c>
      <c r="D76" s="37"/>
      <c r="E76" s="37"/>
      <c r="F76" s="25" t="str">
        <f>F12</f>
        <v>ul. Průmyslový park, Cheb</v>
      </c>
      <c r="G76" s="37"/>
      <c r="H76" s="37"/>
      <c r="I76" s="136" t="s">
        <v>25</v>
      </c>
      <c r="J76" s="69" t="str">
        <f>IF(J12="","",J12)</f>
        <v>13. 8. 2017</v>
      </c>
      <c r="K76" s="37"/>
      <c r="L76" s="41"/>
    </row>
    <row r="77" s="1" customFormat="1" ht="6.96" customHeight="1">
      <c r="B77" s="36"/>
      <c r="C77" s="37"/>
      <c r="D77" s="37"/>
      <c r="E77" s="37"/>
      <c r="F77" s="37"/>
      <c r="G77" s="37"/>
      <c r="H77" s="37"/>
      <c r="I77" s="133"/>
      <c r="J77" s="37"/>
      <c r="K77" s="37"/>
      <c r="L77" s="41"/>
    </row>
    <row r="78" s="1" customFormat="1" ht="43.05" customHeight="1">
      <c r="B78" s="36"/>
      <c r="C78" s="30" t="s">
        <v>29</v>
      </c>
      <c r="D78" s="37"/>
      <c r="E78" s="37"/>
      <c r="F78" s="25" t="str">
        <f>E15</f>
        <v>Město Cheb, nám.Krále Jiřího z Poděbrad 1/14, Cheb</v>
      </c>
      <c r="G78" s="37"/>
      <c r="H78" s="37"/>
      <c r="I78" s="136" t="s">
        <v>35</v>
      </c>
      <c r="J78" s="34" t="str">
        <f>E21</f>
        <v>PK Beránek a Hradil, Svobody 7/1, Cheb</v>
      </c>
      <c r="K78" s="37"/>
      <c r="L78" s="41"/>
    </row>
    <row r="79" s="1" customFormat="1" ht="27.9" customHeight="1">
      <c r="B79" s="36"/>
      <c r="C79" s="30" t="s">
        <v>33</v>
      </c>
      <c r="D79" s="37"/>
      <c r="E79" s="37"/>
      <c r="F79" s="25" t="str">
        <f>IF(E18="","",E18)</f>
        <v>Vyplň údaj</v>
      </c>
      <c r="G79" s="37"/>
      <c r="H79" s="37"/>
      <c r="I79" s="136" t="s">
        <v>38</v>
      </c>
      <c r="J79" s="34" t="str">
        <f>E24</f>
        <v>PK Beránek a Hradil</v>
      </c>
      <c r="K79" s="37"/>
      <c r="L79" s="41"/>
    </row>
    <row r="80" s="1" customFormat="1" ht="10.32" customHeight="1">
      <c r="B80" s="36"/>
      <c r="C80" s="37"/>
      <c r="D80" s="37"/>
      <c r="E80" s="37"/>
      <c r="F80" s="37"/>
      <c r="G80" s="37"/>
      <c r="H80" s="37"/>
      <c r="I80" s="133"/>
      <c r="J80" s="37"/>
      <c r="K80" s="37"/>
      <c r="L80" s="41"/>
    </row>
    <row r="81" s="10" customFormat="1" ht="29.28" customHeight="1">
      <c r="B81" s="183"/>
      <c r="C81" s="184" t="s">
        <v>117</v>
      </c>
      <c r="D81" s="185" t="s">
        <v>61</v>
      </c>
      <c r="E81" s="185" t="s">
        <v>57</v>
      </c>
      <c r="F81" s="185" t="s">
        <v>58</v>
      </c>
      <c r="G81" s="185" t="s">
        <v>118</v>
      </c>
      <c r="H81" s="185" t="s">
        <v>119</v>
      </c>
      <c r="I81" s="186" t="s">
        <v>120</v>
      </c>
      <c r="J81" s="185" t="s">
        <v>94</v>
      </c>
      <c r="K81" s="187" t="s">
        <v>121</v>
      </c>
      <c r="L81" s="188"/>
      <c r="M81" s="89" t="s">
        <v>20</v>
      </c>
      <c r="N81" s="90" t="s">
        <v>46</v>
      </c>
      <c r="O81" s="90" t="s">
        <v>122</v>
      </c>
      <c r="P81" s="90" t="s">
        <v>123</v>
      </c>
      <c r="Q81" s="90" t="s">
        <v>124</v>
      </c>
      <c r="R81" s="90" t="s">
        <v>125</v>
      </c>
      <c r="S81" s="90" t="s">
        <v>126</v>
      </c>
      <c r="T81" s="91" t="s">
        <v>127</v>
      </c>
    </row>
    <row r="82" s="1" customFormat="1" ht="22.8" customHeight="1">
      <c r="B82" s="36"/>
      <c r="C82" s="96" t="s">
        <v>128</v>
      </c>
      <c r="D82" s="37"/>
      <c r="E82" s="37"/>
      <c r="F82" s="37"/>
      <c r="G82" s="37"/>
      <c r="H82" s="37"/>
      <c r="I82" s="133"/>
      <c r="J82" s="189">
        <f>BK82</f>
        <v>0</v>
      </c>
      <c r="K82" s="37"/>
      <c r="L82" s="41"/>
      <c r="M82" s="92"/>
      <c r="N82" s="93"/>
      <c r="O82" s="93"/>
      <c r="P82" s="190">
        <f>P83</f>
        <v>0</v>
      </c>
      <c r="Q82" s="93"/>
      <c r="R82" s="190">
        <f>R83</f>
        <v>25.230550000000001</v>
      </c>
      <c r="S82" s="93"/>
      <c r="T82" s="191">
        <f>T83</f>
        <v>0</v>
      </c>
      <c r="AT82" s="15" t="s">
        <v>75</v>
      </c>
      <c r="AU82" s="15" t="s">
        <v>95</v>
      </c>
      <c r="BK82" s="192">
        <f>BK83</f>
        <v>0</v>
      </c>
    </row>
    <row r="83" s="11" customFormat="1" ht="25.92" customHeight="1">
      <c r="B83" s="193"/>
      <c r="C83" s="194"/>
      <c r="D83" s="195" t="s">
        <v>75</v>
      </c>
      <c r="E83" s="196" t="s">
        <v>129</v>
      </c>
      <c r="F83" s="196" t="s">
        <v>130</v>
      </c>
      <c r="G83" s="194"/>
      <c r="H83" s="194"/>
      <c r="I83" s="197"/>
      <c r="J83" s="198">
        <f>BK83</f>
        <v>0</v>
      </c>
      <c r="K83" s="194"/>
      <c r="L83" s="199"/>
      <c r="M83" s="200"/>
      <c r="N83" s="201"/>
      <c r="O83" s="201"/>
      <c r="P83" s="202">
        <f>P84+P109</f>
        <v>0</v>
      </c>
      <c r="Q83" s="201"/>
      <c r="R83" s="202">
        <f>R84+R109</f>
        <v>25.230550000000001</v>
      </c>
      <c r="S83" s="201"/>
      <c r="T83" s="203">
        <f>T84+T109</f>
        <v>0</v>
      </c>
      <c r="AR83" s="204" t="s">
        <v>22</v>
      </c>
      <c r="AT83" s="205" t="s">
        <v>75</v>
      </c>
      <c r="AU83" s="205" t="s">
        <v>76</v>
      </c>
      <c r="AY83" s="204" t="s">
        <v>131</v>
      </c>
      <c r="BK83" s="206">
        <f>BK84+BK109</f>
        <v>0</v>
      </c>
    </row>
    <row r="84" s="11" customFormat="1" ht="22.8" customHeight="1">
      <c r="B84" s="193"/>
      <c r="C84" s="194"/>
      <c r="D84" s="195" t="s">
        <v>75</v>
      </c>
      <c r="E84" s="207" t="s">
        <v>22</v>
      </c>
      <c r="F84" s="207" t="s">
        <v>132</v>
      </c>
      <c r="G84" s="194"/>
      <c r="H84" s="194"/>
      <c r="I84" s="197"/>
      <c r="J84" s="208">
        <f>BK84</f>
        <v>0</v>
      </c>
      <c r="K84" s="194"/>
      <c r="L84" s="199"/>
      <c r="M84" s="200"/>
      <c r="N84" s="201"/>
      <c r="O84" s="201"/>
      <c r="P84" s="202">
        <f>SUM(P85:P108)</f>
        <v>0</v>
      </c>
      <c r="Q84" s="201"/>
      <c r="R84" s="202">
        <f>SUM(R85:R108)</f>
        <v>25.199999999999999</v>
      </c>
      <c r="S84" s="201"/>
      <c r="T84" s="203">
        <f>SUM(T85:T108)</f>
        <v>0</v>
      </c>
      <c r="AR84" s="204" t="s">
        <v>22</v>
      </c>
      <c r="AT84" s="205" t="s">
        <v>75</v>
      </c>
      <c r="AU84" s="205" t="s">
        <v>22</v>
      </c>
      <c r="AY84" s="204" t="s">
        <v>131</v>
      </c>
      <c r="BK84" s="206">
        <f>SUM(BK85:BK108)</f>
        <v>0</v>
      </c>
    </row>
    <row r="85" s="1" customFormat="1" ht="16.5" customHeight="1">
      <c r="B85" s="36"/>
      <c r="C85" s="209" t="s">
        <v>22</v>
      </c>
      <c r="D85" s="209" t="s">
        <v>133</v>
      </c>
      <c r="E85" s="210" t="s">
        <v>868</v>
      </c>
      <c r="F85" s="211" t="s">
        <v>869</v>
      </c>
      <c r="G85" s="212" t="s">
        <v>175</v>
      </c>
      <c r="H85" s="213">
        <v>42</v>
      </c>
      <c r="I85" s="214"/>
      <c r="J85" s="215">
        <f>ROUND(I85*H85,2)</f>
        <v>0</v>
      </c>
      <c r="K85" s="211" t="s">
        <v>137</v>
      </c>
      <c r="L85" s="41"/>
      <c r="M85" s="216" t="s">
        <v>20</v>
      </c>
      <c r="N85" s="217" t="s">
        <v>47</v>
      </c>
      <c r="O85" s="81"/>
      <c r="P85" s="218">
        <f>O85*H85</f>
        <v>0</v>
      </c>
      <c r="Q85" s="218">
        <v>0</v>
      </c>
      <c r="R85" s="218">
        <f>Q85*H85</f>
        <v>0</v>
      </c>
      <c r="S85" s="218">
        <v>0</v>
      </c>
      <c r="T85" s="219">
        <f>S85*H85</f>
        <v>0</v>
      </c>
      <c r="AR85" s="220" t="s">
        <v>138</v>
      </c>
      <c r="AT85" s="220" t="s">
        <v>133</v>
      </c>
      <c r="AU85" s="220" t="s">
        <v>85</v>
      </c>
      <c r="AY85" s="15" t="s">
        <v>131</v>
      </c>
      <c r="BE85" s="221">
        <f>IF(N85="základní",J85,0)</f>
        <v>0</v>
      </c>
      <c r="BF85" s="221">
        <f>IF(N85="snížená",J85,0)</f>
        <v>0</v>
      </c>
      <c r="BG85" s="221">
        <f>IF(N85="zákl. přenesená",J85,0)</f>
        <v>0</v>
      </c>
      <c r="BH85" s="221">
        <f>IF(N85="sníž. přenesená",J85,0)</f>
        <v>0</v>
      </c>
      <c r="BI85" s="221">
        <f>IF(N85="nulová",J85,0)</f>
        <v>0</v>
      </c>
      <c r="BJ85" s="15" t="s">
        <v>22</v>
      </c>
      <c r="BK85" s="221">
        <f>ROUND(I85*H85,2)</f>
        <v>0</v>
      </c>
      <c r="BL85" s="15" t="s">
        <v>138</v>
      </c>
      <c r="BM85" s="220" t="s">
        <v>870</v>
      </c>
    </row>
    <row r="86" s="1" customFormat="1">
      <c r="B86" s="36"/>
      <c r="C86" s="37"/>
      <c r="D86" s="222" t="s">
        <v>140</v>
      </c>
      <c r="E86" s="37"/>
      <c r="F86" s="223" t="s">
        <v>871</v>
      </c>
      <c r="G86" s="37"/>
      <c r="H86" s="37"/>
      <c r="I86" s="133"/>
      <c r="J86" s="37"/>
      <c r="K86" s="37"/>
      <c r="L86" s="41"/>
      <c r="M86" s="224"/>
      <c r="N86" s="81"/>
      <c r="O86" s="81"/>
      <c r="P86" s="81"/>
      <c r="Q86" s="81"/>
      <c r="R86" s="81"/>
      <c r="S86" s="81"/>
      <c r="T86" s="82"/>
      <c r="AT86" s="15" t="s">
        <v>140</v>
      </c>
      <c r="AU86" s="15" t="s">
        <v>85</v>
      </c>
    </row>
    <row r="87" s="1" customFormat="1">
      <c r="B87" s="36"/>
      <c r="C87" s="37"/>
      <c r="D87" s="222" t="s">
        <v>142</v>
      </c>
      <c r="E87" s="37"/>
      <c r="F87" s="225" t="s">
        <v>872</v>
      </c>
      <c r="G87" s="37"/>
      <c r="H87" s="37"/>
      <c r="I87" s="133"/>
      <c r="J87" s="37"/>
      <c r="K87" s="37"/>
      <c r="L87" s="41"/>
      <c r="M87" s="224"/>
      <c r="N87" s="81"/>
      <c r="O87" s="81"/>
      <c r="P87" s="81"/>
      <c r="Q87" s="81"/>
      <c r="R87" s="81"/>
      <c r="S87" s="81"/>
      <c r="T87" s="82"/>
      <c r="AT87" s="15" t="s">
        <v>142</v>
      </c>
      <c r="AU87" s="15" t="s">
        <v>85</v>
      </c>
    </row>
    <row r="88" s="1" customFormat="1" ht="16.5" customHeight="1">
      <c r="B88" s="36"/>
      <c r="C88" s="209" t="s">
        <v>85</v>
      </c>
      <c r="D88" s="209" t="s">
        <v>133</v>
      </c>
      <c r="E88" s="210" t="s">
        <v>193</v>
      </c>
      <c r="F88" s="211" t="s">
        <v>194</v>
      </c>
      <c r="G88" s="212" t="s">
        <v>175</v>
      </c>
      <c r="H88" s="213">
        <v>42</v>
      </c>
      <c r="I88" s="214"/>
      <c r="J88" s="215">
        <f>ROUND(I88*H88,2)</f>
        <v>0</v>
      </c>
      <c r="K88" s="211" t="s">
        <v>137</v>
      </c>
      <c r="L88" s="41"/>
      <c r="M88" s="216" t="s">
        <v>20</v>
      </c>
      <c r="N88" s="217" t="s">
        <v>47</v>
      </c>
      <c r="O88" s="81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AR88" s="220" t="s">
        <v>138</v>
      </c>
      <c r="AT88" s="220" t="s">
        <v>133</v>
      </c>
      <c r="AU88" s="220" t="s">
        <v>85</v>
      </c>
      <c r="AY88" s="15" t="s">
        <v>131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15" t="s">
        <v>22</v>
      </c>
      <c r="BK88" s="221">
        <f>ROUND(I88*H88,2)</f>
        <v>0</v>
      </c>
      <c r="BL88" s="15" t="s">
        <v>138</v>
      </c>
      <c r="BM88" s="220" t="s">
        <v>873</v>
      </c>
    </row>
    <row r="89" s="1" customFormat="1">
      <c r="B89" s="36"/>
      <c r="C89" s="37"/>
      <c r="D89" s="222" t="s">
        <v>140</v>
      </c>
      <c r="E89" s="37"/>
      <c r="F89" s="223" t="s">
        <v>196</v>
      </c>
      <c r="G89" s="37"/>
      <c r="H89" s="37"/>
      <c r="I89" s="133"/>
      <c r="J89" s="37"/>
      <c r="K89" s="37"/>
      <c r="L89" s="41"/>
      <c r="M89" s="224"/>
      <c r="N89" s="81"/>
      <c r="O89" s="81"/>
      <c r="P89" s="81"/>
      <c r="Q89" s="81"/>
      <c r="R89" s="81"/>
      <c r="S89" s="81"/>
      <c r="T89" s="82"/>
      <c r="AT89" s="15" t="s">
        <v>140</v>
      </c>
      <c r="AU89" s="15" t="s">
        <v>85</v>
      </c>
    </row>
    <row r="90" s="1" customFormat="1">
      <c r="B90" s="36"/>
      <c r="C90" s="37"/>
      <c r="D90" s="222" t="s">
        <v>142</v>
      </c>
      <c r="E90" s="37"/>
      <c r="F90" s="225" t="s">
        <v>197</v>
      </c>
      <c r="G90" s="37"/>
      <c r="H90" s="37"/>
      <c r="I90" s="133"/>
      <c r="J90" s="37"/>
      <c r="K90" s="37"/>
      <c r="L90" s="41"/>
      <c r="M90" s="224"/>
      <c r="N90" s="81"/>
      <c r="O90" s="81"/>
      <c r="P90" s="81"/>
      <c r="Q90" s="81"/>
      <c r="R90" s="81"/>
      <c r="S90" s="81"/>
      <c r="T90" s="82"/>
      <c r="AT90" s="15" t="s">
        <v>142</v>
      </c>
      <c r="AU90" s="15" t="s">
        <v>85</v>
      </c>
    </row>
    <row r="91" s="12" customFormat="1">
      <c r="B91" s="226"/>
      <c r="C91" s="227"/>
      <c r="D91" s="222" t="s">
        <v>160</v>
      </c>
      <c r="E91" s="228" t="s">
        <v>20</v>
      </c>
      <c r="F91" s="229" t="s">
        <v>874</v>
      </c>
      <c r="G91" s="227"/>
      <c r="H91" s="230">
        <v>42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AT91" s="236" t="s">
        <v>160</v>
      </c>
      <c r="AU91" s="236" t="s">
        <v>85</v>
      </c>
      <c r="AV91" s="12" t="s">
        <v>85</v>
      </c>
      <c r="AW91" s="12" t="s">
        <v>37</v>
      </c>
      <c r="AX91" s="12" t="s">
        <v>76</v>
      </c>
      <c r="AY91" s="236" t="s">
        <v>131</v>
      </c>
    </row>
    <row r="92" s="1" customFormat="1" ht="16.5" customHeight="1">
      <c r="B92" s="36"/>
      <c r="C92" s="209" t="s">
        <v>149</v>
      </c>
      <c r="D92" s="209" t="s">
        <v>133</v>
      </c>
      <c r="E92" s="210" t="s">
        <v>201</v>
      </c>
      <c r="F92" s="211" t="s">
        <v>202</v>
      </c>
      <c r="G92" s="212" t="s">
        <v>175</v>
      </c>
      <c r="H92" s="213">
        <v>42</v>
      </c>
      <c r="I92" s="214"/>
      <c r="J92" s="215">
        <f>ROUND(I92*H92,2)</f>
        <v>0</v>
      </c>
      <c r="K92" s="211" t="s">
        <v>137</v>
      </c>
      <c r="L92" s="41"/>
      <c r="M92" s="216" t="s">
        <v>20</v>
      </c>
      <c r="N92" s="217" t="s">
        <v>47</v>
      </c>
      <c r="O92" s="81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AR92" s="220" t="s">
        <v>138</v>
      </c>
      <c r="AT92" s="220" t="s">
        <v>133</v>
      </c>
      <c r="AU92" s="220" t="s">
        <v>85</v>
      </c>
      <c r="AY92" s="15" t="s">
        <v>131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15" t="s">
        <v>22</v>
      </c>
      <c r="BK92" s="221">
        <f>ROUND(I92*H92,2)</f>
        <v>0</v>
      </c>
      <c r="BL92" s="15" t="s">
        <v>138</v>
      </c>
      <c r="BM92" s="220" t="s">
        <v>875</v>
      </c>
    </row>
    <row r="93" s="1" customFormat="1">
      <c r="B93" s="36"/>
      <c r="C93" s="37"/>
      <c r="D93" s="222" t="s">
        <v>140</v>
      </c>
      <c r="E93" s="37"/>
      <c r="F93" s="223" t="s">
        <v>204</v>
      </c>
      <c r="G93" s="37"/>
      <c r="H93" s="37"/>
      <c r="I93" s="133"/>
      <c r="J93" s="37"/>
      <c r="K93" s="37"/>
      <c r="L93" s="41"/>
      <c r="M93" s="224"/>
      <c r="N93" s="81"/>
      <c r="O93" s="81"/>
      <c r="P93" s="81"/>
      <c r="Q93" s="81"/>
      <c r="R93" s="81"/>
      <c r="S93" s="81"/>
      <c r="T93" s="82"/>
      <c r="AT93" s="15" t="s">
        <v>140</v>
      </c>
      <c r="AU93" s="15" t="s">
        <v>85</v>
      </c>
    </row>
    <row r="94" s="1" customFormat="1">
      <c r="B94" s="36"/>
      <c r="C94" s="37"/>
      <c r="D94" s="222" t="s">
        <v>142</v>
      </c>
      <c r="E94" s="37"/>
      <c r="F94" s="225" t="s">
        <v>197</v>
      </c>
      <c r="G94" s="37"/>
      <c r="H94" s="37"/>
      <c r="I94" s="133"/>
      <c r="J94" s="37"/>
      <c r="K94" s="37"/>
      <c r="L94" s="41"/>
      <c r="M94" s="224"/>
      <c r="N94" s="81"/>
      <c r="O94" s="81"/>
      <c r="P94" s="81"/>
      <c r="Q94" s="81"/>
      <c r="R94" s="81"/>
      <c r="S94" s="81"/>
      <c r="T94" s="82"/>
      <c r="AT94" s="15" t="s">
        <v>142</v>
      </c>
      <c r="AU94" s="15" t="s">
        <v>85</v>
      </c>
    </row>
    <row r="95" s="1" customFormat="1" ht="16.5" customHeight="1">
      <c r="B95" s="36"/>
      <c r="C95" s="209" t="s">
        <v>138</v>
      </c>
      <c r="D95" s="209" t="s">
        <v>133</v>
      </c>
      <c r="E95" s="210" t="s">
        <v>876</v>
      </c>
      <c r="F95" s="211" t="s">
        <v>877</v>
      </c>
      <c r="G95" s="212" t="s">
        <v>175</v>
      </c>
      <c r="H95" s="213">
        <v>29.399999999999999</v>
      </c>
      <c r="I95" s="214"/>
      <c r="J95" s="215">
        <f>ROUND(I95*H95,2)</f>
        <v>0</v>
      </c>
      <c r="K95" s="211" t="s">
        <v>137</v>
      </c>
      <c r="L95" s="41"/>
      <c r="M95" s="216" t="s">
        <v>20</v>
      </c>
      <c r="N95" s="217" t="s">
        <v>47</v>
      </c>
      <c r="O95" s="81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AR95" s="220" t="s">
        <v>138</v>
      </c>
      <c r="AT95" s="220" t="s">
        <v>133</v>
      </c>
      <c r="AU95" s="220" t="s">
        <v>85</v>
      </c>
      <c r="AY95" s="15" t="s">
        <v>131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15" t="s">
        <v>22</v>
      </c>
      <c r="BK95" s="221">
        <f>ROUND(I95*H95,2)</f>
        <v>0</v>
      </c>
      <c r="BL95" s="15" t="s">
        <v>138</v>
      </c>
      <c r="BM95" s="220" t="s">
        <v>878</v>
      </c>
    </row>
    <row r="96" s="1" customFormat="1">
      <c r="B96" s="36"/>
      <c r="C96" s="37"/>
      <c r="D96" s="222" t="s">
        <v>140</v>
      </c>
      <c r="E96" s="37"/>
      <c r="F96" s="223" t="s">
        <v>879</v>
      </c>
      <c r="G96" s="37"/>
      <c r="H96" s="37"/>
      <c r="I96" s="133"/>
      <c r="J96" s="37"/>
      <c r="K96" s="37"/>
      <c r="L96" s="41"/>
      <c r="M96" s="224"/>
      <c r="N96" s="81"/>
      <c r="O96" s="81"/>
      <c r="P96" s="81"/>
      <c r="Q96" s="81"/>
      <c r="R96" s="81"/>
      <c r="S96" s="81"/>
      <c r="T96" s="82"/>
      <c r="AT96" s="15" t="s">
        <v>140</v>
      </c>
      <c r="AU96" s="15" t="s">
        <v>85</v>
      </c>
    </row>
    <row r="97" s="1" customFormat="1">
      <c r="B97" s="36"/>
      <c r="C97" s="37"/>
      <c r="D97" s="222" t="s">
        <v>142</v>
      </c>
      <c r="E97" s="37"/>
      <c r="F97" s="225" t="s">
        <v>880</v>
      </c>
      <c r="G97" s="37"/>
      <c r="H97" s="37"/>
      <c r="I97" s="133"/>
      <c r="J97" s="37"/>
      <c r="K97" s="37"/>
      <c r="L97" s="41"/>
      <c r="M97" s="224"/>
      <c r="N97" s="81"/>
      <c r="O97" s="81"/>
      <c r="P97" s="81"/>
      <c r="Q97" s="81"/>
      <c r="R97" s="81"/>
      <c r="S97" s="81"/>
      <c r="T97" s="82"/>
      <c r="AT97" s="15" t="s">
        <v>142</v>
      </c>
      <c r="AU97" s="15" t="s">
        <v>85</v>
      </c>
    </row>
    <row r="98" s="12" customFormat="1">
      <c r="B98" s="226"/>
      <c r="C98" s="227"/>
      <c r="D98" s="222" t="s">
        <v>160</v>
      </c>
      <c r="E98" s="228" t="s">
        <v>20</v>
      </c>
      <c r="F98" s="229" t="s">
        <v>881</v>
      </c>
      <c r="G98" s="227"/>
      <c r="H98" s="230">
        <v>29.399999999999999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AT98" s="236" t="s">
        <v>160</v>
      </c>
      <c r="AU98" s="236" t="s">
        <v>85</v>
      </c>
      <c r="AV98" s="12" t="s">
        <v>85</v>
      </c>
      <c r="AW98" s="12" t="s">
        <v>37</v>
      </c>
      <c r="AX98" s="12" t="s">
        <v>22</v>
      </c>
      <c r="AY98" s="236" t="s">
        <v>131</v>
      </c>
    </row>
    <row r="99" s="1" customFormat="1" ht="16.5" customHeight="1">
      <c r="B99" s="36"/>
      <c r="C99" s="209" t="s">
        <v>163</v>
      </c>
      <c r="D99" s="209" t="s">
        <v>133</v>
      </c>
      <c r="E99" s="210" t="s">
        <v>238</v>
      </c>
      <c r="F99" s="211" t="s">
        <v>239</v>
      </c>
      <c r="G99" s="212" t="s">
        <v>175</v>
      </c>
      <c r="H99" s="213">
        <v>12.6</v>
      </c>
      <c r="I99" s="214"/>
      <c r="J99" s="215">
        <f>ROUND(I99*H99,2)</f>
        <v>0</v>
      </c>
      <c r="K99" s="211" t="s">
        <v>137</v>
      </c>
      <c r="L99" s="41"/>
      <c r="M99" s="216" t="s">
        <v>20</v>
      </c>
      <c r="N99" s="217" t="s">
        <v>47</v>
      </c>
      <c r="O99" s="81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220" t="s">
        <v>138</v>
      </c>
      <c r="AT99" s="220" t="s">
        <v>133</v>
      </c>
      <c r="AU99" s="220" t="s">
        <v>85</v>
      </c>
      <c r="AY99" s="15" t="s">
        <v>131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15" t="s">
        <v>22</v>
      </c>
      <c r="BK99" s="221">
        <f>ROUND(I99*H99,2)</f>
        <v>0</v>
      </c>
      <c r="BL99" s="15" t="s">
        <v>138</v>
      </c>
      <c r="BM99" s="220" t="s">
        <v>882</v>
      </c>
    </row>
    <row r="100" s="1" customFormat="1">
      <c r="B100" s="36"/>
      <c r="C100" s="37"/>
      <c r="D100" s="222" t="s">
        <v>140</v>
      </c>
      <c r="E100" s="37"/>
      <c r="F100" s="223" t="s">
        <v>241</v>
      </c>
      <c r="G100" s="37"/>
      <c r="H100" s="37"/>
      <c r="I100" s="133"/>
      <c r="J100" s="37"/>
      <c r="K100" s="37"/>
      <c r="L100" s="41"/>
      <c r="M100" s="224"/>
      <c r="N100" s="81"/>
      <c r="O100" s="81"/>
      <c r="P100" s="81"/>
      <c r="Q100" s="81"/>
      <c r="R100" s="81"/>
      <c r="S100" s="81"/>
      <c r="T100" s="82"/>
      <c r="AT100" s="15" t="s">
        <v>140</v>
      </c>
      <c r="AU100" s="15" t="s">
        <v>85</v>
      </c>
    </row>
    <row r="101" s="1" customFormat="1">
      <c r="B101" s="36"/>
      <c r="C101" s="37"/>
      <c r="D101" s="222" t="s">
        <v>142</v>
      </c>
      <c r="E101" s="37"/>
      <c r="F101" s="225" t="s">
        <v>242</v>
      </c>
      <c r="G101" s="37"/>
      <c r="H101" s="37"/>
      <c r="I101" s="133"/>
      <c r="J101" s="37"/>
      <c r="K101" s="37"/>
      <c r="L101" s="41"/>
      <c r="M101" s="224"/>
      <c r="N101" s="81"/>
      <c r="O101" s="81"/>
      <c r="P101" s="81"/>
      <c r="Q101" s="81"/>
      <c r="R101" s="81"/>
      <c r="S101" s="81"/>
      <c r="T101" s="82"/>
      <c r="AT101" s="15" t="s">
        <v>142</v>
      </c>
      <c r="AU101" s="15" t="s">
        <v>85</v>
      </c>
    </row>
    <row r="102" s="1" customFormat="1" ht="16.5" customHeight="1">
      <c r="B102" s="36"/>
      <c r="C102" s="237" t="s">
        <v>172</v>
      </c>
      <c r="D102" s="237" t="s">
        <v>244</v>
      </c>
      <c r="E102" s="238" t="s">
        <v>883</v>
      </c>
      <c r="F102" s="239" t="s">
        <v>884</v>
      </c>
      <c r="G102" s="240" t="s">
        <v>232</v>
      </c>
      <c r="H102" s="241">
        <v>25.199999999999999</v>
      </c>
      <c r="I102" s="242"/>
      <c r="J102" s="243">
        <f>ROUND(I102*H102,2)</f>
        <v>0</v>
      </c>
      <c r="K102" s="239" t="s">
        <v>137</v>
      </c>
      <c r="L102" s="244"/>
      <c r="M102" s="245" t="s">
        <v>20</v>
      </c>
      <c r="N102" s="246" t="s">
        <v>47</v>
      </c>
      <c r="O102" s="81"/>
      <c r="P102" s="218">
        <f>O102*H102</f>
        <v>0</v>
      </c>
      <c r="Q102" s="218">
        <v>1</v>
      </c>
      <c r="R102" s="218">
        <f>Q102*H102</f>
        <v>25.199999999999999</v>
      </c>
      <c r="S102" s="218">
        <v>0</v>
      </c>
      <c r="T102" s="219">
        <f>S102*H102</f>
        <v>0</v>
      </c>
      <c r="AR102" s="220" t="s">
        <v>187</v>
      </c>
      <c r="AT102" s="220" t="s">
        <v>244</v>
      </c>
      <c r="AU102" s="220" t="s">
        <v>85</v>
      </c>
      <c r="AY102" s="15" t="s">
        <v>131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15" t="s">
        <v>22</v>
      </c>
      <c r="BK102" s="221">
        <f>ROUND(I102*H102,2)</f>
        <v>0</v>
      </c>
      <c r="BL102" s="15" t="s">
        <v>138</v>
      </c>
      <c r="BM102" s="220" t="s">
        <v>885</v>
      </c>
    </row>
    <row r="103" s="1" customFormat="1">
      <c r="B103" s="36"/>
      <c r="C103" s="37"/>
      <c r="D103" s="222" t="s">
        <v>140</v>
      </c>
      <c r="E103" s="37"/>
      <c r="F103" s="223" t="s">
        <v>884</v>
      </c>
      <c r="G103" s="37"/>
      <c r="H103" s="37"/>
      <c r="I103" s="133"/>
      <c r="J103" s="37"/>
      <c r="K103" s="37"/>
      <c r="L103" s="41"/>
      <c r="M103" s="224"/>
      <c r="N103" s="81"/>
      <c r="O103" s="81"/>
      <c r="P103" s="81"/>
      <c r="Q103" s="81"/>
      <c r="R103" s="81"/>
      <c r="S103" s="81"/>
      <c r="T103" s="82"/>
      <c r="AT103" s="15" t="s">
        <v>140</v>
      </c>
      <c r="AU103" s="15" t="s">
        <v>85</v>
      </c>
    </row>
    <row r="104" s="12" customFormat="1">
      <c r="B104" s="226"/>
      <c r="C104" s="227"/>
      <c r="D104" s="222" t="s">
        <v>160</v>
      </c>
      <c r="E104" s="228" t="s">
        <v>20</v>
      </c>
      <c r="F104" s="229" t="s">
        <v>886</v>
      </c>
      <c r="G104" s="227"/>
      <c r="H104" s="230">
        <v>12.6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160</v>
      </c>
      <c r="AU104" s="236" t="s">
        <v>85</v>
      </c>
      <c r="AV104" s="12" t="s">
        <v>85</v>
      </c>
      <c r="AW104" s="12" t="s">
        <v>37</v>
      </c>
      <c r="AX104" s="12" t="s">
        <v>76</v>
      </c>
      <c r="AY104" s="236" t="s">
        <v>131</v>
      </c>
    </row>
    <row r="105" s="12" customFormat="1">
      <c r="B105" s="226"/>
      <c r="C105" s="227"/>
      <c r="D105" s="222" t="s">
        <v>160</v>
      </c>
      <c r="E105" s="227"/>
      <c r="F105" s="229" t="s">
        <v>887</v>
      </c>
      <c r="G105" s="227"/>
      <c r="H105" s="230">
        <v>25.199999999999999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160</v>
      </c>
      <c r="AU105" s="236" t="s">
        <v>85</v>
      </c>
      <c r="AV105" s="12" t="s">
        <v>85</v>
      </c>
      <c r="AW105" s="12" t="s">
        <v>4</v>
      </c>
      <c r="AX105" s="12" t="s">
        <v>22</v>
      </c>
      <c r="AY105" s="236" t="s">
        <v>131</v>
      </c>
    </row>
    <row r="106" s="1" customFormat="1" ht="16.5" customHeight="1">
      <c r="B106" s="36"/>
      <c r="C106" s="209" t="s">
        <v>180</v>
      </c>
      <c r="D106" s="209" t="s">
        <v>133</v>
      </c>
      <c r="E106" s="210" t="s">
        <v>888</v>
      </c>
      <c r="F106" s="211" t="s">
        <v>889</v>
      </c>
      <c r="G106" s="212" t="s">
        <v>175</v>
      </c>
      <c r="H106" s="213">
        <v>12.6</v>
      </c>
      <c r="I106" s="214"/>
      <c r="J106" s="215">
        <f>ROUND(I106*H106,2)</f>
        <v>0</v>
      </c>
      <c r="K106" s="211" t="s">
        <v>137</v>
      </c>
      <c r="L106" s="41"/>
      <c r="M106" s="216" t="s">
        <v>20</v>
      </c>
      <c r="N106" s="217" t="s">
        <v>47</v>
      </c>
      <c r="O106" s="81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220" t="s">
        <v>138</v>
      </c>
      <c r="AT106" s="220" t="s">
        <v>133</v>
      </c>
      <c r="AU106" s="220" t="s">
        <v>85</v>
      </c>
      <c r="AY106" s="15" t="s">
        <v>131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15" t="s">
        <v>22</v>
      </c>
      <c r="BK106" s="221">
        <f>ROUND(I106*H106,2)</f>
        <v>0</v>
      </c>
      <c r="BL106" s="15" t="s">
        <v>138</v>
      </c>
      <c r="BM106" s="220" t="s">
        <v>890</v>
      </c>
    </row>
    <row r="107" s="1" customFormat="1">
      <c r="B107" s="36"/>
      <c r="C107" s="37"/>
      <c r="D107" s="222" t="s">
        <v>140</v>
      </c>
      <c r="E107" s="37"/>
      <c r="F107" s="223" t="s">
        <v>891</v>
      </c>
      <c r="G107" s="37"/>
      <c r="H107" s="37"/>
      <c r="I107" s="133"/>
      <c r="J107" s="37"/>
      <c r="K107" s="37"/>
      <c r="L107" s="41"/>
      <c r="M107" s="224"/>
      <c r="N107" s="81"/>
      <c r="O107" s="81"/>
      <c r="P107" s="81"/>
      <c r="Q107" s="81"/>
      <c r="R107" s="81"/>
      <c r="S107" s="81"/>
      <c r="T107" s="82"/>
      <c r="AT107" s="15" t="s">
        <v>140</v>
      </c>
      <c r="AU107" s="15" t="s">
        <v>85</v>
      </c>
    </row>
    <row r="108" s="1" customFormat="1">
      <c r="B108" s="36"/>
      <c r="C108" s="37"/>
      <c r="D108" s="222" t="s">
        <v>142</v>
      </c>
      <c r="E108" s="37"/>
      <c r="F108" s="225" t="s">
        <v>242</v>
      </c>
      <c r="G108" s="37"/>
      <c r="H108" s="37"/>
      <c r="I108" s="133"/>
      <c r="J108" s="37"/>
      <c r="K108" s="37"/>
      <c r="L108" s="41"/>
      <c r="M108" s="224"/>
      <c r="N108" s="81"/>
      <c r="O108" s="81"/>
      <c r="P108" s="81"/>
      <c r="Q108" s="81"/>
      <c r="R108" s="81"/>
      <c r="S108" s="81"/>
      <c r="T108" s="82"/>
      <c r="AT108" s="15" t="s">
        <v>142</v>
      </c>
      <c r="AU108" s="15" t="s">
        <v>85</v>
      </c>
    </row>
    <row r="109" s="11" customFormat="1" ht="22.8" customHeight="1">
      <c r="B109" s="193"/>
      <c r="C109" s="194"/>
      <c r="D109" s="195" t="s">
        <v>75</v>
      </c>
      <c r="E109" s="207" t="s">
        <v>187</v>
      </c>
      <c r="F109" s="207" t="s">
        <v>480</v>
      </c>
      <c r="G109" s="194"/>
      <c r="H109" s="194"/>
      <c r="I109" s="197"/>
      <c r="J109" s="208">
        <f>BK109</f>
        <v>0</v>
      </c>
      <c r="K109" s="194"/>
      <c r="L109" s="199"/>
      <c r="M109" s="200"/>
      <c r="N109" s="201"/>
      <c r="O109" s="201"/>
      <c r="P109" s="202">
        <f>SUM(P110:P111)</f>
        <v>0</v>
      </c>
      <c r="Q109" s="201"/>
      <c r="R109" s="202">
        <f>SUM(R110:R111)</f>
        <v>0.030550000000000001</v>
      </c>
      <c r="S109" s="201"/>
      <c r="T109" s="203">
        <f>SUM(T110:T111)</f>
        <v>0</v>
      </c>
      <c r="AR109" s="204" t="s">
        <v>22</v>
      </c>
      <c r="AT109" s="205" t="s">
        <v>75</v>
      </c>
      <c r="AU109" s="205" t="s">
        <v>22</v>
      </c>
      <c r="AY109" s="204" t="s">
        <v>131</v>
      </c>
      <c r="BK109" s="206">
        <f>SUM(BK110:BK111)</f>
        <v>0</v>
      </c>
    </row>
    <row r="110" s="1" customFormat="1" ht="16.5" customHeight="1">
      <c r="B110" s="36"/>
      <c r="C110" s="209" t="s">
        <v>187</v>
      </c>
      <c r="D110" s="209" t="s">
        <v>133</v>
      </c>
      <c r="E110" s="210" t="s">
        <v>892</v>
      </c>
      <c r="F110" s="211" t="s">
        <v>893</v>
      </c>
      <c r="G110" s="212" t="s">
        <v>166</v>
      </c>
      <c r="H110" s="213">
        <v>65</v>
      </c>
      <c r="I110" s="214"/>
      <c r="J110" s="215">
        <f>ROUND(I110*H110,2)</f>
        <v>0</v>
      </c>
      <c r="K110" s="211" t="s">
        <v>20</v>
      </c>
      <c r="L110" s="41"/>
      <c r="M110" s="216" t="s">
        <v>20</v>
      </c>
      <c r="N110" s="217" t="s">
        <v>47</v>
      </c>
      <c r="O110" s="81"/>
      <c r="P110" s="218">
        <f>O110*H110</f>
        <v>0</v>
      </c>
      <c r="Q110" s="218">
        <v>0.00046999999999999999</v>
      </c>
      <c r="R110" s="218">
        <f>Q110*H110</f>
        <v>0.030550000000000001</v>
      </c>
      <c r="S110" s="218">
        <v>0</v>
      </c>
      <c r="T110" s="219">
        <f>S110*H110</f>
        <v>0</v>
      </c>
      <c r="AR110" s="220" t="s">
        <v>138</v>
      </c>
      <c r="AT110" s="220" t="s">
        <v>133</v>
      </c>
      <c r="AU110" s="220" t="s">
        <v>85</v>
      </c>
      <c r="AY110" s="15" t="s">
        <v>131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15" t="s">
        <v>22</v>
      </c>
      <c r="BK110" s="221">
        <f>ROUND(I110*H110,2)</f>
        <v>0</v>
      </c>
      <c r="BL110" s="15" t="s">
        <v>138</v>
      </c>
      <c r="BM110" s="220" t="s">
        <v>894</v>
      </c>
    </row>
    <row r="111" s="1" customFormat="1">
      <c r="B111" s="36"/>
      <c r="C111" s="37"/>
      <c r="D111" s="222" t="s">
        <v>140</v>
      </c>
      <c r="E111" s="37"/>
      <c r="F111" s="223" t="s">
        <v>895</v>
      </c>
      <c r="G111" s="37"/>
      <c r="H111" s="37"/>
      <c r="I111" s="133"/>
      <c r="J111" s="37"/>
      <c r="K111" s="37"/>
      <c r="L111" s="41"/>
      <c r="M111" s="247"/>
      <c r="N111" s="248"/>
      <c r="O111" s="248"/>
      <c r="P111" s="248"/>
      <c r="Q111" s="248"/>
      <c r="R111" s="248"/>
      <c r="S111" s="248"/>
      <c r="T111" s="249"/>
      <c r="AT111" s="15" t="s">
        <v>140</v>
      </c>
      <c r="AU111" s="15" t="s">
        <v>85</v>
      </c>
    </row>
    <row r="112" s="1" customFormat="1" ht="6.96" customHeight="1">
      <c r="B112" s="56"/>
      <c r="C112" s="57"/>
      <c r="D112" s="57"/>
      <c r="E112" s="57"/>
      <c r="F112" s="57"/>
      <c r="G112" s="57"/>
      <c r="H112" s="57"/>
      <c r="I112" s="159"/>
      <c r="J112" s="57"/>
      <c r="K112" s="57"/>
      <c r="L112" s="41"/>
    </row>
  </sheetData>
  <sheetProtection sheet="1" autoFilter="0" formatColumns="0" formatRows="0" objects="1" scenarios="1" spinCount="100000" saltValue="WAfoc5kTSjFpB0Pn969ixwoBW0mqOAMP8wg/PnUrGnZ4HxLAnEC/CaUPne8XjZOBkg8es37CH/k6PjPp2ZkYIA==" hashValue="KVl9YMjdNPOOUDGkyrL4GJhgXPBpsM2flvaKWuL3g4nCpW4Wh9ldpgOuwkYQhJMibssulplIXA8II4xf9/g9Nw==" algorithmName="SHA-512" password="CC35"/>
  <autoFilter ref="C81:K11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50" customWidth="1"/>
    <col min="2" max="2" width="1.664063" style="250" customWidth="1"/>
    <col min="3" max="4" width="5" style="250" customWidth="1"/>
    <col min="5" max="5" width="11.67" style="250" customWidth="1"/>
    <col min="6" max="6" width="9.17" style="250" customWidth="1"/>
    <col min="7" max="7" width="5" style="250" customWidth="1"/>
    <col min="8" max="8" width="77.83" style="250" customWidth="1"/>
    <col min="9" max="10" width="20" style="250" customWidth="1"/>
    <col min="11" max="11" width="1.664063" style="250" customWidth="1"/>
  </cols>
  <sheetData>
    <row r="1" ht="37.5" customHeight="1"/>
    <row r="2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3" customFormat="1" ht="45" customHeight="1">
      <c r="B3" s="254"/>
      <c r="C3" s="255" t="s">
        <v>896</v>
      </c>
      <c r="D3" s="255"/>
      <c r="E3" s="255"/>
      <c r="F3" s="255"/>
      <c r="G3" s="255"/>
      <c r="H3" s="255"/>
      <c r="I3" s="255"/>
      <c r="J3" s="255"/>
      <c r="K3" s="256"/>
    </row>
    <row r="4" ht="25.5" customHeight="1">
      <c r="B4" s="257"/>
      <c r="C4" s="258" t="s">
        <v>897</v>
      </c>
      <c r="D4" s="258"/>
      <c r="E4" s="258"/>
      <c r="F4" s="258"/>
      <c r="G4" s="258"/>
      <c r="H4" s="258"/>
      <c r="I4" s="258"/>
      <c r="J4" s="258"/>
      <c r="K4" s="259"/>
    </row>
    <row r="5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ht="15" customHeight="1">
      <c r="B6" s="257"/>
      <c r="C6" s="261" t="s">
        <v>898</v>
      </c>
      <c r="D6" s="261"/>
      <c r="E6" s="261"/>
      <c r="F6" s="261"/>
      <c r="G6" s="261"/>
      <c r="H6" s="261"/>
      <c r="I6" s="261"/>
      <c r="J6" s="261"/>
      <c r="K6" s="259"/>
    </row>
    <row r="7" ht="15" customHeight="1">
      <c r="B7" s="262"/>
      <c r="C7" s="261" t="s">
        <v>899</v>
      </c>
      <c r="D7" s="261"/>
      <c r="E7" s="261"/>
      <c r="F7" s="261"/>
      <c r="G7" s="261"/>
      <c r="H7" s="261"/>
      <c r="I7" s="261"/>
      <c r="J7" s="261"/>
      <c r="K7" s="259"/>
    </row>
    <row r="8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ht="15" customHeight="1">
      <c r="B9" s="262"/>
      <c r="C9" s="261" t="s">
        <v>900</v>
      </c>
      <c r="D9" s="261"/>
      <c r="E9" s="261"/>
      <c r="F9" s="261"/>
      <c r="G9" s="261"/>
      <c r="H9" s="261"/>
      <c r="I9" s="261"/>
      <c r="J9" s="261"/>
      <c r="K9" s="259"/>
    </row>
    <row r="10" ht="15" customHeight="1">
      <c r="B10" s="262"/>
      <c r="C10" s="261"/>
      <c r="D10" s="261" t="s">
        <v>901</v>
      </c>
      <c r="E10" s="261"/>
      <c r="F10" s="261"/>
      <c r="G10" s="261"/>
      <c r="H10" s="261"/>
      <c r="I10" s="261"/>
      <c r="J10" s="261"/>
      <c r="K10" s="259"/>
    </row>
    <row r="11" ht="15" customHeight="1">
      <c r="B11" s="262"/>
      <c r="C11" s="263"/>
      <c r="D11" s="261" t="s">
        <v>902</v>
      </c>
      <c r="E11" s="261"/>
      <c r="F11" s="261"/>
      <c r="G11" s="261"/>
      <c r="H11" s="261"/>
      <c r="I11" s="261"/>
      <c r="J11" s="261"/>
      <c r="K11" s="259"/>
    </row>
    <row r="12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ht="15" customHeight="1">
      <c r="B13" s="262"/>
      <c r="C13" s="263"/>
      <c r="D13" s="264" t="s">
        <v>903</v>
      </c>
      <c r="E13" s="261"/>
      <c r="F13" s="261"/>
      <c r="G13" s="261"/>
      <c r="H13" s="261"/>
      <c r="I13" s="261"/>
      <c r="J13" s="261"/>
      <c r="K13" s="259"/>
    </row>
    <row r="14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ht="15" customHeight="1">
      <c r="B15" s="262"/>
      <c r="C15" s="263"/>
      <c r="D15" s="261" t="s">
        <v>904</v>
      </c>
      <c r="E15" s="261"/>
      <c r="F15" s="261"/>
      <c r="G15" s="261"/>
      <c r="H15" s="261"/>
      <c r="I15" s="261"/>
      <c r="J15" s="261"/>
      <c r="K15" s="259"/>
    </row>
    <row r="16" ht="15" customHeight="1">
      <c r="B16" s="262"/>
      <c r="C16" s="263"/>
      <c r="D16" s="261" t="s">
        <v>905</v>
      </c>
      <c r="E16" s="261"/>
      <c r="F16" s="261"/>
      <c r="G16" s="261"/>
      <c r="H16" s="261"/>
      <c r="I16" s="261"/>
      <c r="J16" s="261"/>
      <c r="K16" s="259"/>
    </row>
    <row r="17" ht="15" customHeight="1">
      <c r="B17" s="262"/>
      <c r="C17" s="263"/>
      <c r="D17" s="261" t="s">
        <v>906</v>
      </c>
      <c r="E17" s="261"/>
      <c r="F17" s="261"/>
      <c r="G17" s="261"/>
      <c r="H17" s="261"/>
      <c r="I17" s="261"/>
      <c r="J17" s="261"/>
      <c r="K17" s="259"/>
    </row>
    <row r="18" ht="15" customHeight="1">
      <c r="B18" s="262"/>
      <c r="C18" s="263"/>
      <c r="D18" s="263"/>
      <c r="E18" s="265" t="s">
        <v>83</v>
      </c>
      <c r="F18" s="261" t="s">
        <v>907</v>
      </c>
      <c r="G18" s="261"/>
      <c r="H18" s="261"/>
      <c r="I18" s="261"/>
      <c r="J18" s="261"/>
      <c r="K18" s="259"/>
    </row>
    <row r="19" ht="15" customHeight="1">
      <c r="B19" s="262"/>
      <c r="C19" s="263"/>
      <c r="D19" s="263"/>
      <c r="E19" s="265" t="s">
        <v>908</v>
      </c>
      <c r="F19" s="261" t="s">
        <v>909</v>
      </c>
      <c r="G19" s="261"/>
      <c r="H19" s="261"/>
      <c r="I19" s="261"/>
      <c r="J19" s="261"/>
      <c r="K19" s="259"/>
    </row>
    <row r="20" ht="15" customHeight="1">
      <c r="B20" s="262"/>
      <c r="C20" s="263"/>
      <c r="D20" s="263"/>
      <c r="E20" s="265" t="s">
        <v>910</v>
      </c>
      <c r="F20" s="261" t="s">
        <v>911</v>
      </c>
      <c r="G20" s="261"/>
      <c r="H20" s="261"/>
      <c r="I20" s="261"/>
      <c r="J20" s="261"/>
      <c r="K20" s="259"/>
    </row>
    <row r="21" ht="15" customHeight="1">
      <c r="B21" s="262"/>
      <c r="C21" s="263"/>
      <c r="D21" s="263"/>
      <c r="E21" s="265" t="s">
        <v>912</v>
      </c>
      <c r="F21" s="261" t="s">
        <v>913</v>
      </c>
      <c r="G21" s="261"/>
      <c r="H21" s="261"/>
      <c r="I21" s="261"/>
      <c r="J21" s="261"/>
      <c r="K21" s="259"/>
    </row>
    <row r="22" ht="15" customHeight="1">
      <c r="B22" s="262"/>
      <c r="C22" s="263"/>
      <c r="D22" s="263"/>
      <c r="E22" s="265" t="s">
        <v>914</v>
      </c>
      <c r="F22" s="261" t="s">
        <v>915</v>
      </c>
      <c r="G22" s="261"/>
      <c r="H22" s="261"/>
      <c r="I22" s="261"/>
      <c r="J22" s="261"/>
      <c r="K22" s="259"/>
    </row>
    <row r="23" ht="15" customHeight="1">
      <c r="B23" s="262"/>
      <c r="C23" s="263"/>
      <c r="D23" s="263"/>
      <c r="E23" s="265" t="s">
        <v>916</v>
      </c>
      <c r="F23" s="261" t="s">
        <v>917</v>
      </c>
      <c r="G23" s="261"/>
      <c r="H23" s="261"/>
      <c r="I23" s="261"/>
      <c r="J23" s="261"/>
      <c r="K23" s="259"/>
    </row>
    <row r="24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ht="15" customHeight="1">
      <c r="B25" s="262"/>
      <c r="C25" s="261" t="s">
        <v>918</v>
      </c>
      <c r="D25" s="261"/>
      <c r="E25" s="261"/>
      <c r="F25" s="261"/>
      <c r="G25" s="261"/>
      <c r="H25" s="261"/>
      <c r="I25" s="261"/>
      <c r="J25" s="261"/>
      <c r="K25" s="259"/>
    </row>
    <row r="26" ht="15" customHeight="1">
      <c r="B26" s="262"/>
      <c r="C26" s="261" t="s">
        <v>919</v>
      </c>
      <c r="D26" s="261"/>
      <c r="E26" s="261"/>
      <c r="F26" s="261"/>
      <c r="G26" s="261"/>
      <c r="H26" s="261"/>
      <c r="I26" s="261"/>
      <c r="J26" s="261"/>
      <c r="K26" s="259"/>
    </row>
    <row r="27" ht="15" customHeight="1">
      <c r="B27" s="262"/>
      <c r="C27" s="261"/>
      <c r="D27" s="261" t="s">
        <v>920</v>
      </c>
      <c r="E27" s="261"/>
      <c r="F27" s="261"/>
      <c r="G27" s="261"/>
      <c r="H27" s="261"/>
      <c r="I27" s="261"/>
      <c r="J27" s="261"/>
      <c r="K27" s="259"/>
    </row>
    <row r="28" ht="15" customHeight="1">
      <c r="B28" s="262"/>
      <c r="C28" s="263"/>
      <c r="D28" s="261" t="s">
        <v>921</v>
      </c>
      <c r="E28" s="261"/>
      <c r="F28" s="261"/>
      <c r="G28" s="261"/>
      <c r="H28" s="261"/>
      <c r="I28" s="261"/>
      <c r="J28" s="261"/>
      <c r="K28" s="259"/>
    </row>
    <row r="29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ht="15" customHeight="1">
      <c r="B30" s="262"/>
      <c r="C30" s="263"/>
      <c r="D30" s="261" t="s">
        <v>922</v>
      </c>
      <c r="E30" s="261"/>
      <c r="F30" s="261"/>
      <c r="G30" s="261"/>
      <c r="H30" s="261"/>
      <c r="I30" s="261"/>
      <c r="J30" s="261"/>
      <c r="K30" s="259"/>
    </row>
    <row r="31" ht="15" customHeight="1">
      <c r="B31" s="262"/>
      <c r="C31" s="263"/>
      <c r="D31" s="261" t="s">
        <v>923</v>
      </c>
      <c r="E31" s="261"/>
      <c r="F31" s="261"/>
      <c r="G31" s="261"/>
      <c r="H31" s="261"/>
      <c r="I31" s="261"/>
      <c r="J31" s="261"/>
      <c r="K31" s="259"/>
    </row>
    <row r="32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ht="15" customHeight="1">
      <c r="B33" s="262"/>
      <c r="C33" s="263"/>
      <c r="D33" s="261" t="s">
        <v>924</v>
      </c>
      <c r="E33" s="261"/>
      <c r="F33" s="261"/>
      <c r="G33" s="261"/>
      <c r="H33" s="261"/>
      <c r="I33" s="261"/>
      <c r="J33" s="261"/>
      <c r="K33" s="259"/>
    </row>
    <row r="34" ht="15" customHeight="1">
      <c r="B34" s="262"/>
      <c r="C34" s="263"/>
      <c r="D34" s="261" t="s">
        <v>925</v>
      </c>
      <c r="E34" s="261"/>
      <c r="F34" s="261"/>
      <c r="G34" s="261"/>
      <c r="H34" s="261"/>
      <c r="I34" s="261"/>
      <c r="J34" s="261"/>
      <c r="K34" s="259"/>
    </row>
    <row r="35" ht="15" customHeight="1">
      <c r="B35" s="262"/>
      <c r="C35" s="263"/>
      <c r="D35" s="261" t="s">
        <v>926</v>
      </c>
      <c r="E35" s="261"/>
      <c r="F35" s="261"/>
      <c r="G35" s="261"/>
      <c r="H35" s="261"/>
      <c r="I35" s="261"/>
      <c r="J35" s="261"/>
      <c r="K35" s="259"/>
    </row>
    <row r="36" ht="15" customHeight="1">
      <c r="B36" s="262"/>
      <c r="C36" s="263"/>
      <c r="D36" s="261"/>
      <c r="E36" s="264" t="s">
        <v>117</v>
      </c>
      <c r="F36" s="261"/>
      <c r="G36" s="261" t="s">
        <v>927</v>
      </c>
      <c r="H36" s="261"/>
      <c r="I36" s="261"/>
      <c r="J36" s="261"/>
      <c r="K36" s="259"/>
    </row>
    <row r="37" ht="30.75" customHeight="1">
      <c r="B37" s="262"/>
      <c r="C37" s="263"/>
      <c r="D37" s="261"/>
      <c r="E37" s="264" t="s">
        <v>928</v>
      </c>
      <c r="F37" s="261"/>
      <c r="G37" s="261" t="s">
        <v>929</v>
      </c>
      <c r="H37" s="261"/>
      <c r="I37" s="261"/>
      <c r="J37" s="261"/>
      <c r="K37" s="259"/>
    </row>
    <row r="38" ht="15" customHeight="1">
      <c r="B38" s="262"/>
      <c r="C38" s="263"/>
      <c r="D38" s="261"/>
      <c r="E38" s="264" t="s">
        <v>57</v>
      </c>
      <c r="F38" s="261"/>
      <c r="G38" s="261" t="s">
        <v>930</v>
      </c>
      <c r="H38" s="261"/>
      <c r="I38" s="261"/>
      <c r="J38" s="261"/>
      <c r="K38" s="259"/>
    </row>
    <row r="39" ht="15" customHeight="1">
      <c r="B39" s="262"/>
      <c r="C39" s="263"/>
      <c r="D39" s="261"/>
      <c r="E39" s="264" t="s">
        <v>58</v>
      </c>
      <c r="F39" s="261"/>
      <c r="G39" s="261" t="s">
        <v>931</v>
      </c>
      <c r="H39" s="261"/>
      <c r="I39" s="261"/>
      <c r="J39" s="261"/>
      <c r="K39" s="259"/>
    </row>
    <row r="40" ht="15" customHeight="1">
      <c r="B40" s="262"/>
      <c r="C40" s="263"/>
      <c r="D40" s="261"/>
      <c r="E40" s="264" t="s">
        <v>118</v>
      </c>
      <c r="F40" s="261"/>
      <c r="G40" s="261" t="s">
        <v>932</v>
      </c>
      <c r="H40" s="261"/>
      <c r="I40" s="261"/>
      <c r="J40" s="261"/>
      <c r="K40" s="259"/>
    </row>
    <row r="41" ht="15" customHeight="1">
      <c r="B41" s="262"/>
      <c r="C41" s="263"/>
      <c r="D41" s="261"/>
      <c r="E41" s="264" t="s">
        <v>119</v>
      </c>
      <c r="F41" s="261"/>
      <c r="G41" s="261" t="s">
        <v>933</v>
      </c>
      <c r="H41" s="261"/>
      <c r="I41" s="261"/>
      <c r="J41" s="261"/>
      <c r="K41" s="259"/>
    </row>
    <row r="42" ht="15" customHeight="1">
      <c r="B42" s="262"/>
      <c r="C42" s="263"/>
      <c r="D42" s="261"/>
      <c r="E42" s="264" t="s">
        <v>934</v>
      </c>
      <c r="F42" s="261"/>
      <c r="G42" s="261" t="s">
        <v>935</v>
      </c>
      <c r="H42" s="261"/>
      <c r="I42" s="261"/>
      <c r="J42" s="261"/>
      <c r="K42" s="259"/>
    </row>
    <row r="43" ht="15" customHeight="1">
      <c r="B43" s="262"/>
      <c r="C43" s="263"/>
      <c r="D43" s="261"/>
      <c r="E43" s="264"/>
      <c r="F43" s="261"/>
      <c r="G43" s="261" t="s">
        <v>936</v>
      </c>
      <c r="H43" s="261"/>
      <c r="I43" s="261"/>
      <c r="J43" s="261"/>
      <c r="K43" s="259"/>
    </row>
    <row r="44" ht="15" customHeight="1">
      <c r="B44" s="262"/>
      <c r="C44" s="263"/>
      <c r="D44" s="261"/>
      <c r="E44" s="264" t="s">
        <v>937</v>
      </c>
      <c r="F44" s="261"/>
      <c r="G44" s="261" t="s">
        <v>938</v>
      </c>
      <c r="H44" s="261"/>
      <c r="I44" s="261"/>
      <c r="J44" s="261"/>
      <c r="K44" s="259"/>
    </row>
    <row r="45" ht="15" customHeight="1">
      <c r="B45" s="262"/>
      <c r="C45" s="263"/>
      <c r="D45" s="261"/>
      <c r="E45" s="264" t="s">
        <v>121</v>
      </c>
      <c r="F45" s="261"/>
      <c r="G45" s="261" t="s">
        <v>939</v>
      </c>
      <c r="H45" s="261"/>
      <c r="I45" s="261"/>
      <c r="J45" s="261"/>
      <c r="K45" s="259"/>
    </row>
    <row r="46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ht="15" customHeight="1">
      <c r="B47" s="262"/>
      <c r="C47" s="263"/>
      <c r="D47" s="261" t="s">
        <v>940</v>
      </c>
      <c r="E47" s="261"/>
      <c r="F47" s="261"/>
      <c r="G47" s="261"/>
      <c r="H47" s="261"/>
      <c r="I47" s="261"/>
      <c r="J47" s="261"/>
      <c r="K47" s="259"/>
    </row>
    <row r="48" ht="15" customHeight="1">
      <c r="B48" s="262"/>
      <c r="C48" s="263"/>
      <c r="D48" s="263"/>
      <c r="E48" s="261" t="s">
        <v>941</v>
      </c>
      <c r="F48" s="261"/>
      <c r="G48" s="261"/>
      <c r="H48" s="261"/>
      <c r="I48" s="261"/>
      <c r="J48" s="261"/>
      <c r="K48" s="259"/>
    </row>
    <row r="49" ht="15" customHeight="1">
      <c r="B49" s="262"/>
      <c r="C49" s="263"/>
      <c r="D49" s="263"/>
      <c r="E49" s="261" t="s">
        <v>942</v>
      </c>
      <c r="F49" s="261"/>
      <c r="G49" s="261"/>
      <c r="H49" s="261"/>
      <c r="I49" s="261"/>
      <c r="J49" s="261"/>
      <c r="K49" s="259"/>
    </row>
    <row r="50" ht="15" customHeight="1">
      <c r="B50" s="262"/>
      <c r="C50" s="263"/>
      <c r="D50" s="263"/>
      <c r="E50" s="261" t="s">
        <v>943</v>
      </c>
      <c r="F50" s="261"/>
      <c r="G50" s="261"/>
      <c r="H50" s="261"/>
      <c r="I50" s="261"/>
      <c r="J50" s="261"/>
      <c r="K50" s="259"/>
    </row>
    <row r="51" ht="15" customHeight="1">
      <c r="B51" s="262"/>
      <c r="C51" s="263"/>
      <c r="D51" s="261" t="s">
        <v>944</v>
      </c>
      <c r="E51" s="261"/>
      <c r="F51" s="261"/>
      <c r="G51" s="261"/>
      <c r="H51" s="261"/>
      <c r="I51" s="261"/>
      <c r="J51" s="261"/>
      <c r="K51" s="259"/>
    </row>
    <row r="52" ht="25.5" customHeight="1">
      <c r="B52" s="257"/>
      <c r="C52" s="258" t="s">
        <v>945</v>
      </c>
      <c r="D52" s="258"/>
      <c r="E52" s="258"/>
      <c r="F52" s="258"/>
      <c r="G52" s="258"/>
      <c r="H52" s="258"/>
      <c r="I52" s="258"/>
      <c r="J52" s="258"/>
      <c r="K52" s="259"/>
    </row>
    <row r="53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ht="15" customHeight="1">
      <c r="B54" s="257"/>
      <c r="C54" s="261" t="s">
        <v>946</v>
      </c>
      <c r="D54" s="261"/>
      <c r="E54" s="261"/>
      <c r="F54" s="261"/>
      <c r="G54" s="261"/>
      <c r="H54" s="261"/>
      <c r="I54" s="261"/>
      <c r="J54" s="261"/>
      <c r="K54" s="259"/>
    </row>
    <row r="55" ht="15" customHeight="1">
      <c r="B55" s="257"/>
      <c r="C55" s="261" t="s">
        <v>947</v>
      </c>
      <c r="D55" s="261"/>
      <c r="E55" s="261"/>
      <c r="F55" s="261"/>
      <c r="G55" s="261"/>
      <c r="H55" s="261"/>
      <c r="I55" s="261"/>
      <c r="J55" s="261"/>
      <c r="K55" s="259"/>
    </row>
    <row r="56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ht="15" customHeight="1">
      <c r="B57" s="257"/>
      <c r="C57" s="261" t="s">
        <v>948</v>
      </c>
      <c r="D57" s="261"/>
      <c r="E57" s="261"/>
      <c r="F57" s="261"/>
      <c r="G57" s="261"/>
      <c r="H57" s="261"/>
      <c r="I57" s="261"/>
      <c r="J57" s="261"/>
      <c r="K57" s="259"/>
    </row>
    <row r="58" ht="15" customHeight="1">
      <c r="B58" s="257"/>
      <c r="C58" s="263"/>
      <c r="D58" s="261" t="s">
        <v>949</v>
      </c>
      <c r="E58" s="261"/>
      <c r="F58" s="261"/>
      <c r="G58" s="261"/>
      <c r="H58" s="261"/>
      <c r="I58" s="261"/>
      <c r="J58" s="261"/>
      <c r="K58" s="259"/>
    </row>
    <row r="59" ht="15" customHeight="1">
      <c r="B59" s="257"/>
      <c r="C59" s="263"/>
      <c r="D59" s="261" t="s">
        <v>950</v>
      </c>
      <c r="E59" s="261"/>
      <c r="F59" s="261"/>
      <c r="G59" s="261"/>
      <c r="H59" s="261"/>
      <c r="I59" s="261"/>
      <c r="J59" s="261"/>
      <c r="K59" s="259"/>
    </row>
    <row r="60" ht="15" customHeight="1">
      <c r="B60" s="257"/>
      <c r="C60" s="263"/>
      <c r="D60" s="261" t="s">
        <v>951</v>
      </c>
      <c r="E60" s="261"/>
      <c r="F60" s="261"/>
      <c r="G60" s="261"/>
      <c r="H60" s="261"/>
      <c r="I60" s="261"/>
      <c r="J60" s="261"/>
      <c r="K60" s="259"/>
    </row>
    <row r="61" ht="15" customHeight="1">
      <c r="B61" s="257"/>
      <c r="C61" s="263"/>
      <c r="D61" s="261" t="s">
        <v>952</v>
      </c>
      <c r="E61" s="261"/>
      <c r="F61" s="261"/>
      <c r="G61" s="261"/>
      <c r="H61" s="261"/>
      <c r="I61" s="261"/>
      <c r="J61" s="261"/>
      <c r="K61" s="259"/>
    </row>
    <row r="62" ht="15" customHeight="1">
      <c r="B62" s="257"/>
      <c r="C62" s="263"/>
      <c r="D62" s="266" t="s">
        <v>953</v>
      </c>
      <c r="E62" s="266"/>
      <c r="F62" s="266"/>
      <c r="G62" s="266"/>
      <c r="H62" s="266"/>
      <c r="I62" s="266"/>
      <c r="J62" s="266"/>
      <c r="K62" s="259"/>
    </row>
    <row r="63" ht="15" customHeight="1">
      <c r="B63" s="257"/>
      <c r="C63" s="263"/>
      <c r="D63" s="261" t="s">
        <v>954</v>
      </c>
      <c r="E63" s="261"/>
      <c r="F63" s="261"/>
      <c r="G63" s="261"/>
      <c r="H63" s="261"/>
      <c r="I63" s="261"/>
      <c r="J63" s="261"/>
      <c r="K63" s="259"/>
    </row>
    <row r="64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ht="15" customHeight="1">
      <c r="B65" s="257"/>
      <c r="C65" s="263"/>
      <c r="D65" s="261" t="s">
        <v>955</v>
      </c>
      <c r="E65" s="261"/>
      <c r="F65" s="261"/>
      <c r="G65" s="261"/>
      <c r="H65" s="261"/>
      <c r="I65" s="261"/>
      <c r="J65" s="261"/>
      <c r="K65" s="259"/>
    </row>
    <row r="66" ht="15" customHeight="1">
      <c r="B66" s="257"/>
      <c r="C66" s="263"/>
      <c r="D66" s="266" t="s">
        <v>956</v>
      </c>
      <c r="E66" s="266"/>
      <c r="F66" s="266"/>
      <c r="G66" s="266"/>
      <c r="H66" s="266"/>
      <c r="I66" s="266"/>
      <c r="J66" s="266"/>
      <c r="K66" s="259"/>
    </row>
    <row r="67" ht="15" customHeight="1">
      <c r="B67" s="257"/>
      <c r="C67" s="263"/>
      <c r="D67" s="261" t="s">
        <v>957</v>
      </c>
      <c r="E67" s="261"/>
      <c r="F67" s="261"/>
      <c r="G67" s="261"/>
      <c r="H67" s="261"/>
      <c r="I67" s="261"/>
      <c r="J67" s="261"/>
      <c r="K67" s="259"/>
    </row>
    <row r="68" ht="15" customHeight="1">
      <c r="B68" s="257"/>
      <c r="C68" s="263"/>
      <c r="D68" s="261" t="s">
        <v>958</v>
      </c>
      <c r="E68" s="261"/>
      <c r="F68" s="261"/>
      <c r="G68" s="261"/>
      <c r="H68" s="261"/>
      <c r="I68" s="261"/>
      <c r="J68" s="261"/>
      <c r="K68" s="259"/>
    </row>
    <row r="69" ht="15" customHeight="1">
      <c r="B69" s="257"/>
      <c r="C69" s="263"/>
      <c r="D69" s="261" t="s">
        <v>959</v>
      </c>
      <c r="E69" s="261"/>
      <c r="F69" s="261"/>
      <c r="G69" s="261"/>
      <c r="H69" s="261"/>
      <c r="I69" s="261"/>
      <c r="J69" s="261"/>
      <c r="K69" s="259"/>
    </row>
    <row r="70" ht="15" customHeight="1">
      <c r="B70" s="257"/>
      <c r="C70" s="263"/>
      <c r="D70" s="261" t="s">
        <v>960</v>
      </c>
      <c r="E70" s="261"/>
      <c r="F70" s="261"/>
      <c r="G70" s="261"/>
      <c r="H70" s="261"/>
      <c r="I70" s="261"/>
      <c r="J70" s="261"/>
      <c r="K70" s="259"/>
    </row>
    <row r="7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ht="45" customHeight="1">
      <c r="B75" s="276"/>
      <c r="C75" s="277" t="s">
        <v>961</v>
      </c>
      <c r="D75" s="277"/>
      <c r="E75" s="277"/>
      <c r="F75" s="277"/>
      <c r="G75" s="277"/>
      <c r="H75" s="277"/>
      <c r="I75" s="277"/>
      <c r="J75" s="277"/>
      <c r="K75" s="278"/>
    </row>
    <row r="76" ht="17.25" customHeight="1">
      <c r="B76" s="276"/>
      <c r="C76" s="279" t="s">
        <v>962</v>
      </c>
      <c r="D76" s="279"/>
      <c r="E76" s="279"/>
      <c r="F76" s="279" t="s">
        <v>963</v>
      </c>
      <c r="G76" s="280"/>
      <c r="H76" s="279" t="s">
        <v>58</v>
      </c>
      <c r="I76" s="279" t="s">
        <v>61</v>
      </c>
      <c r="J76" s="279" t="s">
        <v>964</v>
      </c>
      <c r="K76" s="278"/>
    </row>
    <row r="77" ht="17.25" customHeight="1">
      <c r="B77" s="276"/>
      <c r="C77" s="281" t="s">
        <v>965</v>
      </c>
      <c r="D77" s="281"/>
      <c r="E77" s="281"/>
      <c r="F77" s="282" t="s">
        <v>966</v>
      </c>
      <c r="G77" s="283"/>
      <c r="H77" s="281"/>
      <c r="I77" s="281"/>
      <c r="J77" s="281" t="s">
        <v>967</v>
      </c>
      <c r="K77" s="278"/>
    </row>
    <row r="78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ht="15" customHeight="1">
      <c r="B79" s="276"/>
      <c r="C79" s="264" t="s">
        <v>57</v>
      </c>
      <c r="D79" s="284"/>
      <c r="E79" s="284"/>
      <c r="F79" s="286" t="s">
        <v>968</v>
      </c>
      <c r="G79" s="285"/>
      <c r="H79" s="264" t="s">
        <v>969</v>
      </c>
      <c r="I79" s="264" t="s">
        <v>970</v>
      </c>
      <c r="J79" s="264">
        <v>20</v>
      </c>
      <c r="K79" s="278"/>
    </row>
    <row r="80" ht="15" customHeight="1">
      <c r="B80" s="276"/>
      <c r="C80" s="264" t="s">
        <v>971</v>
      </c>
      <c r="D80" s="264"/>
      <c r="E80" s="264"/>
      <c r="F80" s="286" t="s">
        <v>968</v>
      </c>
      <c r="G80" s="285"/>
      <c r="H80" s="264" t="s">
        <v>972</v>
      </c>
      <c r="I80" s="264" t="s">
        <v>970</v>
      </c>
      <c r="J80" s="264">
        <v>120</v>
      </c>
      <c r="K80" s="278"/>
    </row>
    <row r="81" ht="15" customHeight="1">
      <c r="B81" s="287"/>
      <c r="C81" s="264" t="s">
        <v>973</v>
      </c>
      <c r="D81" s="264"/>
      <c r="E81" s="264"/>
      <c r="F81" s="286" t="s">
        <v>974</v>
      </c>
      <c r="G81" s="285"/>
      <c r="H81" s="264" t="s">
        <v>975</v>
      </c>
      <c r="I81" s="264" t="s">
        <v>970</v>
      </c>
      <c r="J81" s="264">
        <v>50</v>
      </c>
      <c r="K81" s="278"/>
    </row>
    <row r="82" ht="15" customHeight="1">
      <c r="B82" s="287"/>
      <c r="C82" s="264" t="s">
        <v>976</v>
      </c>
      <c r="D82" s="264"/>
      <c r="E82" s="264"/>
      <c r="F82" s="286" t="s">
        <v>968</v>
      </c>
      <c r="G82" s="285"/>
      <c r="H82" s="264" t="s">
        <v>977</v>
      </c>
      <c r="I82" s="264" t="s">
        <v>978</v>
      </c>
      <c r="J82" s="264"/>
      <c r="K82" s="278"/>
    </row>
    <row r="83" ht="15" customHeight="1">
      <c r="B83" s="287"/>
      <c r="C83" s="288" t="s">
        <v>979</v>
      </c>
      <c r="D83" s="288"/>
      <c r="E83" s="288"/>
      <c r="F83" s="289" t="s">
        <v>974</v>
      </c>
      <c r="G83" s="288"/>
      <c r="H83" s="288" t="s">
        <v>980</v>
      </c>
      <c r="I83" s="288" t="s">
        <v>970</v>
      </c>
      <c r="J83" s="288">
        <v>15</v>
      </c>
      <c r="K83" s="278"/>
    </row>
    <row r="84" ht="15" customHeight="1">
      <c r="B84" s="287"/>
      <c r="C84" s="288" t="s">
        <v>981</v>
      </c>
      <c r="D84" s="288"/>
      <c r="E84" s="288"/>
      <c r="F84" s="289" t="s">
        <v>974</v>
      </c>
      <c r="G84" s="288"/>
      <c r="H84" s="288" t="s">
        <v>982</v>
      </c>
      <c r="I84" s="288" t="s">
        <v>970</v>
      </c>
      <c r="J84" s="288">
        <v>15</v>
      </c>
      <c r="K84" s="278"/>
    </row>
    <row r="85" ht="15" customHeight="1">
      <c r="B85" s="287"/>
      <c r="C85" s="288" t="s">
        <v>983</v>
      </c>
      <c r="D85" s="288"/>
      <c r="E85" s="288"/>
      <c r="F85" s="289" t="s">
        <v>974</v>
      </c>
      <c r="G85" s="288"/>
      <c r="H85" s="288" t="s">
        <v>984</v>
      </c>
      <c r="I85" s="288" t="s">
        <v>970</v>
      </c>
      <c r="J85" s="288">
        <v>20</v>
      </c>
      <c r="K85" s="278"/>
    </row>
    <row r="86" ht="15" customHeight="1">
      <c r="B86" s="287"/>
      <c r="C86" s="288" t="s">
        <v>985</v>
      </c>
      <c r="D86" s="288"/>
      <c r="E86" s="288"/>
      <c r="F86" s="289" t="s">
        <v>974</v>
      </c>
      <c r="G86" s="288"/>
      <c r="H86" s="288" t="s">
        <v>986</v>
      </c>
      <c r="I86" s="288" t="s">
        <v>970</v>
      </c>
      <c r="J86" s="288">
        <v>20</v>
      </c>
      <c r="K86" s="278"/>
    </row>
    <row r="87" ht="15" customHeight="1">
      <c r="B87" s="287"/>
      <c r="C87" s="264" t="s">
        <v>987</v>
      </c>
      <c r="D87" s="264"/>
      <c r="E87" s="264"/>
      <c r="F87" s="286" t="s">
        <v>974</v>
      </c>
      <c r="G87" s="285"/>
      <c r="H87" s="264" t="s">
        <v>988</v>
      </c>
      <c r="I87" s="264" t="s">
        <v>970</v>
      </c>
      <c r="J87" s="264">
        <v>50</v>
      </c>
      <c r="K87" s="278"/>
    </row>
    <row r="88" ht="15" customHeight="1">
      <c r="B88" s="287"/>
      <c r="C88" s="264" t="s">
        <v>989</v>
      </c>
      <c r="D88" s="264"/>
      <c r="E88" s="264"/>
      <c r="F88" s="286" t="s">
        <v>974</v>
      </c>
      <c r="G88" s="285"/>
      <c r="H88" s="264" t="s">
        <v>990</v>
      </c>
      <c r="I88" s="264" t="s">
        <v>970</v>
      </c>
      <c r="J88" s="264">
        <v>20</v>
      </c>
      <c r="K88" s="278"/>
    </row>
    <row r="89" ht="15" customHeight="1">
      <c r="B89" s="287"/>
      <c r="C89" s="264" t="s">
        <v>991</v>
      </c>
      <c r="D89" s="264"/>
      <c r="E89" s="264"/>
      <c r="F89" s="286" t="s">
        <v>974</v>
      </c>
      <c r="G89" s="285"/>
      <c r="H89" s="264" t="s">
        <v>992</v>
      </c>
      <c r="I89" s="264" t="s">
        <v>970</v>
      </c>
      <c r="J89" s="264">
        <v>20</v>
      </c>
      <c r="K89" s="278"/>
    </row>
    <row r="90" ht="15" customHeight="1">
      <c r="B90" s="287"/>
      <c r="C90" s="264" t="s">
        <v>993</v>
      </c>
      <c r="D90" s="264"/>
      <c r="E90" s="264"/>
      <c r="F90" s="286" t="s">
        <v>974</v>
      </c>
      <c r="G90" s="285"/>
      <c r="H90" s="264" t="s">
        <v>994</v>
      </c>
      <c r="I90" s="264" t="s">
        <v>970</v>
      </c>
      <c r="J90" s="264">
        <v>50</v>
      </c>
      <c r="K90" s="278"/>
    </row>
    <row r="91" ht="15" customHeight="1">
      <c r="B91" s="287"/>
      <c r="C91" s="264" t="s">
        <v>995</v>
      </c>
      <c r="D91" s="264"/>
      <c r="E91" s="264"/>
      <c r="F91" s="286" t="s">
        <v>974</v>
      </c>
      <c r="G91" s="285"/>
      <c r="H91" s="264" t="s">
        <v>995</v>
      </c>
      <c r="I91" s="264" t="s">
        <v>970</v>
      </c>
      <c r="J91" s="264">
        <v>50</v>
      </c>
      <c r="K91" s="278"/>
    </row>
    <row r="92" ht="15" customHeight="1">
      <c r="B92" s="287"/>
      <c r="C92" s="264" t="s">
        <v>996</v>
      </c>
      <c r="D92" s="264"/>
      <c r="E92" s="264"/>
      <c r="F92" s="286" t="s">
        <v>974</v>
      </c>
      <c r="G92" s="285"/>
      <c r="H92" s="264" t="s">
        <v>997</v>
      </c>
      <c r="I92" s="264" t="s">
        <v>970</v>
      </c>
      <c r="J92" s="264">
        <v>255</v>
      </c>
      <c r="K92" s="278"/>
    </row>
    <row r="93" ht="15" customHeight="1">
      <c r="B93" s="287"/>
      <c r="C93" s="264" t="s">
        <v>998</v>
      </c>
      <c r="D93" s="264"/>
      <c r="E93" s="264"/>
      <c r="F93" s="286" t="s">
        <v>968</v>
      </c>
      <c r="G93" s="285"/>
      <c r="H93" s="264" t="s">
        <v>999</v>
      </c>
      <c r="I93" s="264" t="s">
        <v>1000</v>
      </c>
      <c r="J93" s="264"/>
      <c r="K93" s="278"/>
    </row>
    <row r="94" ht="15" customHeight="1">
      <c r="B94" s="287"/>
      <c r="C94" s="264" t="s">
        <v>1001</v>
      </c>
      <c r="D94" s="264"/>
      <c r="E94" s="264"/>
      <c r="F94" s="286" t="s">
        <v>968</v>
      </c>
      <c r="G94" s="285"/>
      <c r="H94" s="264" t="s">
        <v>1002</v>
      </c>
      <c r="I94" s="264" t="s">
        <v>1003</v>
      </c>
      <c r="J94" s="264"/>
      <c r="K94" s="278"/>
    </row>
    <row r="95" ht="15" customHeight="1">
      <c r="B95" s="287"/>
      <c r="C95" s="264" t="s">
        <v>1004</v>
      </c>
      <c r="D95" s="264"/>
      <c r="E95" s="264"/>
      <c r="F95" s="286" t="s">
        <v>968</v>
      </c>
      <c r="G95" s="285"/>
      <c r="H95" s="264" t="s">
        <v>1004</v>
      </c>
      <c r="I95" s="264" t="s">
        <v>1003</v>
      </c>
      <c r="J95" s="264"/>
      <c r="K95" s="278"/>
    </row>
    <row r="96" ht="15" customHeight="1">
      <c r="B96" s="287"/>
      <c r="C96" s="264" t="s">
        <v>42</v>
      </c>
      <c r="D96" s="264"/>
      <c r="E96" s="264"/>
      <c r="F96" s="286" t="s">
        <v>968</v>
      </c>
      <c r="G96" s="285"/>
      <c r="H96" s="264" t="s">
        <v>1005</v>
      </c>
      <c r="I96" s="264" t="s">
        <v>1003</v>
      </c>
      <c r="J96" s="264"/>
      <c r="K96" s="278"/>
    </row>
    <row r="97" ht="15" customHeight="1">
      <c r="B97" s="287"/>
      <c r="C97" s="264" t="s">
        <v>52</v>
      </c>
      <c r="D97" s="264"/>
      <c r="E97" s="264"/>
      <c r="F97" s="286" t="s">
        <v>968</v>
      </c>
      <c r="G97" s="285"/>
      <c r="H97" s="264" t="s">
        <v>1006</v>
      </c>
      <c r="I97" s="264" t="s">
        <v>1003</v>
      </c>
      <c r="J97" s="264"/>
      <c r="K97" s="278"/>
    </row>
    <row r="98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ht="45" customHeight="1">
      <c r="B102" s="276"/>
      <c r="C102" s="277" t="s">
        <v>1007</v>
      </c>
      <c r="D102" s="277"/>
      <c r="E102" s="277"/>
      <c r="F102" s="277"/>
      <c r="G102" s="277"/>
      <c r="H102" s="277"/>
      <c r="I102" s="277"/>
      <c r="J102" s="277"/>
      <c r="K102" s="278"/>
    </row>
    <row r="103" ht="17.25" customHeight="1">
      <c r="B103" s="276"/>
      <c r="C103" s="279" t="s">
        <v>962</v>
      </c>
      <c r="D103" s="279"/>
      <c r="E103" s="279"/>
      <c r="F103" s="279" t="s">
        <v>963</v>
      </c>
      <c r="G103" s="280"/>
      <c r="H103" s="279" t="s">
        <v>58</v>
      </c>
      <c r="I103" s="279" t="s">
        <v>61</v>
      </c>
      <c r="J103" s="279" t="s">
        <v>964</v>
      </c>
      <c r="K103" s="278"/>
    </row>
    <row r="104" ht="17.25" customHeight="1">
      <c r="B104" s="276"/>
      <c r="C104" s="281" t="s">
        <v>965</v>
      </c>
      <c r="D104" s="281"/>
      <c r="E104" s="281"/>
      <c r="F104" s="282" t="s">
        <v>966</v>
      </c>
      <c r="G104" s="283"/>
      <c r="H104" s="281"/>
      <c r="I104" s="281"/>
      <c r="J104" s="281" t="s">
        <v>967</v>
      </c>
      <c r="K104" s="278"/>
    </row>
    <row r="105" ht="5.25" customHeight="1">
      <c r="B105" s="276"/>
      <c r="C105" s="279"/>
      <c r="D105" s="279"/>
      <c r="E105" s="279"/>
      <c r="F105" s="279"/>
      <c r="G105" s="295"/>
      <c r="H105" s="279"/>
      <c r="I105" s="279"/>
      <c r="J105" s="279"/>
      <c r="K105" s="278"/>
    </row>
    <row r="106" ht="15" customHeight="1">
      <c r="B106" s="276"/>
      <c r="C106" s="264" t="s">
        <v>57</v>
      </c>
      <c r="D106" s="284"/>
      <c r="E106" s="284"/>
      <c r="F106" s="286" t="s">
        <v>968</v>
      </c>
      <c r="G106" s="295"/>
      <c r="H106" s="264" t="s">
        <v>1008</v>
      </c>
      <c r="I106" s="264" t="s">
        <v>970</v>
      </c>
      <c r="J106" s="264">
        <v>20</v>
      </c>
      <c r="K106" s="278"/>
    </row>
    <row r="107" ht="15" customHeight="1">
      <c r="B107" s="276"/>
      <c r="C107" s="264" t="s">
        <v>971</v>
      </c>
      <c r="D107" s="264"/>
      <c r="E107" s="264"/>
      <c r="F107" s="286" t="s">
        <v>968</v>
      </c>
      <c r="G107" s="264"/>
      <c r="H107" s="264" t="s">
        <v>1008</v>
      </c>
      <c r="I107" s="264" t="s">
        <v>970</v>
      </c>
      <c r="J107" s="264">
        <v>120</v>
      </c>
      <c r="K107" s="278"/>
    </row>
    <row r="108" ht="15" customHeight="1">
      <c r="B108" s="287"/>
      <c r="C108" s="264" t="s">
        <v>973</v>
      </c>
      <c r="D108" s="264"/>
      <c r="E108" s="264"/>
      <c r="F108" s="286" t="s">
        <v>974</v>
      </c>
      <c r="G108" s="264"/>
      <c r="H108" s="264" t="s">
        <v>1008</v>
      </c>
      <c r="I108" s="264" t="s">
        <v>970</v>
      </c>
      <c r="J108" s="264">
        <v>50</v>
      </c>
      <c r="K108" s="278"/>
    </row>
    <row r="109" ht="15" customHeight="1">
      <c r="B109" s="287"/>
      <c r="C109" s="264" t="s">
        <v>976</v>
      </c>
      <c r="D109" s="264"/>
      <c r="E109" s="264"/>
      <c r="F109" s="286" t="s">
        <v>968</v>
      </c>
      <c r="G109" s="264"/>
      <c r="H109" s="264" t="s">
        <v>1008</v>
      </c>
      <c r="I109" s="264" t="s">
        <v>978</v>
      </c>
      <c r="J109" s="264"/>
      <c r="K109" s="278"/>
    </row>
    <row r="110" ht="15" customHeight="1">
      <c r="B110" s="287"/>
      <c r="C110" s="264" t="s">
        <v>987</v>
      </c>
      <c r="D110" s="264"/>
      <c r="E110" s="264"/>
      <c r="F110" s="286" t="s">
        <v>974</v>
      </c>
      <c r="G110" s="264"/>
      <c r="H110" s="264" t="s">
        <v>1008</v>
      </c>
      <c r="I110" s="264" t="s">
        <v>970</v>
      </c>
      <c r="J110" s="264">
        <v>50</v>
      </c>
      <c r="K110" s="278"/>
    </row>
    <row r="111" ht="15" customHeight="1">
      <c r="B111" s="287"/>
      <c r="C111" s="264" t="s">
        <v>995</v>
      </c>
      <c r="D111" s="264"/>
      <c r="E111" s="264"/>
      <c r="F111" s="286" t="s">
        <v>974</v>
      </c>
      <c r="G111" s="264"/>
      <c r="H111" s="264" t="s">
        <v>1008</v>
      </c>
      <c r="I111" s="264" t="s">
        <v>970</v>
      </c>
      <c r="J111" s="264">
        <v>50</v>
      </c>
      <c r="K111" s="278"/>
    </row>
    <row r="112" ht="15" customHeight="1">
      <c r="B112" s="287"/>
      <c r="C112" s="264" t="s">
        <v>993</v>
      </c>
      <c r="D112" s="264"/>
      <c r="E112" s="264"/>
      <c r="F112" s="286" t="s">
        <v>974</v>
      </c>
      <c r="G112" s="264"/>
      <c r="H112" s="264" t="s">
        <v>1008</v>
      </c>
      <c r="I112" s="264" t="s">
        <v>970</v>
      </c>
      <c r="J112" s="264">
        <v>50</v>
      </c>
      <c r="K112" s="278"/>
    </row>
    <row r="113" ht="15" customHeight="1">
      <c r="B113" s="287"/>
      <c r="C113" s="264" t="s">
        <v>57</v>
      </c>
      <c r="D113" s="264"/>
      <c r="E113" s="264"/>
      <c r="F113" s="286" t="s">
        <v>968</v>
      </c>
      <c r="G113" s="264"/>
      <c r="H113" s="264" t="s">
        <v>1009</v>
      </c>
      <c r="I113" s="264" t="s">
        <v>970</v>
      </c>
      <c r="J113" s="264">
        <v>20</v>
      </c>
      <c r="K113" s="278"/>
    </row>
    <row r="114" ht="15" customHeight="1">
      <c r="B114" s="287"/>
      <c r="C114" s="264" t="s">
        <v>1010</v>
      </c>
      <c r="D114" s="264"/>
      <c r="E114" s="264"/>
      <c r="F114" s="286" t="s">
        <v>968</v>
      </c>
      <c r="G114" s="264"/>
      <c r="H114" s="264" t="s">
        <v>1011</v>
      </c>
      <c r="I114" s="264" t="s">
        <v>970</v>
      </c>
      <c r="J114" s="264">
        <v>120</v>
      </c>
      <c r="K114" s="278"/>
    </row>
    <row r="115" ht="15" customHeight="1">
      <c r="B115" s="287"/>
      <c r="C115" s="264" t="s">
        <v>42</v>
      </c>
      <c r="D115" s="264"/>
      <c r="E115" s="264"/>
      <c r="F115" s="286" t="s">
        <v>968</v>
      </c>
      <c r="G115" s="264"/>
      <c r="H115" s="264" t="s">
        <v>1012</v>
      </c>
      <c r="I115" s="264" t="s">
        <v>1003</v>
      </c>
      <c r="J115" s="264"/>
      <c r="K115" s="278"/>
    </row>
    <row r="116" ht="15" customHeight="1">
      <c r="B116" s="287"/>
      <c r="C116" s="264" t="s">
        <v>52</v>
      </c>
      <c r="D116" s="264"/>
      <c r="E116" s="264"/>
      <c r="F116" s="286" t="s">
        <v>968</v>
      </c>
      <c r="G116" s="264"/>
      <c r="H116" s="264" t="s">
        <v>1013</v>
      </c>
      <c r="I116" s="264" t="s">
        <v>1003</v>
      </c>
      <c r="J116" s="264"/>
      <c r="K116" s="278"/>
    </row>
    <row r="117" ht="15" customHeight="1">
      <c r="B117" s="287"/>
      <c r="C117" s="264" t="s">
        <v>61</v>
      </c>
      <c r="D117" s="264"/>
      <c r="E117" s="264"/>
      <c r="F117" s="286" t="s">
        <v>968</v>
      </c>
      <c r="G117" s="264"/>
      <c r="H117" s="264" t="s">
        <v>1014</v>
      </c>
      <c r="I117" s="264" t="s">
        <v>1015</v>
      </c>
      <c r="J117" s="264"/>
      <c r="K117" s="278"/>
    </row>
    <row r="118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ht="18.75" customHeight="1">
      <c r="B119" s="297"/>
      <c r="C119" s="261"/>
      <c r="D119" s="261"/>
      <c r="E119" s="261"/>
      <c r="F119" s="298"/>
      <c r="G119" s="261"/>
      <c r="H119" s="261"/>
      <c r="I119" s="261"/>
      <c r="J119" s="261"/>
      <c r="K119" s="297"/>
    </row>
    <row r="120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ht="45" customHeight="1">
      <c r="B122" s="302"/>
      <c r="C122" s="255" t="s">
        <v>1016</v>
      </c>
      <c r="D122" s="255"/>
      <c r="E122" s="255"/>
      <c r="F122" s="255"/>
      <c r="G122" s="255"/>
      <c r="H122" s="255"/>
      <c r="I122" s="255"/>
      <c r="J122" s="255"/>
      <c r="K122" s="303"/>
    </row>
    <row r="123" ht="17.25" customHeight="1">
      <c r="B123" s="304"/>
      <c r="C123" s="279" t="s">
        <v>962</v>
      </c>
      <c r="D123" s="279"/>
      <c r="E123" s="279"/>
      <c r="F123" s="279" t="s">
        <v>963</v>
      </c>
      <c r="G123" s="280"/>
      <c r="H123" s="279" t="s">
        <v>58</v>
      </c>
      <c r="I123" s="279" t="s">
        <v>61</v>
      </c>
      <c r="J123" s="279" t="s">
        <v>964</v>
      </c>
      <c r="K123" s="305"/>
    </row>
    <row r="124" ht="17.25" customHeight="1">
      <c r="B124" s="304"/>
      <c r="C124" s="281" t="s">
        <v>965</v>
      </c>
      <c r="D124" s="281"/>
      <c r="E124" s="281"/>
      <c r="F124" s="282" t="s">
        <v>966</v>
      </c>
      <c r="G124" s="283"/>
      <c r="H124" s="281"/>
      <c r="I124" s="281"/>
      <c r="J124" s="281" t="s">
        <v>967</v>
      </c>
      <c r="K124" s="305"/>
    </row>
    <row r="125" ht="5.25" customHeight="1">
      <c r="B125" s="306"/>
      <c r="C125" s="284"/>
      <c r="D125" s="284"/>
      <c r="E125" s="284"/>
      <c r="F125" s="284"/>
      <c r="G125" s="264"/>
      <c r="H125" s="284"/>
      <c r="I125" s="284"/>
      <c r="J125" s="284"/>
      <c r="K125" s="307"/>
    </row>
    <row r="126" ht="15" customHeight="1">
      <c r="B126" s="306"/>
      <c r="C126" s="264" t="s">
        <v>971</v>
      </c>
      <c r="D126" s="284"/>
      <c r="E126" s="284"/>
      <c r="F126" s="286" t="s">
        <v>968</v>
      </c>
      <c r="G126" s="264"/>
      <c r="H126" s="264" t="s">
        <v>1008</v>
      </c>
      <c r="I126" s="264" t="s">
        <v>970</v>
      </c>
      <c r="J126" s="264">
        <v>120</v>
      </c>
      <c r="K126" s="308"/>
    </row>
    <row r="127" ht="15" customHeight="1">
      <c r="B127" s="306"/>
      <c r="C127" s="264" t="s">
        <v>1017</v>
      </c>
      <c r="D127" s="264"/>
      <c r="E127" s="264"/>
      <c r="F127" s="286" t="s">
        <v>968</v>
      </c>
      <c r="G127" s="264"/>
      <c r="H127" s="264" t="s">
        <v>1018</v>
      </c>
      <c r="I127" s="264" t="s">
        <v>970</v>
      </c>
      <c r="J127" s="264" t="s">
        <v>1019</v>
      </c>
      <c r="K127" s="308"/>
    </row>
    <row r="128" ht="15" customHeight="1">
      <c r="B128" s="306"/>
      <c r="C128" s="264" t="s">
        <v>916</v>
      </c>
      <c r="D128" s="264"/>
      <c r="E128" s="264"/>
      <c r="F128" s="286" t="s">
        <v>968</v>
      </c>
      <c r="G128" s="264"/>
      <c r="H128" s="264" t="s">
        <v>1020</v>
      </c>
      <c r="I128" s="264" t="s">
        <v>970</v>
      </c>
      <c r="J128" s="264" t="s">
        <v>1019</v>
      </c>
      <c r="K128" s="308"/>
    </row>
    <row r="129" ht="15" customHeight="1">
      <c r="B129" s="306"/>
      <c r="C129" s="264" t="s">
        <v>979</v>
      </c>
      <c r="D129" s="264"/>
      <c r="E129" s="264"/>
      <c r="F129" s="286" t="s">
        <v>974</v>
      </c>
      <c r="G129" s="264"/>
      <c r="H129" s="264" t="s">
        <v>980</v>
      </c>
      <c r="I129" s="264" t="s">
        <v>970</v>
      </c>
      <c r="J129" s="264">
        <v>15</v>
      </c>
      <c r="K129" s="308"/>
    </row>
    <row r="130" ht="15" customHeight="1">
      <c r="B130" s="306"/>
      <c r="C130" s="288" t="s">
        <v>981</v>
      </c>
      <c r="D130" s="288"/>
      <c r="E130" s="288"/>
      <c r="F130" s="289" t="s">
        <v>974</v>
      </c>
      <c r="G130" s="288"/>
      <c r="H130" s="288" t="s">
        <v>982</v>
      </c>
      <c r="I130" s="288" t="s">
        <v>970</v>
      </c>
      <c r="J130" s="288">
        <v>15</v>
      </c>
      <c r="K130" s="308"/>
    </row>
    <row r="131" ht="15" customHeight="1">
      <c r="B131" s="306"/>
      <c r="C131" s="288" t="s">
        <v>983</v>
      </c>
      <c r="D131" s="288"/>
      <c r="E131" s="288"/>
      <c r="F131" s="289" t="s">
        <v>974</v>
      </c>
      <c r="G131" s="288"/>
      <c r="H131" s="288" t="s">
        <v>984</v>
      </c>
      <c r="I131" s="288" t="s">
        <v>970</v>
      </c>
      <c r="J131" s="288">
        <v>20</v>
      </c>
      <c r="K131" s="308"/>
    </row>
    <row r="132" ht="15" customHeight="1">
      <c r="B132" s="306"/>
      <c r="C132" s="288" t="s">
        <v>985</v>
      </c>
      <c r="D132" s="288"/>
      <c r="E132" s="288"/>
      <c r="F132" s="289" t="s">
        <v>974</v>
      </c>
      <c r="G132" s="288"/>
      <c r="H132" s="288" t="s">
        <v>986</v>
      </c>
      <c r="I132" s="288" t="s">
        <v>970</v>
      </c>
      <c r="J132" s="288">
        <v>20</v>
      </c>
      <c r="K132" s="308"/>
    </row>
    <row r="133" ht="15" customHeight="1">
      <c r="B133" s="306"/>
      <c r="C133" s="264" t="s">
        <v>973</v>
      </c>
      <c r="D133" s="264"/>
      <c r="E133" s="264"/>
      <c r="F133" s="286" t="s">
        <v>974</v>
      </c>
      <c r="G133" s="264"/>
      <c r="H133" s="264" t="s">
        <v>1008</v>
      </c>
      <c r="I133" s="264" t="s">
        <v>970</v>
      </c>
      <c r="J133" s="264">
        <v>50</v>
      </c>
      <c r="K133" s="308"/>
    </row>
    <row r="134" ht="15" customHeight="1">
      <c r="B134" s="306"/>
      <c r="C134" s="264" t="s">
        <v>987</v>
      </c>
      <c r="D134" s="264"/>
      <c r="E134" s="264"/>
      <c r="F134" s="286" t="s">
        <v>974</v>
      </c>
      <c r="G134" s="264"/>
      <c r="H134" s="264" t="s">
        <v>1008</v>
      </c>
      <c r="I134" s="264" t="s">
        <v>970</v>
      </c>
      <c r="J134" s="264">
        <v>50</v>
      </c>
      <c r="K134" s="308"/>
    </row>
    <row r="135" ht="15" customHeight="1">
      <c r="B135" s="306"/>
      <c r="C135" s="264" t="s">
        <v>993</v>
      </c>
      <c r="D135" s="264"/>
      <c r="E135" s="264"/>
      <c r="F135" s="286" t="s">
        <v>974</v>
      </c>
      <c r="G135" s="264"/>
      <c r="H135" s="264" t="s">
        <v>1008</v>
      </c>
      <c r="I135" s="264" t="s">
        <v>970</v>
      </c>
      <c r="J135" s="264">
        <v>50</v>
      </c>
      <c r="K135" s="308"/>
    </row>
    <row r="136" ht="15" customHeight="1">
      <c r="B136" s="306"/>
      <c r="C136" s="264" t="s">
        <v>995</v>
      </c>
      <c r="D136" s="264"/>
      <c r="E136" s="264"/>
      <c r="F136" s="286" t="s">
        <v>974</v>
      </c>
      <c r="G136" s="264"/>
      <c r="H136" s="264" t="s">
        <v>1008</v>
      </c>
      <c r="I136" s="264" t="s">
        <v>970</v>
      </c>
      <c r="J136" s="264">
        <v>50</v>
      </c>
      <c r="K136" s="308"/>
    </row>
    <row r="137" ht="15" customHeight="1">
      <c r="B137" s="306"/>
      <c r="C137" s="264" t="s">
        <v>996</v>
      </c>
      <c r="D137" s="264"/>
      <c r="E137" s="264"/>
      <c r="F137" s="286" t="s">
        <v>974</v>
      </c>
      <c r="G137" s="264"/>
      <c r="H137" s="264" t="s">
        <v>1021</v>
      </c>
      <c r="I137" s="264" t="s">
        <v>970</v>
      </c>
      <c r="J137" s="264">
        <v>255</v>
      </c>
      <c r="K137" s="308"/>
    </row>
    <row r="138" ht="15" customHeight="1">
      <c r="B138" s="306"/>
      <c r="C138" s="264" t="s">
        <v>998</v>
      </c>
      <c r="D138" s="264"/>
      <c r="E138" s="264"/>
      <c r="F138" s="286" t="s">
        <v>968</v>
      </c>
      <c r="G138" s="264"/>
      <c r="H138" s="264" t="s">
        <v>1022</v>
      </c>
      <c r="I138" s="264" t="s">
        <v>1000</v>
      </c>
      <c r="J138" s="264"/>
      <c r="K138" s="308"/>
    </row>
    <row r="139" ht="15" customHeight="1">
      <c r="B139" s="306"/>
      <c r="C139" s="264" t="s">
        <v>1001</v>
      </c>
      <c r="D139" s="264"/>
      <c r="E139" s="264"/>
      <c r="F139" s="286" t="s">
        <v>968</v>
      </c>
      <c r="G139" s="264"/>
      <c r="H139" s="264" t="s">
        <v>1023</v>
      </c>
      <c r="I139" s="264" t="s">
        <v>1003</v>
      </c>
      <c r="J139" s="264"/>
      <c r="K139" s="308"/>
    </row>
    <row r="140" ht="15" customHeight="1">
      <c r="B140" s="306"/>
      <c r="C140" s="264" t="s">
        <v>1004</v>
      </c>
      <c r="D140" s="264"/>
      <c r="E140" s="264"/>
      <c r="F140" s="286" t="s">
        <v>968</v>
      </c>
      <c r="G140" s="264"/>
      <c r="H140" s="264" t="s">
        <v>1004</v>
      </c>
      <c r="I140" s="264" t="s">
        <v>1003</v>
      </c>
      <c r="J140" s="264"/>
      <c r="K140" s="308"/>
    </row>
    <row r="141" ht="15" customHeight="1">
      <c r="B141" s="306"/>
      <c r="C141" s="264" t="s">
        <v>42</v>
      </c>
      <c r="D141" s="264"/>
      <c r="E141" s="264"/>
      <c r="F141" s="286" t="s">
        <v>968</v>
      </c>
      <c r="G141" s="264"/>
      <c r="H141" s="264" t="s">
        <v>1024</v>
      </c>
      <c r="I141" s="264" t="s">
        <v>1003</v>
      </c>
      <c r="J141" s="264"/>
      <c r="K141" s="308"/>
    </row>
    <row r="142" ht="15" customHeight="1">
      <c r="B142" s="306"/>
      <c r="C142" s="264" t="s">
        <v>1025</v>
      </c>
      <c r="D142" s="264"/>
      <c r="E142" s="264"/>
      <c r="F142" s="286" t="s">
        <v>968</v>
      </c>
      <c r="G142" s="264"/>
      <c r="H142" s="264" t="s">
        <v>1026</v>
      </c>
      <c r="I142" s="264" t="s">
        <v>1003</v>
      </c>
      <c r="J142" s="264"/>
      <c r="K142" s="308"/>
    </row>
    <row r="143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ht="18.75" customHeight="1">
      <c r="B144" s="261"/>
      <c r="C144" s="261"/>
      <c r="D144" s="261"/>
      <c r="E144" s="261"/>
      <c r="F144" s="298"/>
      <c r="G144" s="261"/>
      <c r="H144" s="261"/>
      <c r="I144" s="261"/>
      <c r="J144" s="261"/>
      <c r="K144" s="261"/>
    </row>
    <row r="145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ht="45" customHeight="1">
      <c r="B147" s="276"/>
      <c r="C147" s="277" t="s">
        <v>1027</v>
      </c>
      <c r="D147" s="277"/>
      <c r="E147" s="277"/>
      <c r="F147" s="277"/>
      <c r="G147" s="277"/>
      <c r="H147" s="277"/>
      <c r="I147" s="277"/>
      <c r="J147" s="277"/>
      <c r="K147" s="278"/>
    </row>
    <row r="148" ht="17.25" customHeight="1">
      <c r="B148" s="276"/>
      <c r="C148" s="279" t="s">
        <v>962</v>
      </c>
      <c r="D148" s="279"/>
      <c r="E148" s="279"/>
      <c r="F148" s="279" t="s">
        <v>963</v>
      </c>
      <c r="G148" s="280"/>
      <c r="H148" s="279" t="s">
        <v>58</v>
      </c>
      <c r="I148" s="279" t="s">
        <v>61</v>
      </c>
      <c r="J148" s="279" t="s">
        <v>964</v>
      </c>
      <c r="K148" s="278"/>
    </row>
    <row r="149" ht="17.25" customHeight="1">
      <c r="B149" s="276"/>
      <c r="C149" s="281" t="s">
        <v>965</v>
      </c>
      <c r="D149" s="281"/>
      <c r="E149" s="281"/>
      <c r="F149" s="282" t="s">
        <v>966</v>
      </c>
      <c r="G149" s="283"/>
      <c r="H149" s="281"/>
      <c r="I149" s="281"/>
      <c r="J149" s="281" t="s">
        <v>967</v>
      </c>
      <c r="K149" s="278"/>
    </row>
    <row r="150" ht="5.25" customHeight="1">
      <c r="B150" s="287"/>
      <c r="C150" s="284"/>
      <c r="D150" s="284"/>
      <c r="E150" s="284"/>
      <c r="F150" s="284"/>
      <c r="G150" s="285"/>
      <c r="H150" s="284"/>
      <c r="I150" s="284"/>
      <c r="J150" s="284"/>
      <c r="K150" s="308"/>
    </row>
    <row r="151" ht="15" customHeight="1">
      <c r="B151" s="287"/>
      <c r="C151" s="312" t="s">
        <v>971</v>
      </c>
      <c r="D151" s="264"/>
      <c r="E151" s="264"/>
      <c r="F151" s="313" t="s">
        <v>968</v>
      </c>
      <c r="G151" s="264"/>
      <c r="H151" s="312" t="s">
        <v>1008</v>
      </c>
      <c r="I151" s="312" t="s">
        <v>970</v>
      </c>
      <c r="J151" s="312">
        <v>120</v>
      </c>
      <c r="K151" s="308"/>
    </row>
    <row r="152" ht="15" customHeight="1">
      <c r="B152" s="287"/>
      <c r="C152" s="312" t="s">
        <v>1017</v>
      </c>
      <c r="D152" s="264"/>
      <c r="E152" s="264"/>
      <c r="F152" s="313" t="s">
        <v>968</v>
      </c>
      <c r="G152" s="264"/>
      <c r="H152" s="312" t="s">
        <v>1028</v>
      </c>
      <c r="I152" s="312" t="s">
        <v>970</v>
      </c>
      <c r="J152" s="312" t="s">
        <v>1019</v>
      </c>
      <c r="K152" s="308"/>
    </row>
    <row r="153" ht="15" customHeight="1">
      <c r="B153" s="287"/>
      <c r="C153" s="312" t="s">
        <v>916</v>
      </c>
      <c r="D153" s="264"/>
      <c r="E153" s="264"/>
      <c r="F153" s="313" t="s">
        <v>968</v>
      </c>
      <c r="G153" s="264"/>
      <c r="H153" s="312" t="s">
        <v>1029</v>
      </c>
      <c r="I153" s="312" t="s">
        <v>970</v>
      </c>
      <c r="J153" s="312" t="s">
        <v>1019</v>
      </c>
      <c r="K153" s="308"/>
    </row>
    <row r="154" ht="15" customHeight="1">
      <c r="B154" s="287"/>
      <c r="C154" s="312" t="s">
        <v>973</v>
      </c>
      <c r="D154" s="264"/>
      <c r="E154" s="264"/>
      <c r="F154" s="313" t="s">
        <v>974</v>
      </c>
      <c r="G154" s="264"/>
      <c r="H154" s="312" t="s">
        <v>1008</v>
      </c>
      <c r="I154" s="312" t="s">
        <v>970</v>
      </c>
      <c r="J154" s="312">
        <v>50</v>
      </c>
      <c r="K154" s="308"/>
    </row>
    <row r="155" ht="15" customHeight="1">
      <c r="B155" s="287"/>
      <c r="C155" s="312" t="s">
        <v>976</v>
      </c>
      <c r="D155" s="264"/>
      <c r="E155" s="264"/>
      <c r="F155" s="313" t="s">
        <v>968</v>
      </c>
      <c r="G155" s="264"/>
      <c r="H155" s="312" t="s">
        <v>1008</v>
      </c>
      <c r="I155" s="312" t="s">
        <v>978</v>
      </c>
      <c r="J155" s="312"/>
      <c r="K155" s="308"/>
    </row>
    <row r="156" ht="15" customHeight="1">
      <c r="B156" s="287"/>
      <c r="C156" s="312" t="s">
        <v>987</v>
      </c>
      <c r="D156" s="264"/>
      <c r="E156" s="264"/>
      <c r="F156" s="313" t="s">
        <v>974</v>
      </c>
      <c r="G156" s="264"/>
      <c r="H156" s="312" t="s">
        <v>1008</v>
      </c>
      <c r="I156" s="312" t="s">
        <v>970</v>
      </c>
      <c r="J156" s="312">
        <v>50</v>
      </c>
      <c r="K156" s="308"/>
    </row>
    <row r="157" ht="15" customHeight="1">
      <c r="B157" s="287"/>
      <c r="C157" s="312" t="s">
        <v>995</v>
      </c>
      <c r="D157" s="264"/>
      <c r="E157" s="264"/>
      <c r="F157" s="313" t="s">
        <v>974</v>
      </c>
      <c r="G157" s="264"/>
      <c r="H157" s="312" t="s">
        <v>1008</v>
      </c>
      <c r="I157" s="312" t="s">
        <v>970</v>
      </c>
      <c r="J157" s="312">
        <v>50</v>
      </c>
      <c r="K157" s="308"/>
    </row>
    <row r="158" ht="15" customHeight="1">
      <c r="B158" s="287"/>
      <c r="C158" s="312" t="s">
        <v>993</v>
      </c>
      <c r="D158" s="264"/>
      <c r="E158" s="264"/>
      <c r="F158" s="313" t="s">
        <v>974</v>
      </c>
      <c r="G158" s="264"/>
      <c r="H158" s="312" t="s">
        <v>1008</v>
      </c>
      <c r="I158" s="312" t="s">
        <v>970</v>
      </c>
      <c r="J158" s="312">
        <v>50</v>
      </c>
      <c r="K158" s="308"/>
    </row>
    <row r="159" ht="15" customHeight="1">
      <c r="B159" s="287"/>
      <c r="C159" s="312" t="s">
        <v>93</v>
      </c>
      <c r="D159" s="264"/>
      <c r="E159" s="264"/>
      <c r="F159" s="313" t="s">
        <v>968</v>
      </c>
      <c r="G159" s="264"/>
      <c r="H159" s="312" t="s">
        <v>1030</v>
      </c>
      <c r="I159" s="312" t="s">
        <v>970</v>
      </c>
      <c r="J159" s="312" t="s">
        <v>1031</v>
      </c>
      <c r="K159" s="308"/>
    </row>
    <row r="160" ht="15" customHeight="1">
      <c r="B160" s="287"/>
      <c r="C160" s="312" t="s">
        <v>1032</v>
      </c>
      <c r="D160" s="264"/>
      <c r="E160" s="264"/>
      <c r="F160" s="313" t="s">
        <v>968</v>
      </c>
      <c r="G160" s="264"/>
      <c r="H160" s="312" t="s">
        <v>1033</v>
      </c>
      <c r="I160" s="312" t="s">
        <v>1003</v>
      </c>
      <c r="J160" s="312"/>
      <c r="K160" s="308"/>
    </row>
    <row r="161" ht="15" customHeight="1">
      <c r="B161" s="314"/>
      <c r="C161" s="296"/>
      <c r="D161" s="296"/>
      <c r="E161" s="296"/>
      <c r="F161" s="296"/>
      <c r="G161" s="296"/>
      <c r="H161" s="296"/>
      <c r="I161" s="296"/>
      <c r="J161" s="296"/>
      <c r="K161" s="315"/>
    </row>
    <row r="162" ht="18.75" customHeight="1">
      <c r="B162" s="261"/>
      <c r="C162" s="264"/>
      <c r="D162" s="264"/>
      <c r="E162" s="264"/>
      <c r="F162" s="286"/>
      <c r="G162" s="264"/>
      <c r="H162" s="264"/>
      <c r="I162" s="264"/>
      <c r="J162" s="264"/>
      <c r="K162" s="261"/>
    </row>
    <row r="163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ht="45" customHeight="1">
      <c r="B165" s="254"/>
      <c r="C165" s="255" t="s">
        <v>1034</v>
      </c>
      <c r="D165" s="255"/>
      <c r="E165" s="255"/>
      <c r="F165" s="255"/>
      <c r="G165" s="255"/>
      <c r="H165" s="255"/>
      <c r="I165" s="255"/>
      <c r="J165" s="255"/>
      <c r="K165" s="256"/>
    </row>
    <row r="166" ht="17.25" customHeight="1">
      <c r="B166" s="254"/>
      <c r="C166" s="279" t="s">
        <v>962</v>
      </c>
      <c r="D166" s="279"/>
      <c r="E166" s="279"/>
      <c r="F166" s="279" t="s">
        <v>963</v>
      </c>
      <c r="G166" s="316"/>
      <c r="H166" s="317" t="s">
        <v>58</v>
      </c>
      <c r="I166" s="317" t="s">
        <v>61</v>
      </c>
      <c r="J166" s="279" t="s">
        <v>964</v>
      </c>
      <c r="K166" s="256"/>
    </row>
    <row r="167" ht="17.25" customHeight="1">
      <c r="B167" s="257"/>
      <c r="C167" s="281" t="s">
        <v>965</v>
      </c>
      <c r="D167" s="281"/>
      <c r="E167" s="281"/>
      <c r="F167" s="282" t="s">
        <v>966</v>
      </c>
      <c r="G167" s="318"/>
      <c r="H167" s="319"/>
      <c r="I167" s="319"/>
      <c r="J167" s="281" t="s">
        <v>967</v>
      </c>
      <c r="K167" s="259"/>
    </row>
    <row r="168" ht="5.25" customHeight="1">
      <c r="B168" s="287"/>
      <c r="C168" s="284"/>
      <c r="D168" s="284"/>
      <c r="E168" s="284"/>
      <c r="F168" s="284"/>
      <c r="G168" s="285"/>
      <c r="H168" s="284"/>
      <c r="I168" s="284"/>
      <c r="J168" s="284"/>
      <c r="K168" s="308"/>
    </row>
    <row r="169" ht="15" customHeight="1">
      <c r="B169" s="287"/>
      <c r="C169" s="264" t="s">
        <v>971</v>
      </c>
      <c r="D169" s="264"/>
      <c r="E169" s="264"/>
      <c r="F169" s="286" t="s">
        <v>968</v>
      </c>
      <c r="G169" s="264"/>
      <c r="H169" s="264" t="s">
        <v>1008</v>
      </c>
      <c r="I169" s="264" t="s">
        <v>970</v>
      </c>
      <c r="J169" s="264">
        <v>120</v>
      </c>
      <c r="K169" s="308"/>
    </row>
    <row r="170" ht="15" customHeight="1">
      <c r="B170" s="287"/>
      <c r="C170" s="264" t="s">
        <v>1017</v>
      </c>
      <c r="D170" s="264"/>
      <c r="E170" s="264"/>
      <c r="F170" s="286" t="s">
        <v>968</v>
      </c>
      <c r="G170" s="264"/>
      <c r="H170" s="264" t="s">
        <v>1018</v>
      </c>
      <c r="I170" s="264" t="s">
        <v>970</v>
      </c>
      <c r="J170" s="264" t="s">
        <v>1019</v>
      </c>
      <c r="K170" s="308"/>
    </row>
    <row r="171" ht="15" customHeight="1">
      <c r="B171" s="287"/>
      <c r="C171" s="264" t="s">
        <v>916</v>
      </c>
      <c r="D171" s="264"/>
      <c r="E171" s="264"/>
      <c r="F171" s="286" t="s">
        <v>968</v>
      </c>
      <c r="G171" s="264"/>
      <c r="H171" s="264" t="s">
        <v>1035</v>
      </c>
      <c r="I171" s="264" t="s">
        <v>970</v>
      </c>
      <c r="J171" s="264" t="s">
        <v>1019</v>
      </c>
      <c r="K171" s="308"/>
    </row>
    <row r="172" ht="15" customHeight="1">
      <c r="B172" s="287"/>
      <c r="C172" s="264" t="s">
        <v>973</v>
      </c>
      <c r="D172" s="264"/>
      <c r="E172" s="264"/>
      <c r="F172" s="286" t="s">
        <v>974</v>
      </c>
      <c r="G172" s="264"/>
      <c r="H172" s="264" t="s">
        <v>1035</v>
      </c>
      <c r="I172" s="264" t="s">
        <v>970</v>
      </c>
      <c r="J172" s="264">
        <v>50</v>
      </c>
      <c r="K172" s="308"/>
    </row>
    <row r="173" ht="15" customHeight="1">
      <c r="B173" s="287"/>
      <c r="C173" s="264" t="s">
        <v>976</v>
      </c>
      <c r="D173" s="264"/>
      <c r="E173" s="264"/>
      <c r="F173" s="286" t="s">
        <v>968</v>
      </c>
      <c r="G173" s="264"/>
      <c r="H173" s="264" t="s">
        <v>1035</v>
      </c>
      <c r="I173" s="264" t="s">
        <v>978</v>
      </c>
      <c r="J173" s="264"/>
      <c r="K173" s="308"/>
    </row>
    <row r="174" ht="15" customHeight="1">
      <c r="B174" s="287"/>
      <c r="C174" s="264" t="s">
        <v>987</v>
      </c>
      <c r="D174" s="264"/>
      <c r="E174" s="264"/>
      <c r="F174" s="286" t="s">
        <v>974</v>
      </c>
      <c r="G174" s="264"/>
      <c r="H174" s="264" t="s">
        <v>1035</v>
      </c>
      <c r="I174" s="264" t="s">
        <v>970</v>
      </c>
      <c r="J174" s="264">
        <v>50</v>
      </c>
      <c r="K174" s="308"/>
    </row>
    <row r="175" ht="15" customHeight="1">
      <c r="B175" s="287"/>
      <c r="C175" s="264" t="s">
        <v>995</v>
      </c>
      <c r="D175" s="264"/>
      <c r="E175" s="264"/>
      <c r="F175" s="286" t="s">
        <v>974</v>
      </c>
      <c r="G175" s="264"/>
      <c r="H175" s="264" t="s">
        <v>1035</v>
      </c>
      <c r="I175" s="264" t="s">
        <v>970</v>
      </c>
      <c r="J175" s="264">
        <v>50</v>
      </c>
      <c r="K175" s="308"/>
    </row>
    <row r="176" ht="15" customHeight="1">
      <c r="B176" s="287"/>
      <c r="C176" s="264" t="s">
        <v>993</v>
      </c>
      <c r="D176" s="264"/>
      <c r="E176" s="264"/>
      <c r="F176" s="286" t="s">
        <v>974</v>
      </c>
      <c r="G176" s="264"/>
      <c r="H176" s="264" t="s">
        <v>1035</v>
      </c>
      <c r="I176" s="264" t="s">
        <v>970</v>
      </c>
      <c r="J176" s="264">
        <v>50</v>
      </c>
      <c r="K176" s="308"/>
    </row>
    <row r="177" ht="15" customHeight="1">
      <c r="B177" s="287"/>
      <c r="C177" s="264" t="s">
        <v>117</v>
      </c>
      <c r="D177" s="264"/>
      <c r="E177" s="264"/>
      <c r="F177" s="286" t="s">
        <v>968</v>
      </c>
      <c r="G177" s="264"/>
      <c r="H177" s="264" t="s">
        <v>1036</v>
      </c>
      <c r="I177" s="264" t="s">
        <v>1037</v>
      </c>
      <c r="J177" s="264"/>
      <c r="K177" s="308"/>
    </row>
    <row r="178" ht="15" customHeight="1">
      <c r="B178" s="287"/>
      <c r="C178" s="264" t="s">
        <v>61</v>
      </c>
      <c r="D178" s="264"/>
      <c r="E178" s="264"/>
      <c r="F178" s="286" t="s">
        <v>968</v>
      </c>
      <c r="G178" s="264"/>
      <c r="H178" s="264" t="s">
        <v>1038</v>
      </c>
      <c r="I178" s="264" t="s">
        <v>1039</v>
      </c>
      <c r="J178" s="264">
        <v>1</v>
      </c>
      <c r="K178" s="308"/>
    </row>
    <row r="179" ht="15" customHeight="1">
      <c r="B179" s="287"/>
      <c r="C179" s="264" t="s">
        <v>57</v>
      </c>
      <c r="D179" s="264"/>
      <c r="E179" s="264"/>
      <c r="F179" s="286" t="s">
        <v>968</v>
      </c>
      <c r="G179" s="264"/>
      <c r="H179" s="264" t="s">
        <v>1040</v>
      </c>
      <c r="I179" s="264" t="s">
        <v>970</v>
      </c>
      <c r="J179" s="264">
        <v>20</v>
      </c>
      <c r="K179" s="308"/>
    </row>
    <row r="180" ht="15" customHeight="1">
      <c r="B180" s="287"/>
      <c r="C180" s="264" t="s">
        <v>58</v>
      </c>
      <c r="D180" s="264"/>
      <c r="E180" s="264"/>
      <c r="F180" s="286" t="s">
        <v>968</v>
      </c>
      <c r="G180" s="264"/>
      <c r="H180" s="264" t="s">
        <v>1041</v>
      </c>
      <c r="I180" s="264" t="s">
        <v>970</v>
      </c>
      <c r="J180" s="264">
        <v>255</v>
      </c>
      <c r="K180" s="308"/>
    </row>
    <row r="181" ht="15" customHeight="1">
      <c r="B181" s="287"/>
      <c r="C181" s="264" t="s">
        <v>118</v>
      </c>
      <c r="D181" s="264"/>
      <c r="E181" s="264"/>
      <c r="F181" s="286" t="s">
        <v>968</v>
      </c>
      <c r="G181" s="264"/>
      <c r="H181" s="264" t="s">
        <v>932</v>
      </c>
      <c r="I181" s="264" t="s">
        <v>970</v>
      </c>
      <c r="J181" s="264">
        <v>10</v>
      </c>
      <c r="K181" s="308"/>
    </row>
    <row r="182" ht="15" customHeight="1">
      <c r="B182" s="287"/>
      <c r="C182" s="264" t="s">
        <v>119</v>
      </c>
      <c r="D182" s="264"/>
      <c r="E182" s="264"/>
      <c r="F182" s="286" t="s">
        <v>968</v>
      </c>
      <c r="G182" s="264"/>
      <c r="H182" s="264" t="s">
        <v>1042</v>
      </c>
      <c r="I182" s="264" t="s">
        <v>1003</v>
      </c>
      <c r="J182" s="264"/>
      <c r="K182" s="308"/>
    </row>
    <row r="183" ht="15" customHeight="1">
      <c r="B183" s="287"/>
      <c r="C183" s="264" t="s">
        <v>1043</v>
      </c>
      <c r="D183" s="264"/>
      <c r="E183" s="264"/>
      <c r="F183" s="286" t="s">
        <v>968</v>
      </c>
      <c r="G183" s="264"/>
      <c r="H183" s="264" t="s">
        <v>1044</v>
      </c>
      <c r="I183" s="264" t="s">
        <v>1003</v>
      </c>
      <c r="J183" s="264"/>
      <c r="K183" s="308"/>
    </row>
    <row r="184" ht="15" customHeight="1">
      <c r="B184" s="287"/>
      <c r="C184" s="264" t="s">
        <v>1032</v>
      </c>
      <c r="D184" s="264"/>
      <c r="E184" s="264"/>
      <c r="F184" s="286" t="s">
        <v>968</v>
      </c>
      <c r="G184" s="264"/>
      <c r="H184" s="264" t="s">
        <v>1045</v>
      </c>
      <c r="I184" s="264" t="s">
        <v>1003</v>
      </c>
      <c r="J184" s="264"/>
      <c r="K184" s="308"/>
    </row>
    <row r="185" ht="15" customHeight="1">
      <c r="B185" s="287"/>
      <c r="C185" s="264" t="s">
        <v>121</v>
      </c>
      <c r="D185" s="264"/>
      <c r="E185" s="264"/>
      <c r="F185" s="286" t="s">
        <v>974</v>
      </c>
      <c r="G185" s="264"/>
      <c r="H185" s="264" t="s">
        <v>1046</v>
      </c>
      <c r="I185" s="264" t="s">
        <v>970</v>
      </c>
      <c r="J185" s="264">
        <v>50</v>
      </c>
      <c r="K185" s="308"/>
    </row>
    <row r="186" ht="15" customHeight="1">
      <c r="B186" s="287"/>
      <c r="C186" s="264" t="s">
        <v>1047</v>
      </c>
      <c r="D186" s="264"/>
      <c r="E186" s="264"/>
      <c r="F186" s="286" t="s">
        <v>974</v>
      </c>
      <c r="G186" s="264"/>
      <c r="H186" s="264" t="s">
        <v>1048</v>
      </c>
      <c r="I186" s="264" t="s">
        <v>1049</v>
      </c>
      <c r="J186" s="264"/>
      <c r="K186" s="308"/>
    </row>
    <row r="187" ht="15" customHeight="1">
      <c r="B187" s="287"/>
      <c r="C187" s="264" t="s">
        <v>1050</v>
      </c>
      <c r="D187" s="264"/>
      <c r="E187" s="264"/>
      <c r="F187" s="286" t="s">
        <v>974</v>
      </c>
      <c r="G187" s="264"/>
      <c r="H187" s="264" t="s">
        <v>1051</v>
      </c>
      <c r="I187" s="264" t="s">
        <v>1049</v>
      </c>
      <c r="J187" s="264"/>
      <c r="K187" s="308"/>
    </row>
    <row r="188" ht="15" customHeight="1">
      <c r="B188" s="287"/>
      <c r="C188" s="264" t="s">
        <v>1052</v>
      </c>
      <c r="D188" s="264"/>
      <c r="E188" s="264"/>
      <c r="F188" s="286" t="s">
        <v>974</v>
      </c>
      <c r="G188" s="264"/>
      <c r="H188" s="264" t="s">
        <v>1053</v>
      </c>
      <c r="I188" s="264" t="s">
        <v>1049</v>
      </c>
      <c r="J188" s="264"/>
      <c r="K188" s="308"/>
    </row>
    <row r="189" ht="15" customHeight="1">
      <c r="B189" s="287"/>
      <c r="C189" s="320" t="s">
        <v>1054</v>
      </c>
      <c r="D189" s="264"/>
      <c r="E189" s="264"/>
      <c r="F189" s="286" t="s">
        <v>974</v>
      </c>
      <c r="G189" s="264"/>
      <c r="H189" s="264" t="s">
        <v>1055</v>
      </c>
      <c r="I189" s="264" t="s">
        <v>1056</v>
      </c>
      <c r="J189" s="321" t="s">
        <v>1057</v>
      </c>
      <c r="K189" s="308"/>
    </row>
    <row r="190" ht="15" customHeight="1">
      <c r="B190" s="287"/>
      <c r="C190" s="271" t="s">
        <v>46</v>
      </c>
      <c r="D190" s="264"/>
      <c r="E190" s="264"/>
      <c r="F190" s="286" t="s">
        <v>968</v>
      </c>
      <c r="G190" s="264"/>
      <c r="H190" s="261" t="s">
        <v>1058</v>
      </c>
      <c r="I190" s="264" t="s">
        <v>1059</v>
      </c>
      <c r="J190" s="264"/>
      <c r="K190" s="308"/>
    </row>
    <row r="191" ht="15" customHeight="1">
      <c r="B191" s="287"/>
      <c r="C191" s="271" t="s">
        <v>1060</v>
      </c>
      <c r="D191" s="264"/>
      <c r="E191" s="264"/>
      <c r="F191" s="286" t="s">
        <v>968</v>
      </c>
      <c r="G191" s="264"/>
      <c r="H191" s="264" t="s">
        <v>1061</v>
      </c>
      <c r="I191" s="264" t="s">
        <v>1003</v>
      </c>
      <c r="J191" s="264"/>
      <c r="K191" s="308"/>
    </row>
    <row r="192" ht="15" customHeight="1">
      <c r="B192" s="287"/>
      <c r="C192" s="271" t="s">
        <v>1062</v>
      </c>
      <c r="D192" s="264"/>
      <c r="E192" s="264"/>
      <c r="F192" s="286" t="s">
        <v>968</v>
      </c>
      <c r="G192" s="264"/>
      <c r="H192" s="264" t="s">
        <v>1063</v>
      </c>
      <c r="I192" s="264" t="s">
        <v>1003</v>
      </c>
      <c r="J192" s="264"/>
      <c r="K192" s="308"/>
    </row>
    <row r="193" ht="15" customHeight="1">
      <c r="B193" s="287"/>
      <c r="C193" s="271" t="s">
        <v>1064</v>
      </c>
      <c r="D193" s="264"/>
      <c r="E193" s="264"/>
      <c r="F193" s="286" t="s">
        <v>974</v>
      </c>
      <c r="G193" s="264"/>
      <c r="H193" s="264" t="s">
        <v>1065</v>
      </c>
      <c r="I193" s="264" t="s">
        <v>1003</v>
      </c>
      <c r="J193" s="264"/>
      <c r="K193" s="308"/>
    </row>
    <row r="194" ht="15" customHeight="1">
      <c r="B194" s="314"/>
      <c r="C194" s="322"/>
      <c r="D194" s="296"/>
      <c r="E194" s="296"/>
      <c r="F194" s="296"/>
      <c r="G194" s="296"/>
      <c r="H194" s="296"/>
      <c r="I194" s="296"/>
      <c r="J194" s="296"/>
      <c r="K194" s="315"/>
    </row>
    <row r="195" ht="18.75" customHeight="1">
      <c r="B195" s="261"/>
      <c r="C195" s="264"/>
      <c r="D195" s="264"/>
      <c r="E195" s="264"/>
      <c r="F195" s="286"/>
      <c r="G195" s="264"/>
      <c r="H195" s="264"/>
      <c r="I195" s="264"/>
      <c r="J195" s="264"/>
      <c r="K195" s="261"/>
    </row>
    <row r="196" ht="18.75" customHeight="1">
      <c r="B196" s="261"/>
      <c r="C196" s="264"/>
      <c r="D196" s="264"/>
      <c r="E196" s="264"/>
      <c r="F196" s="286"/>
      <c r="G196" s="264"/>
      <c r="H196" s="264"/>
      <c r="I196" s="264"/>
      <c r="J196" s="264"/>
      <c r="K196" s="261"/>
    </row>
    <row r="197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ht="21">
      <c r="B199" s="254"/>
      <c r="C199" s="255" t="s">
        <v>1066</v>
      </c>
      <c r="D199" s="255"/>
      <c r="E199" s="255"/>
      <c r="F199" s="255"/>
      <c r="G199" s="255"/>
      <c r="H199" s="255"/>
      <c r="I199" s="255"/>
      <c r="J199" s="255"/>
      <c r="K199" s="256"/>
    </row>
    <row r="200" ht="25.5" customHeight="1">
      <c r="B200" s="254"/>
      <c r="C200" s="323" t="s">
        <v>1067</v>
      </c>
      <c r="D200" s="323"/>
      <c r="E200" s="323"/>
      <c r="F200" s="323" t="s">
        <v>1068</v>
      </c>
      <c r="G200" s="324"/>
      <c r="H200" s="323" t="s">
        <v>1069</v>
      </c>
      <c r="I200" s="323"/>
      <c r="J200" s="323"/>
      <c r="K200" s="256"/>
    </row>
    <row r="201" ht="5.25" customHeight="1">
      <c r="B201" s="287"/>
      <c r="C201" s="284"/>
      <c r="D201" s="284"/>
      <c r="E201" s="284"/>
      <c r="F201" s="284"/>
      <c r="G201" s="264"/>
      <c r="H201" s="284"/>
      <c r="I201" s="284"/>
      <c r="J201" s="284"/>
      <c r="K201" s="308"/>
    </row>
    <row r="202" ht="15" customHeight="1">
      <c r="B202" s="287"/>
      <c r="C202" s="264" t="s">
        <v>1059</v>
      </c>
      <c r="D202" s="264"/>
      <c r="E202" s="264"/>
      <c r="F202" s="286" t="s">
        <v>47</v>
      </c>
      <c r="G202" s="264"/>
      <c r="H202" s="264" t="s">
        <v>1070</v>
      </c>
      <c r="I202" s="264"/>
      <c r="J202" s="264"/>
      <c r="K202" s="308"/>
    </row>
    <row r="203" ht="15" customHeight="1">
      <c r="B203" s="287"/>
      <c r="C203" s="293"/>
      <c r="D203" s="264"/>
      <c r="E203" s="264"/>
      <c r="F203" s="286" t="s">
        <v>48</v>
      </c>
      <c r="G203" s="264"/>
      <c r="H203" s="264" t="s">
        <v>1071</v>
      </c>
      <c r="I203" s="264"/>
      <c r="J203" s="264"/>
      <c r="K203" s="308"/>
    </row>
    <row r="204" ht="15" customHeight="1">
      <c r="B204" s="287"/>
      <c r="C204" s="293"/>
      <c r="D204" s="264"/>
      <c r="E204" s="264"/>
      <c r="F204" s="286" t="s">
        <v>51</v>
      </c>
      <c r="G204" s="264"/>
      <c r="H204" s="264" t="s">
        <v>1072</v>
      </c>
      <c r="I204" s="264"/>
      <c r="J204" s="264"/>
      <c r="K204" s="308"/>
    </row>
    <row r="205" ht="15" customHeight="1">
      <c r="B205" s="287"/>
      <c r="C205" s="264"/>
      <c r="D205" s="264"/>
      <c r="E205" s="264"/>
      <c r="F205" s="286" t="s">
        <v>49</v>
      </c>
      <c r="G205" s="264"/>
      <c r="H205" s="264" t="s">
        <v>1073</v>
      </c>
      <c r="I205" s="264"/>
      <c r="J205" s="264"/>
      <c r="K205" s="308"/>
    </row>
    <row r="206" ht="15" customHeight="1">
      <c r="B206" s="287"/>
      <c r="C206" s="264"/>
      <c r="D206" s="264"/>
      <c r="E206" s="264"/>
      <c r="F206" s="286" t="s">
        <v>50</v>
      </c>
      <c r="G206" s="264"/>
      <c r="H206" s="264" t="s">
        <v>1074</v>
      </c>
      <c r="I206" s="264"/>
      <c r="J206" s="264"/>
      <c r="K206" s="308"/>
    </row>
    <row r="207" ht="15" customHeight="1">
      <c r="B207" s="287"/>
      <c r="C207" s="264"/>
      <c r="D207" s="264"/>
      <c r="E207" s="264"/>
      <c r="F207" s="286"/>
      <c r="G207" s="264"/>
      <c r="H207" s="264"/>
      <c r="I207" s="264"/>
      <c r="J207" s="264"/>
      <c r="K207" s="308"/>
    </row>
    <row r="208" ht="15" customHeight="1">
      <c r="B208" s="287"/>
      <c r="C208" s="264" t="s">
        <v>1015</v>
      </c>
      <c r="D208" s="264"/>
      <c r="E208" s="264"/>
      <c r="F208" s="286" t="s">
        <v>83</v>
      </c>
      <c r="G208" s="264"/>
      <c r="H208" s="264" t="s">
        <v>1075</v>
      </c>
      <c r="I208" s="264"/>
      <c r="J208" s="264"/>
      <c r="K208" s="308"/>
    </row>
    <row r="209" ht="15" customHeight="1">
      <c r="B209" s="287"/>
      <c r="C209" s="293"/>
      <c r="D209" s="264"/>
      <c r="E209" s="264"/>
      <c r="F209" s="286" t="s">
        <v>910</v>
      </c>
      <c r="G209" s="264"/>
      <c r="H209" s="264" t="s">
        <v>911</v>
      </c>
      <c r="I209" s="264"/>
      <c r="J209" s="264"/>
      <c r="K209" s="308"/>
    </row>
    <row r="210" ht="15" customHeight="1">
      <c r="B210" s="287"/>
      <c r="C210" s="264"/>
      <c r="D210" s="264"/>
      <c r="E210" s="264"/>
      <c r="F210" s="286" t="s">
        <v>908</v>
      </c>
      <c r="G210" s="264"/>
      <c r="H210" s="264" t="s">
        <v>1076</v>
      </c>
      <c r="I210" s="264"/>
      <c r="J210" s="264"/>
      <c r="K210" s="308"/>
    </row>
    <row r="211" ht="15" customHeight="1">
      <c r="B211" s="325"/>
      <c r="C211" s="293"/>
      <c r="D211" s="293"/>
      <c r="E211" s="293"/>
      <c r="F211" s="286" t="s">
        <v>912</v>
      </c>
      <c r="G211" s="271"/>
      <c r="H211" s="312" t="s">
        <v>913</v>
      </c>
      <c r="I211" s="312"/>
      <c r="J211" s="312"/>
      <c r="K211" s="326"/>
    </row>
    <row r="212" ht="15" customHeight="1">
      <c r="B212" s="325"/>
      <c r="C212" s="293"/>
      <c r="D212" s="293"/>
      <c r="E212" s="293"/>
      <c r="F212" s="286" t="s">
        <v>914</v>
      </c>
      <c r="G212" s="271"/>
      <c r="H212" s="312" t="s">
        <v>1077</v>
      </c>
      <c r="I212" s="312"/>
      <c r="J212" s="312"/>
      <c r="K212" s="326"/>
    </row>
    <row r="213" ht="15" customHeight="1">
      <c r="B213" s="325"/>
      <c r="C213" s="293"/>
      <c r="D213" s="293"/>
      <c r="E213" s="293"/>
      <c r="F213" s="327"/>
      <c r="G213" s="271"/>
      <c r="H213" s="328"/>
      <c r="I213" s="328"/>
      <c r="J213" s="328"/>
      <c r="K213" s="326"/>
    </row>
    <row r="214" ht="15" customHeight="1">
      <c r="B214" s="325"/>
      <c r="C214" s="264" t="s">
        <v>1039</v>
      </c>
      <c r="D214" s="293"/>
      <c r="E214" s="293"/>
      <c r="F214" s="286">
        <v>1</v>
      </c>
      <c r="G214" s="271"/>
      <c r="H214" s="312" t="s">
        <v>1078</v>
      </c>
      <c r="I214" s="312"/>
      <c r="J214" s="312"/>
      <c r="K214" s="326"/>
    </row>
    <row r="215" ht="15" customHeight="1">
      <c r="B215" s="325"/>
      <c r="C215" s="293"/>
      <c r="D215" s="293"/>
      <c r="E215" s="293"/>
      <c r="F215" s="286">
        <v>2</v>
      </c>
      <c r="G215" s="271"/>
      <c r="H215" s="312" t="s">
        <v>1079</v>
      </c>
      <c r="I215" s="312"/>
      <c r="J215" s="312"/>
      <c r="K215" s="326"/>
    </row>
    <row r="216" ht="15" customHeight="1">
      <c r="B216" s="325"/>
      <c r="C216" s="293"/>
      <c r="D216" s="293"/>
      <c r="E216" s="293"/>
      <c r="F216" s="286">
        <v>3</v>
      </c>
      <c r="G216" s="271"/>
      <c r="H216" s="312" t="s">
        <v>1080</v>
      </c>
      <c r="I216" s="312"/>
      <c r="J216" s="312"/>
      <c r="K216" s="326"/>
    </row>
    <row r="217" ht="15" customHeight="1">
      <c r="B217" s="325"/>
      <c r="C217" s="293"/>
      <c r="D217" s="293"/>
      <c r="E217" s="293"/>
      <c r="F217" s="286">
        <v>4</v>
      </c>
      <c r="G217" s="271"/>
      <c r="H217" s="312" t="s">
        <v>1081</v>
      </c>
      <c r="I217" s="312"/>
      <c r="J217" s="312"/>
      <c r="K217" s="326"/>
    </row>
    <row r="218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2019-05-16T16:27:22Z</dcterms:created>
  <dcterms:modified xsi:type="dcterms:W3CDTF">2019-05-16T16:27:25Z</dcterms:modified>
</cp:coreProperties>
</file>