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40" windowWidth="27495" windowHeight="12210" activeTab="5"/>
  </bookViews>
  <sheets>
    <sheet name="Rekapitulace stavby" sheetId="1" r:id="rId1"/>
    <sheet name="2017-04-101-SP - SO 101 -..." sheetId="2" r:id="rId2"/>
    <sheet name="2017-04-431-SP - SO 431 -..." sheetId="3" r:id="rId3"/>
    <sheet name="2017-04-481-SP - SO 481 -..." sheetId="4" r:id="rId4"/>
    <sheet name="SO 481" sheetId="7" r:id="rId5"/>
    <sheet name="2017-04-VON-SP - VON - So..." sheetId="5" r:id="rId6"/>
    <sheet name="VON - poznámka" sheetId="8" r:id="rId7"/>
    <sheet name="Pokyny pro vyplnění" sheetId="6" r:id="rId8"/>
  </sheets>
  <definedNames>
    <definedName name="_xlnm._FilterDatabase" localSheetId="1" hidden="1">'2017-04-101-SP - SO 101 -...'!$C$98:$K$855</definedName>
    <definedName name="_xlnm._FilterDatabase" localSheetId="2" hidden="1">'2017-04-431-SP - SO 431 -...'!$C$86:$K$398</definedName>
    <definedName name="_xlnm._FilterDatabase" localSheetId="3" hidden="1">'2017-04-481-SP - SO 481 -...'!$C$83:$K$88</definedName>
    <definedName name="_xlnm._FilterDatabase" localSheetId="5" hidden="1">'2017-04-VON-SP - VON - So...'!$C$84:$K$102</definedName>
    <definedName name="_xlnm.Print_Area" localSheetId="1">'2017-04-101-SP - SO 101 -...'!$C$4:$J$38,'2017-04-101-SP - SO 101 -...'!$C$44:$J$78,'2017-04-101-SP - SO 101 -...'!$C$84:$K$855</definedName>
    <definedName name="_xlnm.Print_Area" localSheetId="2">'2017-04-431-SP - SO 431 -...'!$C$4:$J$38,'2017-04-431-SP - SO 431 -...'!$C$44:$J$66,'2017-04-431-SP - SO 431 -...'!$C$72:$K$398</definedName>
    <definedName name="_xlnm.Print_Area" localSheetId="3">'2017-04-481-SP - SO 481 -...'!$C$4:$J$38,'2017-04-481-SP - SO 481 -...'!$C$44:$J$63,'2017-04-481-SP - SO 481 -...'!$C$69:$K$88</definedName>
    <definedName name="_xlnm.Print_Area" localSheetId="5">'2017-04-VON-SP - VON - So...'!$C$4:$J$38,'2017-04-VON-SP - VON - So...'!$C$44:$J$64,'2017-04-VON-SP - VON - So...'!$C$70:$K$102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4">'SO 481'!$A$1:$I$122</definedName>
    <definedName name="_xlnm.Print_Area" localSheetId="6">'VON - poznámka'!$A$1:$A$15</definedName>
    <definedName name="_xlnm.Print_Titles" localSheetId="0">'Rekapitulace stavby'!$49:$49</definedName>
    <definedName name="_xlnm.Print_Titles" localSheetId="1">'2017-04-101-SP - SO 101 -...'!$98:$98</definedName>
    <definedName name="_xlnm.Print_Titles" localSheetId="2">'2017-04-431-SP - SO 431 -...'!$86:$86</definedName>
    <definedName name="_xlnm.Print_Titles" localSheetId="3">'2017-04-481-SP - SO 481 -...'!$83:$83</definedName>
    <definedName name="_xlnm.Print_Titles" localSheetId="5">'2017-04-VON-SP - VON - So...'!$84:$84</definedName>
  </definedNames>
  <calcPr calcId="145621"/>
</workbook>
</file>

<file path=xl/sharedStrings.xml><?xml version="1.0" encoding="utf-8"?>
<sst xmlns="http://schemas.openxmlformats.org/spreadsheetml/2006/main" count="12879" uniqueCount="1911">
  <si>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</si>
  <si>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</si>
  <si>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</si>
  <si>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</si>
  <si>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</si>
  <si>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</si>
  <si>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</si>
  <si>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{75465d80-9b81-43ab-8c94-fb1bd39edc1b}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</si>
  <si>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</si>
  <si>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</si>
  <si>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</si>
  <si>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</si>
  <si>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</si>
  <si>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</si>
  <si>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</si>
  <si>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</si>
  <si>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</si>
  <si>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</si>
  <si>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</si>
  <si>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MK Karlova a Dukelská, Cheb - etapa I.</t>
  </si>
  <si>
    <t>KSO:</t>
  </si>
  <si>
    <t>822 27</t>
  </si>
  <si>
    <t>CC-CZ:</t>
  </si>
  <si>
    <t>2112</t>
  </si>
  <si>
    <t>Místo:</t>
  </si>
  <si>
    <t>MK Karlova a Dukelská, Cheb, Karlovarský kraj</t>
  </si>
  <si>
    <t>Datum:</t>
  </si>
  <si>
    <t>4. 1. 2018</t>
  </si>
  <si>
    <t>Zadavatel:</t>
  </si>
  <si>
    <t>IČ:</t>
  </si>
  <si>
    <t>00253979</t>
  </si>
  <si>
    <t>Město Cheb</t>
  </si>
  <si>
    <t>DIČ:</t>
  </si>
  <si>
    <t/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</si>
  <si>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</si>
  <si>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</si>
  <si>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</si>
  <si>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</si>
  <si>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</si>
  <si>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</si>
  <si>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</si>
  <si>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</si>
  <si>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 případě, kdy jsou v zadávací dokumentaci vč. jejích příloh specifikovány jako příklad konkrétní materiály a výrobky, jedná se o vzorové, ale nikoli jediné zadavatelem / objednatelem požadované řešení. Uvedené materiály a výrobky je proto možné nahradit ekvivalenty, jejichž vlastnosti a technické parametry bude možné doložitelným způsobem hodnotit jako srovnatelné úrovně (nebo vyšší) se vzory navrženými v zadávací dokumentaci. Je-li tedy v zadávací dokumentaci definován konkrétní výrobek (nebo technologie), má se za to, že je tím definován minimální požadovaný standard a uchazeč / zhotovitel může nabídnout obdobné výrobky (nebo technologie) ve stejné nebo vyšší kvalitě (alternativní výrobky). V tomto případě musí uchazeč / zhotovitel doložit srovnatelné vlastnosti těchto výrobků příslušnými doklady.  Pokud by mělo použití alternativních výrobků za následek změny v projektové dokumentaci, ponese náklady spojené se změnou uchazeč / zhotovitel. Zadavatel / objednatel si vyhrazuje právo odsouhlasit veškeré postupy prací, použité materiály a povrchové úpravy.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</si>
  <si>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</si>
  <si>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</si>
  <si>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</si>
  <si>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</si>
  <si>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</si>
  <si>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</si>
  <si>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</si>
  <si>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</si>
  <si>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</si>
  <si>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</si>
  <si>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</si>
  <si>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</si>
  <si>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</si>
  <si>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</si>
  <si>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</si>
  <si>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</si>
  <si>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</si>
  <si>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</si>
  <si>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</si>
  <si>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</si>
  <si>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</si>
  <si>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</si>
  <si>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</si>
  <si>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</si>
  <si>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</si>
  <si>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</si>
  <si>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</si>
  <si>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</si>
  <si>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</si>
  <si>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</si>
  <si>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</si>
  <si>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</si>
  <si>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</si>
  <si>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</si>
  <si>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</si>
  <si>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</si>
  <si>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</si>
  <si>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</si>
  <si>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2017-04-101</t>
  </si>
  <si>
    <t>SO 101 - Dopravní řešení - MK Dukelská vč. křižovatky s MK Karlova</t>
  </si>
  <si>
    <t>STA</t>
  </si>
  <si>
    <t>1</t>
  </si>
  <si>
    <t>{ca598688-c44e-4bee-a72a-9233129e735e}</t>
  </si>
  <si>
    <t>2</t>
  </si>
  <si>
    <t>/</t>
  </si>
  <si>
    <t>2017-04-101-SP</t>
  </si>
  <si>
    <t>SO 101 - Soupis prací - Dopravní řešení - MK Dukelská vč. křižovatky s MK Karlova</t>
  </si>
  <si>
    <t>Soupis</t>
  </si>
  <si>
    <t>{5d470bea-09dc-41c5-b4ce-dec4c857b07a}</t>
  </si>
  <si>
    <t>2017-04-431</t>
  </si>
  <si>
    <t>SO 431 - Veřejné osvětlení - MK Dukelská vč. křižovatky s MK Karlova</t>
  </si>
  <si>
    <t>{99f11aed-9df4-4e61-9e19-7c25594397c9}</t>
  </si>
  <si>
    <t>828 75</t>
  </si>
  <si>
    <t>2017-04-431-SP</t>
  </si>
  <si>
    <t>SO 431 - Soupis prací - Veřejné osvětlení - MK Dukelská vč. křižovatky s MK Karlova</t>
  </si>
  <si>
    <t>{46fa3682-4b17-4f6f-8a1d-9366b5e0bca2}</t>
  </si>
  <si>
    <t>2017-04-481</t>
  </si>
  <si>
    <t>SO 481 - Světelné signalizační zařízení</t>
  </si>
  <si>
    <t>{7273cf57-e14d-4e61-86d5-5a3c0daa2e99}</t>
  </si>
  <si>
    <t>828 89</t>
  </si>
  <si>
    <t>2017-04-481-SP</t>
  </si>
  <si>
    <t>SO 481 - Soupis prací - Světelné signalizační zařízení</t>
  </si>
  <si>
    <t>{d4012a70-1182-4a80-873b-07459518b52c}</t>
  </si>
  <si>
    <t>2017-04-VON</t>
  </si>
  <si>
    <t>VON - Vedlejší a ostatní náklady</t>
  </si>
  <si>
    <t>{541d7e94-8621-41f9-934e-c25dd2f7cf74}</t>
  </si>
  <si>
    <t>2017-04-VON-SP</t>
  </si>
  <si>
    <t>VON - Soupis prací - Vedlejší a ostatní náklady</t>
  </si>
  <si>
    <t>{69e48228-3834-4711-92e2-6932dd22e1d6}</t>
  </si>
  <si>
    <t>1) Krycí list soupisu</t>
  </si>
  <si>
    <t>2) Rekapitulace</t>
  </si>
  <si>
    <t>3) Soupis prací</t>
  </si>
  <si>
    <t>Zpět na list:</t>
  </si>
  <si>
    <t>Rekapitulace stavby</t>
  </si>
  <si>
    <t>F1</t>
  </si>
  <si>
    <t>asfalt</t>
  </si>
  <si>
    <t>m2</t>
  </si>
  <si>
    <t>566</t>
  </si>
  <si>
    <t>F10</t>
  </si>
  <si>
    <t>sanace</t>
  </si>
  <si>
    <t>2088,4</t>
  </si>
  <si>
    <t>KRYCÍ LIST SOUPISU</t>
  </si>
  <si>
    <t>F11</t>
  </si>
  <si>
    <t>KSC</t>
  </si>
  <si>
    <t>F12</t>
  </si>
  <si>
    <t>dlažba</t>
  </si>
  <si>
    <t>4,64</t>
  </si>
  <si>
    <t>F13</t>
  </si>
  <si>
    <t>mulčování</t>
  </si>
  <si>
    <t>153</t>
  </si>
  <si>
    <t>F14</t>
  </si>
  <si>
    <t>ornice</t>
  </si>
  <si>
    <t>118</t>
  </si>
  <si>
    <t>Objekt:</t>
  </si>
  <si>
    <t>F15</t>
  </si>
  <si>
    <t>pracovní spára</t>
  </si>
  <si>
    <t>38</t>
  </si>
  <si>
    <t>2017-04-101 - SO 101 - Dopravní řešení - MK Dukelská vč. křižovatky s MK Karlova</t>
  </si>
  <si>
    <t>F16</t>
  </si>
  <si>
    <t>5</t>
  </si>
  <si>
    <t>Soupis:</t>
  </si>
  <si>
    <t>F17</t>
  </si>
  <si>
    <t>24</t>
  </si>
  <si>
    <t>2017-04-101-SP - SO 101 - Soupis prací - Dopravní řešení - MK Dukelská vč. křižovatky s MK Karlova</t>
  </si>
  <si>
    <t>F18</t>
  </si>
  <si>
    <t>obruba</t>
  </si>
  <si>
    <t>m</t>
  </si>
  <si>
    <t>411,63</t>
  </si>
  <si>
    <t>F19</t>
  </si>
  <si>
    <t>15,27</t>
  </si>
  <si>
    <t>F2</t>
  </si>
  <si>
    <t>1250</t>
  </si>
  <si>
    <t>F20</t>
  </si>
  <si>
    <t>16</t>
  </si>
  <si>
    <t>F21</t>
  </si>
  <si>
    <t>18,8</t>
  </si>
  <si>
    <t>F22</t>
  </si>
  <si>
    <t>bourání obrubník OP2</t>
  </si>
  <si>
    <t>435,5</t>
  </si>
  <si>
    <t>F23</t>
  </si>
  <si>
    <t>178,8</t>
  </si>
  <si>
    <t>F24</t>
  </si>
  <si>
    <t>VDZ</t>
  </si>
  <si>
    <t>494,2</t>
  </si>
  <si>
    <t>F25</t>
  </si>
  <si>
    <t>87</t>
  </si>
  <si>
    <t>F26</t>
  </si>
  <si>
    <t>210,8</t>
  </si>
  <si>
    <t>F27</t>
  </si>
  <si>
    <t>15,1</t>
  </si>
  <si>
    <t>F28</t>
  </si>
  <si>
    <t>20</t>
  </si>
  <si>
    <t>F29</t>
  </si>
  <si>
    <t>sloupek</t>
  </si>
  <si>
    <t>kus</t>
  </si>
  <si>
    <t>4</t>
  </si>
  <si>
    <t>F3</t>
  </si>
  <si>
    <t>360</t>
  </si>
  <si>
    <t>F30</t>
  </si>
  <si>
    <t>potrubí</t>
  </si>
  <si>
    <t>56,1</t>
  </si>
  <si>
    <t>F31</t>
  </si>
  <si>
    <t>39,5</t>
  </si>
  <si>
    <t>F32</t>
  </si>
  <si>
    <t>rýha</t>
  </si>
  <si>
    <t>m3</t>
  </si>
  <si>
    <t>117,6</t>
  </si>
  <si>
    <t>F33</t>
  </si>
  <si>
    <t>pažení</t>
  </si>
  <si>
    <t>F34</t>
  </si>
  <si>
    <t>lože</t>
  </si>
  <si>
    <t>10,965</t>
  </si>
  <si>
    <t>F35</t>
  </si>
  <si>
    <t>obsyp</t>
  </si>
  <si>
    <t>21,93</t>
  </si>
  <si>
    <t>F36</t>
  </si>
  <si>
    <t>zásyp</t>
  </si>
  <si>
    <t>115,629</t>
  </si>
  <si>
    <t>F37</t>
  </si>
  <si>
    <t>bourání potrubí</t>
  </si>
  <si>
    <t>28,8</t>
  </si>
  <si>
    <t>F38</t>
  </si>
  <si>
    <t>42,875</t>
  </si>
  <si>
    <t>F39</t>
  </si>
  <si>
    <t>bednění</t>
  </si>
  <si>
    <t>3,18</t>
  </si>
  <si>
    <t>F4</t>
  </si>
  <si>
    <t>1117,5</t>
  </si>
  <si>
    <t>F40</t>
  </si>
  <si>
    <t>výkop jámy</t>
  </si>
  <si>
    <t>77,366</t>
  </si>
  <si>
    <t>F41</t>
  </si>
  <si>
    <t>podsyp</t>
  </si>
  <si>
    <t>3,096</t>
  </si>
  <si>
    <t>F42</t>
  </si>
  <si>
    <t>deska</t>
  </si>
  <si>
    <t>2,772</t>
  </si>
  <si>
    <t>F43</t>
  </si>
  <si>
    <t>40,718</t>
  </si>
  <si>
    <t>F44</t>
  </si>
  <si>
    <t>bourání asfalt</t>
  </si>
  <si>
    <t>2625,5</t>
  </si>
  <si>
    <t>F45</t>
  </si>
  <si>
    <t>1098,5</t>
  </si>
  <si>
    <t>F47</t>
  </si>
  <si>
    <t>skrývka ornice</t>
  </si>
  <si>
    <t>11,8</t>
  </si>
  <si>
    <t>F48</t>
  </si>
  <si>
    <t>řezání</t>
  </si>
  <si>
    <t>59,9</t>
  </si>
  <si>
    <t>REKAPITULACE ČLENĚNÍ SOUPISU PRACÍ</t>
  </si>
  <si>
    <t>F49</t>
  </si>
  <si>
    <t>124,7</t>
  </si>
  <si>
    <t>F5</t>
  </si>
  <si>
    <t>93,75</t>
  </si>
  <si>
    <t>F50</t>
  </si>
  <si>
    <t>rozebrání dlažeb</t>
  </si>
  <si>
    <t>46,6</t>
  </si>
  <si>
    <t>F51</t>
  </si>
  <si>
    <t>odkopávky</t>
  </si>
  <si>
    <t>429</t>
  </si>
  <si>
    <t>F52</t>
  </si>
  <si>
    <t>zemina přebytek</t>
  </si>
  <si>
    <t>624,487</t>
  </si>
  <si>
    <t>F53</t>
  </si>
  <si>
    <t>5,5</t>
  </si>
  <si>
    <t>F54</t>
  </si>
  <si>
    <t>obetonování potrubí</t>
  </si>
  <si>
    <t>9,72</t>
  </si>
  <si>
    <t>F55</t>
  </si>
  <si>
    <t>beton</t>
  </si>
  <si>
    <t>1,507</t>
  </si>
  <si>
    <t>F56</t>
  </si>
  <si>
    <t>3,882</t>
  </si>
  <si>
    <t>F57</t>
  </si>
  <si>
    <t>podklad</t>
  </si>
  <si>
    <t>10,049</t>
  </si>
  <si>
    <t>F58</t>
  </si>
  <si>
    <t>výkop</t>
  </si>
  <si>
    <t>35,012</t>
  </si>
  <si>
    <t>F6</t>
  </si>
  <si>
    <t>74,5</t>
  </si>
  <si>
    <t>F60</t>
  </si>
  <si>
    <t>23,168</t>
  </si>
  <si>
    <t>F61</t>
  </si>
  <si>
    <t>SUV</t>
  </si>
  <si>
    <t>Kód dílu - Popis</t>
  </si>
  <si>
    <t>Cena celkem [CZK]</t>
  </si>
  <si>
    <t>F62</t>
  </si>
  <si>
    <t>F63</t>
  </si>
  <si>
    <t>Náklady soupisu celkem</t>
  </si>
  <si>
    <t>-1</t>
  </si>
  <si>
    <t>F7</t>
  </si>
  <si>
    <t>6,25</t>
  </si>
  <si>
    <t>HSV - Práce a dodávky HSV</t>
  </si>
  <si>
    <t>F8</t>
  </si>
  <si>
    <t>38,8</t>
  </si>
  <si>
    <t xml:space="preserve">    1 - Zemní práce</t>
  </si>
  <si>
    <t>F9</t>
  </si>
  <si>
    <t>11,1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</si>
  <si>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</si>
  <si>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</si>
  <si>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</si>
  <si>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</si>
  <si>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</si>
  <si>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</si>
  <si>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</si>
  <si>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PK - Podzemní kontejnery</t>
  </si>
  <si>
    <t xml:space="preserve">      96 - Bourání konstrukcí</t>
  </si>
  <si>
    <t xml:space="preserve">    997 - Přesun sutě</t>
  </si>
  <si>
    <t xml:space="preserve">    998 - Přesun hmot</t>
  </si>
  <si>
    <t xml:space="preserve">    REC - RECYKLACE VYBOURANÝCH HMOT</t>
  </si>
  <si>
    <t xml:space="preserve">    SAN - SANACE AKTIVNÍ ZÓNY ZEMNÍ PLÁNĚ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</si>
  <si>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</si>
  <si>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</si>
  <si>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</si>
  <si>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</si>
  <si>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</si>
  <si>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</si>
  <si>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</si>
  <si>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</si>
  <si>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</si>
  <si>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</si>
  <si>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</si>
  <si>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</si>
  <si>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</si>
  <si>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</si>
  <si>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</si>
  <si>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</si>
  <si>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</si>
  <si>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</si>
  <si>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</si>
  <si>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</si>
  <si>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</si>
  <si>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</si>
  <si>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</si>
  <si>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CS ÚRS 2018 01</t>
  </si>
  <si>
    <t>-196529837</t>
  </si>
  <si>
    <t>VV</t>
  </si>
  <si>
    <t>Struktura výpočtu: délka</t>
  </si>
  <si>
    <t>3,5*8</t>
  </si>
  <si>
    <t>Součet</t>
  </si>
  <si>
    <t>121101101</t>
  </si>
  <si>
    <t>Sejmutí ornice nebo lesní půdy s vodorovným přemístěním na hromady v místě upotřebení nebo na dočasné či trvalé skládky se složením, na vzdálenost do 50 m</t>
  </si>
  <si>
    <t>646871177</t>
  </si>
  <si>
    <t>Struktura výpočtu: změřeno v digitální verzi PD funkcí na měření ploch * předpokládaná tl.</t>
  </si>
  <si>
    <t>(90+28)*0,1</t>
  </si>
  <si>
    <t>3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</si>
  <si>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</si>
  <si>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</si>
  <si>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1897462222</t>
  </si>
  <si>
    <t>Struktura výpočtu: dle hmotnice</t>
  </si>
  <si>
    <t>387+42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</si>
  <si>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</si>
  <si>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</si>
  <si>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998933650</t>
  </si>
  <si>
    <t>131201101</t>
  </si>
  <si>
    <t>Hloubení nezapažených jam a zářezů s urovnáním dna do předepsaného profilu a spádu v hornině tř. 3 do 100 m3</t>
  </si>
  <si>
    <t>129424800</t>
  </si>
  <si>
    <t>Struktura výpočtu: objem dle vzorce pro komolý jehlan</t>
  </si>
  <si>
    <t>(1,36/3*(1,94*1,15+sqrt(1,94*1,15*3,44*2,65)+3,44*2,65))*2 "sorpční vpusť KN 3-10"</t>
  </si>
  <si>
    <t>(1,36/3*(1,94*1,44+sqrt(1,94*1,44*3,44*2,94)+3,44*2,94)) "sorpční vpusť KN 4-12"</t>
  </si>
  <si>
    <t>(1,76/3*(1,94*1,44+sqrt(1,94*1,44*3,94*3,15)+3,94*3,15)) "sorpční vpusť KN 6-20"</t>
  </si>
  <si>
    <t>6</t>
  </si>
  <si>
    <t>131201109</t>
  </si>
  <si>
    <t>Hloubení nezapažených jam a zářezů s urovnáním dna do předepsaného profilu a spádu Příplatek k cenám za lepivost horniny tř. 3</t>
  </si>
  <si>
    <t>-1535266684</t>
  </si>
  <si>
    <t>7</t>
  </si>
  <si>
    <t>132201101</t>
  </si>
  <si>
    <t>Hloubení zapažených i nezapažených rýh šířky do 600 mm s urovnáním dna do předepsaného profilu a spádu v hornině tř. 3 do 100 m3</t>
  </si>
  <si>
    <t>-938705032</t>
  </si>
  <si>
    <t>Struktura výpočtu: délka přípojky * průměrná hloubka výkopu</t>
  </si>
  <si>
    <t>(F37+F53)*1,25</t>
  </si>
  <si>
    <t>8</t>
  </si>
  <si>
    <t>132201109</t>
  </si>
  <si>
    <t>Hloubení zapažených i nezapažených rýh šířky do 600 mm s urovnáním dna do předepsaného profilu a spádu v hornině tř. 3 Příplatek k cenám za lepivost horniny tř. 3</t>
  </si>
  <si>
    <t>1014364978</t>
  </si>
  <si>
    <t>9</t>
  </si>
  <si>
    <t>132201202</t>
  </si>
  <si>
    <t>Hloubení zapažených i nezapažených rýh šířky přes 600 do 2 000 mm s urovnáním dna do předepsaného profilu a spádu v hornině tř. 3 přes 100 do 1 000 m3</t>
  </si>
  <si>
    <t>1448014252</t>
  </si>
  <si>
    <t>Struktura výpočtu: podélná plocha výkopu (změřeno v digitální verzi PD funkcí na měření ploch) * šířka</t>
  </si>
  <si>
    <t>(25,5+10,3+13,1+5+22+41,7)*1,0</t>
  </si>
  <si>
    <t>10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</si>
  <si>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</si>
  <si>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</si>
  <si>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1185442358</t>
  </si>
  <si>
    <t>11</t>
  </si>
  <si>
    <t>151101101</t>
  </si>
  <si>
    <t>Zřízení pažení a rozepření stěn rýh pro podzemní vedení pro všechny šířky rýhy příložné pro jakoukoliv mezerovitost, hloubky do 2 m</t>
  </si>
  <si>
    <t>-49294497</t>
  </si>
  <si>
    <t>Struktura výpočtu: podélná plocha výkopu (změřeno v digitální verzi PD funkcí na měření ploch)*2</t>
  </si>
  <si>
    <t>((25,5+10,3+13,1+5+22+41,7)*2)/2</t>
  </si>
  <si>
    <t>12</t>
  </si>
  <si>
    <t>151101102</t>
  </si>
  <si>
    <t>Zřízení pažení a rozepření stěn rýh pro podzemní vedení pro všechny šířky rýhy příložné pro jakoukoliv mezerovitost, hloubky do 4 m</t>
  </si>
  <si>
    <t>-1630240302</t>
  </si>
  <si>
    <t>13</t>
  </si>
  <si>
    <t>151101111</t>
  </si>
  <si>
    <t>Odstranění pažení a rozepření stěn rýh pro podzemní vedení s uložením materiálu na vzdálenost do 3 m od kraje výkopu příložné, hloubky do 2 m</t>
  </si>
  <si>
    <t>1206784453</t>
  </si>
  <si>
    <t>14</t>
  </si>
  <si>
    <t>151101112</t>
  </si>
  <si>
    <t>Odstranění pažení a rozepření stěn rýh pro podzemní vedení s uložením materiálu na vzdálenost do 3 m od kraje výkopu příložné, hloubky přes 2 do 4 m</t>
  </si>
  <si>
    <t>-924612568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</si>
  <si>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</si>
  <si>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</si>
  <si>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654710843</t>
  </si>
  <si>
    <t>F32/2+F38+F58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</si>
  <si>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</si>
  <si>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</si>
  <si>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-1626072461</t>
  </si>
  <si>
    <t>F32/2</t>
  </si>
  <si>
    <t>17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</si>
  <si>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</si>
  <si>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</si>
  <si>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-1042432774</t>
  </si>
  <si>
    <t>F51+F38+F32+F58</t>
  </si>
  <si>
    <t>18</t>
  </si>
  <si>
    <t>171201201</t>
  </si>
  <si>
    <t>Uložení sypaniny na skládky</t>
  </si>
  <si>
    <t>-1440838480</t>
  </si>
  <si>
    <t>19</t>
  </si>
  <si>
    <t>171201211</t>
  </si>
  <si>
    <t>Poplatek za uložení stavebního odpadu na skládce (skládkovné) zeminy a kameniva zatříděného do Katalogu odpadů pod kódem 170 504</t>
  </si>
  <si>
    <t>t</t>
  </si>
  <si>
    <t>1544149661</t>
  </si>
  <si>
    <t>F52*1,8</t>
  </si>
  <si>
    <t>174101101</t>
  </si>
  <si>
    <t>Zásyp sypaninou z jakékoliv horniny s uložením výkopku ve vrstvách se zhutněním jam, šachet, rýh nebo kolem objektů v těchto vykopávkách</t>
  </si>
  <si>
    <t>-805438407</t>
  </si>
  <si>
    <t>Struktura výpočtu: objem rýhy - lože - obsyp - objem potrubí - obetonování potrubí + objem rýh bouraného potrubí</t>
  </si>
  <si>
    <t>F32-F34-F35-(F30*3,14*0,075^2)-(F31*3,14*0,1^2)-F54+F38</t>
  </si>
  <si>
    <t>Mezisoučet</t>
  </si>
  <si>
    <t>Struktura výpočtu: objem výkopu - objem sorpčních vpustí - základová deska - podsyp</t>
  </si>
  <si>
    <t>F58-(1,74*0,95*1,1*2+1,74*1,24*1,1+1,74*1,24*1,4)-F55-F57*0,13</t>
  </si>
  <si>
    <t>M</t>
  </si>
  <si>
    <t>58331200</t>
  </si>
  <si>
    <t>štěrkopísek netříděný zásypový materiál</t>
  </si>
  <si>
    <t>-1129000676</t>
  </si>
  <si>
    <t>Struktura výpočtu: objem * sypná hmotnost setřeseného kameniva fr. 0/4</t>
  </si>
  <si>
    <t>(F36+F60)*2</t>
  </si>
  <si>
    <t>22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</si>
  <si>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</si>
  <si>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</si>
  <si>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454409804</t>
  </si>
  <si>
    <t>Struktura výpočtu: (délka potrubí - délka obetonovávaného potrubí) x šířka x tloušťka vrstvy</t>
  </si>
  <si>
    <t>(F30+F31-10,5-12)*1,0*0,3</t>
  </si>
  <si>
    <t>23</t>
  </si>
  <si>
    <t>583413440</t>
  </si>
  <si>
    <t>kamenivo drcené drobné frakce 0-4</t>
  </si>
  <si>
    <t>26702867</t>
  </si>
  <si>
    <t>F35*2</t>
  </si>
  <si>
    <t>181951102</t>
  </si>
  <si>
    <t>Úprava pláně vyrovnáním výškových rozdílů v hornině tř. 1 až 4 se zhutněním</t>
  </si>
  <si>
    <t>2123134827</t>
  </si>
  <si>
    <t>F1*1,15+F2*1,15+F3*1,15+F4+F5+F6+F7+F8+F9+F12+F15+F16+F17</t>
  </si>
  <si>
    <t>Zemní práce - povrchové úpravy terénu</t>
  </si>
  <si>
    <t>25</t>
  </si>
  <si>
    <t>162206112</t>
  </si>
  <si>
    <t>Vodorovné přemístění výkopku bez naložení, avšak se složením zemin schopných zúrodnění, na vzdálenost přes 20 do 50 m</t>
  </si>
  <si>
    <t>-1829081830</t>
  </si>
  <si>
    <t>26</t>
  </si>
  <si>
    <t>167103101</t>
  </si>
  <si>
    <t>Nakládání neulehlého výkopku z hromad zeminy schopné zúrodnění</t>
  </si>
  <si>
    <t>-269984415</t>
  </si>
  <si>
    <t>27</t>
  </si>
  <si>
    <t>181301101</t>
  </si>
  <si>
    <t>Rozprostření a urovnání ornice v rovině nebo ve svahu sklonu do 1:5 při souvislé ploše do 500 m2, tl. vrstvy do 100 mm</t>
  </si>
  <si>
    <t>-252281563</t>
  </si>
  <si>
    <t>Struktura výpočtu: změřeno v digitální verzi PD funkcí na měření ploch</t>
  </si>
  <si>
    <t>90+28</t>
  </si>
  <si>
    <t>28</t>
  </si>
  <si>
    <t>181411131</t>
  </si>
  <si>
    <t>Založení trávníku na půdě předem připravené plochy do 1000 m2 výsevem včetně utažení parkového v rovině nebo na svahu do 1:5</t>
  </si>
  <si>
    <t>-1846413090</t>
  </si>
  <si>
    <t>29</t>
  </si>
  <si>
    <t>005724100</t>
  </si>
  <si>
    <t>osivo směs travní parková</t>
  </si>
  <si>
    <t>kg</t>
  </si>
  <si>
    <t>1425610899</t>
  </si>
  <si>
    <t>118*0,015 'Přepočtené koeficientem množství</t>
  </si>
  <si>
    <t>30</t>
  </si>
  <si>
    <t>184802211</t>
  </si>
  <si>
    <t>Chemické odplevelení půdy před založením kultury, trávníku nebo zpevněných ploch o výměře jednotlivě přes 20 m2 na svahu přes 1:5 do 1:2 postřikem na široko</t>
  </si>
  <si>
    <t>281519586</t>
  </si>
  <si>
    <t>31</t>
  </si>
  <si>
    <t>252340010</t>
  </si>
  <si>
    <t>herbicid totální systémový neselektivní</t>
  </si>
  <si>
    <t>litr</t>
  </si>
  <si>
    <t>-679185619</t>
  </si>
  <si>
    <t>F14*4/10000</t>
  </si>
  <si>
    <t>32</t>
  </si>
  <si>
    <t>185802113-R</t>
  </si>
  <si>
    <t>Hnojení půdy nebo trávníku v rovině nebo na svahu do 1:5 umělým hnojivem na široko</t>
  </si>
  <si>
    <t>621726564</t>
  </si>
  <si>
    <t>P</t>
  </si>
  <si>
    <t>Poznámka k položce:
Položka je vč. dodání hnojiva.</t>
  </si>
  <si>
    <t>Struktura výpočtu: figura x 8 /1000</t>
  </si>
  <si>
    <t>F14*8/1000</t>
  </si>
  <si>
    <t>33</t>
  </si>
  <si>
    <t>185803211</t>
  </si>
  <si>
    <t>Uválcování trávníku v rovině nebo na svahu do 1:5</t>
  </si>
  <si>
    <t>-1333815690</t>
  </si>
  <si>
    <t>34</t>
  </si>
  <si>
    <t>185804312</t>
  </si>
  <si>
    <t>Zalití rostlin vodou plochy záhonů jednotlivě přes 20 m2</t>
  </si>
  <si>
    <t>-1607961187</t>
  </si>
  <si>
    <t>Poznámka k položce:
Položka je uvažována vč. dodání a dovozu vody.</t>
  </si>
  <si>
    <t>Struktura výpočtu: plocha x množství x počet opakování / 1000</t>
  </si>
  <si>
    <t>F14*5*15/1000 "trávník"</t>
  </si>
  <si>
    <t>35</t>
  </si>
  <si>
    <t>184911421</t>
  </si>
  <si>
    <t>Mulčování vysazených rostlin mulčovací kůrou, tl. do 100 mm v rovině nebo na svahu do 1:5</t>
  </si>
  <si>
    <t>-2052887643</t>
  </si>
  <si>
    <t>36</t>
  </si>
  <si>
    <t>10391100</t>
  </si>
  <si>
    <t>kůra mulčovací VL</t>
  </si>
  <si>
    <t>349991024</t>
  </si>
  <si>
    <t>153*0,103 'Přepočtené koeficientem množství</t>
  </si>
  <si>
    <t>37</t>
  </si>
  <si>
    <t>184911311</t>
  </si>
  <si>
    <t>Položení mulčovací textilie proti prorůstání plevelů kolem vysázených rostlin v rovině nebo na svahu do 1:5</t>
  </si>
  <si>
    <t>624825620</t>
  </si>
  <si>
    <t>69311225-R</t>
  </si>
  <si>
    <t>geotextilie netkaná mulčovacví 80 g/m2</t>
  </si>
  <si>
    <t>477308177</t>
  </si>
  <si>
    <t>153*1,15 'Přepočtené koeficientem množství</t>
  </si>
  <si>
    <t>Zakládání</t>
  </si>
  <si>
    <t>39</t>
  </si>
  <si>
    <t>273321511</t>
  </si>
  <si>
    <t>Základy z betonu železového (bez výztuže) desky z betonu bez zvýšených nároků na prostředí tř. C 25/30</t>
  </si>
  <si>
    <t>1120766054</t>
  </si>
  <si>
    <t>Struktura výpočtu: délka * šířka * tloušťka</t>
  </si>
  <si>
    <t>(1,94*1,15*0,15)*2 "pro sorpční vpusť"</t>
  </si>
  <si>
    <t>(1,94*1,44*0,15)*2 "pro sorpční vpusť"</t>
  </si>
  <si>
    <t>40</t>
  </si>
  <si>
    <t>273351121</t>
  </si>
  <si>
    <t>Bednění základů desek zřízení</t>
  </si>
  <si>
    <t>-656942872</t>
  </si>
  <si>
    <t>Struktura výpočtu: obvod * výška</t>
  </si>
  <si>
    <t>(6,18*0,15)*2+(6,76*0,15)*2 "pro sorpční vpusť"</t>
  </si>
  <si>
    <t>41</t>
  </si>
  <si>
    <t>273351122</t>
  </si>
  <si>
    <t>Bednění základů desek odstranění</t>
  </si>
  <si>
    <t>1096240284</t>
  </si>
  <si>
    <t>42</t>
  </si>
  <si>
    <t>273362021</t>
  </si>
  <si>
    <t>Výztuž základů desek ze svařovaných sítí z drátů typu KARI</t>
  </si>
  <si>
    <t>1052170633</t>
  </si>
  <si>
    <t>Struktura výpočtu: délka obetonovávaného potrubí * šířka * hmotnost 1m2</t>
  </si>
  <si>
    <t>(10,5+12)*1,0*0,0054 "kari sítě 150*150*8"</t>
  </si>
  <si>
    <t>Struktura výpočtu: délka * šířka * hmotnost 1m2 * počet</t>
  </si>
  <si>
    <t>1,94*1,15*0,0054*4 "kari sítě 150*150*8" "pro sorpční vpusť"</t>
  </si>
  <si>
    <t>1,94*1,44*0,0054*4 "kari sítě 150*150*8" "pro sorpční vpusť"</t>
  </si>
  <si>
    <t>Svislé a kompletní konstrukce</t>
  </si>
  <si>
    <t>43</t>
  </si>
  <si>
    <t>386120103</t>
  </si>
  <si>
    <t>Montáž odlučovačů ropných látek železobetonových, průtoku 6-10 l/s</t>
  </si>
  <si>
    <t>1687302749</t>
  </si>
  <si>
    <t>Poznámka k položce:
Montáž je uvažována vč. zajištění jeřábu. Položka je vč. přípravy výklenku v obrubníku OP2 pro revizní poklop.</t>
  </si>
  <si>
    <t>Struktura výpočtu: počet kusů</t>
  </si>
  <si>
    <t>44</t>
  </si>
  <si>
    <t>IP 3200</t>
  </si>
  <si>
    <t>Sorpční vpusť - jednonádržová ze železobenu C30/37 XF4 vč. zákrytové desky pro zatížení D 400kN pro průtok do 10l/s, NEL 0,2mg/l na výtoku. Vpusť je vč. mříže, kalového koše, vyrovnávacích prstenců, rámu s poklopem a sorpčního filtru z Fibrioilu</t>
  </si>
  <si>
    <t>-1349486311</t>
  </si>
  <si>
    <t xml:space="preserve">Poznámka k položce:
Doporučeným výrobek je sorpční vpusť KN 3-10 SV pro zatížení D 400kN od fy. Septiky Marek(Navržená sorpční vpusť je brána jako referenční s tím, že uvedenou specifikaci je nutno chápat jako minimální technický standard). </t>
  </si>
  <si>
    <t>45</t>
  </si>
  <si>
    <t>386120104</t>
  </si>
  <si>
    <t>Montáž odlučovačů ropných látek železobetonových, průtoku 15 l/s</t>
  </si>
  <si>
    <t>-1341089301</t>
  </si>
  <si>
    <t>46</t>
  </si>
  <si>
    <t>IP 3201</t>
  </si>
  <si>
    <t>Sorpční vpusť - jednonádržová ze železobenu C30/37 XF4 vč. zákrytové desky pro zatížení D 400kN pro průtok do 12l/s, NEL 0,2mg/l na výtoku. Vpusť je vč. mříže, kalového koše, vyrovnávacích prstenců, rámu s poklopem a sorpčního filtru z Fibrioilu</t>
  </si>
  <si>
    <t>454123732</t>
  </si>
  <si>
    <t xml:space="preserve">Poznámka k položce:
Doporučeným výrobek je sorpční vpusť KN 4-12 SV pro zatížení D 400kN od fy. Septiky Marek(Navržená sorpční vpusť je brána jako referenční s tím, že uvedenou specifikaci je nutno chápat jako minimální technický standard). </t>
  </si>
  <si>
    <t>47</t>
  </si>
  <si>
    <t>386120105</t>
  </si>
  <si>
    <t>Montáž odlučovačů ropných látek železobetonových, průtoku 20 l/s</t>
  </si>
  <si>
    <t>1473776973</t>
  </si>
  <si>
    <t>48</t>
  </si>
  <si>
    <t>IP 3202</t>
  </si>
  <si>
    <t>Sorpční vpusť - jednonádržová ze železobenu C30/37 XF4 vč. zákrytové desky pro zatížení D 400kN pro průtok do 20l/s, NEL 0,2mg/l na výtoku. Vpusť je vč. mříže, kalového koše, vyrovnávacích prstenců, rámu s poklopem a sorpčního filtru z Fibrioilu</t>
  </si>
  <si>
    <t>2069919930</t>
  </si>
  <si>
    <t xml:space="preserve">Poznámka k položce:
Doporučeným výrobek je sorpční vpusť KN 6-20 SV pro zatížení D 400kN od fy. Septiky Marek(Navržená sorpční vpusť je brána jako referenční s tím, že uvedenou specifikaci je nutno chápat jako minimální technický standard). </t>
  </si>
  <si>
    <t>Vodorovné konstrukce</t>
  </si>
  <si>
    <t>49</t>
  </si>
  <si>
    <t>451573111</t>
  </si>
  <si>
    <t>Lože pod potrubí, stoky a drobné objekty v otevřeném výkopu z písku a štěrkopísku do 63 mm</t>
  </si>
  <si>
    <t>-1581500162</t>
  </si>
  <si>
    <t>(F30+F31-10,5-12)*1,0*0,15</t>
  </si>
  <si>
    <t>Komunikace pozemní</t>
  </si>
  <si>
    <t>50</t>
  </si>
  <si>
    <t>564201111</t>
  </si>
  <si>
    <t>Podklad nebo podsyp ze štěrkopísku ŠP s rozprostřením, vlhčením a zhutněním, po zhutnění tl. 40 mm</t>
  </si>
  <si>
    <t>-1655989741</t>
  </si>
  <si>
    <t>Struktura výpočtu: délka * šířka</t>
  </si>
  <si>
    <t>(1,94*1,15)*2+(1,94*1,44)*2 "pro sorpční vpusť"</t>
  </si>
  <si>
    <t>51</t>
  </si>
  <si>
    <t>564831111</t>
  </si>
  <si>
    <t>Podklad ze štěrkodrti ŠD s rozprostřením a zhutněním, po zhutnění tl. 100 mm</t>
  </si>
  <si>
    <t>1359419148</t>
  </si>
  <si>
    <t>52</t>
  </si>
  <si>
    <t>564851111</t>
  </si>
  <si>
    <t>Podklad ze štěrkodrti ŠD s rozprostřením a zhutněním, po zhutnění tl. 150 mm</t>
  </si>
  <si>
    <t>799450362</t>
  </si>
  <si>
    <t>F2*1,1+F4+F6+F8-F11+F12+F17 "fr. 0/32"</t>
  </si>
  <si>
    <t>F1*1,15+F2*1,15+F3*1,15 "fr. 0/63"</t>
  </si>
  <si>
    <t>53</t>
  </si>
  <si>
    <t>564861111</t>
  </si>
  <si>
    <t>Podklad ze štěrkodrti ŠD s rozprostřením a zhutněním, po zhutnění tl. 200 mm</t>
  </si>
  <si>
    <t>1470341768</t>
  </si>
  <si>
    <t>F1*1,1+F3*1,1 "fr. 0/63"</t>
  </si>
  <si>
    <t>54</t>
  </si>
  <si>
    <t>564871111</t>
  </si>
  <si>
    <t>Podklad ze štěrkodrti ŠD s rozprostřením a zhutněním, po zhutnění tl. 250 mm</t>
  </si>
  <si>
    <t>-1964339887</t>
  </si>
  <si>
    <t>F5+F7+F9</t>
  </si>
  <si>
    <t>55</t>
  </si>
  <si>
    <t>565135121</t>
  </si>
  <si>
    <t>Asfaltový beton vrstva podkladní ACP 16 (obalované kamenivo střednězrnné - OKS) s rozprostřením a zhutněním v pruhu šířky přes 3 m, po zhutnění tl. 50 mm</t>
  </si>
  <si>
    <t>-1648668255</t>
  </si>
  <si>
    <t>56</t>
  </si>
  <si>
    <t>565166122</t>
  </si>
  <si>
    <t>Asfaltový beton vrstva podkladní ACP 22 (obalované kamenivo hrubozrnné - OKH) s rozprostřením a zhutněním v pruhu šířky přes 3 m, po zhutnění tl. 90 mm</t>
  </si>
  <si>
    <t>-49480600</t>
  </si>
  <si>
    <t>57</t>
  </si>
  <si>
    <t>566901232</t>
  </si>
  <si>
    <t>Vyspravení podkladu po překopech inženýrských sítí plochy přes 15 m2 s rozprostřením a zhutněním štěrkodrtí tl. 150 mm</t>
  </si>
  <si>
    <t>-2105728656</t>
  </si>
  <si>
    <t>58</t>
  </si>
  <si>
    <t>566901234</t>
  </si>
  <si>
    <t>Vyspravení podkladu po překopech inženýrských sítí plochy přes 15 m2 s rozprostřením a zhutněním štěrkodrtí tl. 250 mm</t>
  </si>
  <si>
    <t>-870179055</t>
  </si>
  <si>
    <t>59</t>
  </si>
  <si>
    <t>566901261</t>
  </si>
  <si>
    <t>Vyspravení podkladu po překopech inženýrských sítí plochy přes 15 m2 s rozprostřením a zhutněním obalovaným kamenivem ACP (OK) tl. 100 mm</t>
  </si>
  <si>
    <t>-102290720</t>
  </si>
  <si>
    <t>60</t>
  </si>
  <si>
    <t>567122114</t>
  </si>
  <si>
    <t>Podklad ze směsi stmelené cementem SC bez dilatačních spár, s rozprostřením a zhutněním SC C 8/10 (KSC I), po zhutnění tl. 150 mm</t>
  </si>
  <si>
    <t>-1288313140</t>
  </si>
  <si>
    <t>15 "zesílení konstrukce pro TDZ V v místě podzemních kontejnerů"</t>
  </si>
  <si>
    <t>61</t>
  </si>
  <si>
    <t>572341111</t>
  </si>
  <si>
    <t>Vyspravení krytu komunikací po překopech inženýrských sítí plochy přes 15 m2 asfaltovým betonem ACO (AB), po zhutnění tl. přes 30 do 50 mm</t>
  </si>
  <si>
    <t>542565723</t>
  </si>
  <si>
    <t>38 "chodník"</t>
  </si>
  <si>
    <t>5 "komunikace"</t>
  </si>
  <si>
    <t>62</t>
  </si>
  <si>
    <t>573111113</t>
  </si>
  <si>
    <t>Postřik infiltrační PI z asfaltu silničního s posypem kamenivem, v množství 1,50 kg/m2</t>
  </si>
  <si>
    <t>-1448928583</t>
  </si>
  <si>
    <t>Poznámka k položce:
položka je uvažována bez posypu</t>
  </si>
  <si>
    <t>F1+F2+F3+F15+F16</t>
  </si>
  <si>
    <t>63</t>
  </si>
  <si>
    <t>573211107</t>
  </si>
  <si>
    <t>Postřik spojovací PS bez posypu kamenivem z asfaltu silničního, v množství 0,30 kg/m2</t>
  </si>
  <si>
    <t>-210342275</t>
  </si>
  <si>
    <t>F1+F1+F2+F2+F3+F16</t>
  </si>
  <si>
    <t>64</t>
  </si>
  <si>
    <t>577134121</t>
  </si>
  <si>
    <t>Asfaltový beton vrstva obrusná ACO 11 (ABS) s rozprostřením a se zhutněním z nemodifikovaného asfaltu v pruhu šířky přes 3 m tř. I, po zhutnění tl. 40 mm</t>
  </si>
  <si>
    <t>1805205308</t>
  </si>
  <si>
    <t>566 "TDZ III - zesílená konstrukce před křižovatkami"</t>
  </si>
  <si>
    <t>1250 "TDZ IV"</t>
  </si>
  <si>
    <t>360 "parkovací stání"</t>
  </si>
  <si>
    <t>65</t>
  </si>
  <si>
    <t>577155122</t>
  </si>
  <si>
    <t>Asfaltový beton vrstva ložní ACL 16 (ABH) s rozprostřením a zhutněním z nemodifikovaného asfaltu v pruhu šířky přes 3 m, po zhutnění tl. 60 mm</t>
  </si>
  <si>
    <t>-374304557</t>
  </si>
  <si>
    <t>F1+F2+F3</t>
  </si>
  <si>
    <t>66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</si>
  <si>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</si>
  <si>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</si>
  <si>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1666466647</t>
  </si>
  <si>
    <t>Poznámka k položce:
bude zpětně použita rozebraná dlažba</t>
  </si>
  <si>
    <t>24 "pracovní spára"</t>
  </si>
  <si>
    <t>67</t>
  </si>
  <si>
    <t>596211223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</si>
  <si>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300 m2</t>
  </si>
  <si>
    <t>474211072</t>
  </si>
  <si>
    <t>1117,5 "dlažba 20x20 - chodník"</t>
  </si>
  <si>
    <t>93,75 "dlažba 20x20 - sjezdy"</t>
  </si>
  <si>
    <t>74,5 "dlažba 10x10 - chodník"</t>
  </si>
  <si>
    <t>6,25 "dlažba 10x10x - sjezdy"</t>
  </si>
  <si>
    <t>38,8 "dlažba slepecká - chodník"</t>
  </si>
  <si>
    <t>11,1 "dlažba slepecká - sjezdy"</t>
  </si>
  <si>
    <t>4,64 "umělá vodící linie"</t>
  </si>
  <si>
    <t>68</t>
  </si>
  <si>
    <t>59245004-R</t>
  </si>
  <si>
    <t>dlažba skladebná betonová 20x20x8 cm ve tvaru "L" barevná</t>
  </si>
  <si>
    <t>-303627685</t>
  </si>
  <si>
    <t>Poznámka k položce:
barva červená</t>
  </si>
  <si>
    <t>F4+F5</t>
  </si>
  <si>
    <t>1211,25*1,01 'Přepočtené koeficientem množství</t>
  </si>
  <si>
    <t>69</t>
  </si>
  <si>
    <t>59245009</t>
  </si>
  <si>
    <t>dlažba skladebná betonová 10x10x8 cm barevná</t>
  </si>
  <si>
    <t>-1409484822</t>
  </si>
  <si>
    <t>F6+F7</t>
  </si>
  <si>
    <t>80,75*1,02 'Přepočtené koeficientem množství</t>
  </si>
  <si>
    <t>70</t>
  </si>
  <si>
    <t>59245006-R</t>
  </si>
  <si>
    <t>dlažba skladebná betonová základní pro nevidomé 20 x 10 x 8 cm barevná</t>
  </si>
  <si>
    <t>-2003598921</t>
  </si>
  <si>
    <t>Poznámka k položce:
barva antracit</t>
  </si>
  <si>
    <t>F8+F9</t>
  </si>
  <si>
    <t>49,9*1,05 'Přepočtené koeficientem množství</t>
  </si>
  <si>
    <t>71</t>
  </si>
  <si>
    <t>IP 400</t>
  </si>
  <si>
    <t>dlažba - vodící linie pro nevidomé 20x20x8cm barevná</t>
  </si>
  <si>
    <t>1750072484</t>
  </si>
  <si>
    <t>4,64*1,02 'Přepočtené koeficientem množství</t>
  </si>
  <si>
    <t>Trubní vedení</t>
  </si>
  <si>
    <t>72</t>
  </si>
  <si>
    <t>871315241</t>
  </si>
  <si>
    <t>Kanalizační potrubí z tvrdého PVC v otevřeném výkopu ve sklonu do 20 %, hladkého plnostěnného vícevrstvého, tuhost třídy SN 12 DN 150</t>
  </si>
  <si>
    <t>1087467365</t>
  </si>
  <si>
    <t>Struktura výpočtu: změřeno v digitální verzi PD funkcí na měření délek</t>
  </si>
  <si>
    <t>20,4+5,7+6,7+4,6+12+6,7</t>
  </si>
  <si>
    <t>73</t>
  </si>
  <si>
    <t>871355241</t>
  </si>
  <si>
    <t>Kanalizační potrubí z tvrdého PVC v otevřeném výkopu ve sklonu do 20 %, hladkého plnostěnného vícevrstvého, tuhost třídy SN 12 DN 200</t>
  </si>
  <si>
    <t>1076114594</t>
  </si>
  <si>
    <t>6,7+8,1+12,3+12,4</t>
  </si>
  <si>
    <t>74</t>
  </si>
  <si>
    <t>877315211</t>
  </si>
  <si>
    <t>Montáž tvarovek na kanalizačním potrubí z trub z plastu z tvrdého PVC nebo z polypropylenu v otevřeném výkopu jednoosých DN 150</t>
  </si>
  <si>
    <t>-1792188256</t>
  </si>
  <si>
    <t>75</t>
  </si>
  <si>
    <t>286113630</t>
  </si>
  <si>
    <t>koleno kanalizační PVC 1KG 50x87°</t>
  </si>
  <si>
    <t>1332277132</t>
  </si>
  <si>
    <t>76</t>
  </si>
  <si>
    <t>28611360</t>
  </si>
  <si>
    <t>koleno kanalizace PVC KG 150x30°</t>
  </si>
  <si>
    <t>146795107</t>
  </si>
  <si>
    <t>77</t>
  </si>
  <si>
    <t>28611359</t>
  </si>
  <si>
    <t>koleno kanalizace PVC KG 150x15°</t>
  </si>
  <si>
    <t>146655200</t>
  </si>
  <si>
    <t>78</t>
  </si>
  <si>
    <t>877355211</t>
  </si>
  <si>
    <t>Montáž tvarovek na kanalizačním potrubí z trub z plastu z tvrdého PVC nebo z polypropylenu v otevřeném výkopu jednoosých DN 200</t>
  </si>
  <si>
    <t>-568009330</t>
  </si>
  <si>
    <t>79</t>
  </si>
  <si>
    <t>28611364</t>
  </si>
  <si>
    <t>koleno kanalizace PVC KG 200x15°</t>
  </si>
  <si>
    <t>-1641620393</t>
  </si>
  <si>
    <t>80</t>
  </si>
  <si>
    <t>894812003</t>
  </si>
  <si>
    <t>Revizní a čistící šachta z polypropylenu PP pro hladké trouby DN 400 šachtové dno (DN šachty / DN trubního vedení) DN 400/150 pravý a levý přítok</t>
  </si>
  <si>
    <t>924196447</t>
  </si>
  <si>
    <t>81</t>
  </si>
  <si>
    <t>894812031</t>
  </si>
  <si>
    <t>Revizní a čistící šachta z polypropylenu PP pro hladké trouby DN 400 roura šachtová korugovaná bez hrdla, světlé hloubky 1000 mm</t>
  </si>
  <si>
    <t>-1543729921</t>
  </si>
  <si>
    <t>82</t>
  </si>
  <si>
    <t>894812034</t>
  </si>
  <si>
    <t>Revizní a čistící šachta z polypropylenu PP pro hladké trouby DN 400 roura šachtová korugovaná bez hrdla, světlé hloubky 3000 mm</t>
  </si>
  <si>
    <t>-400224464</t>
  </si>
  <si>
    <t>83</t>
  </si>
  <si>
    <t>894812041</t>
  </si>
  <si>
    <t>Revizní a čistící šachta z polypropylenu PP pro hladké trouby DN 400 roura šachtová korugovaná Příplatek k cenám 2031 - 2035 za uříznutí šachtové roury</t>
  </si>
  <si>
    <t>2080012659</t>
  </si>
  <si>
    <t>84</t>
  </si>
  <si>
    <t>894812061</t>
  </si>
  <si>
    <t>Revizní a čistící šachta z polypropylenu PP pro hladké trouby DN 400 poklop litinový (pro zatížení) pochůzí (1,5 t)</t>
  </si>
  <si>
    <t>-1484833113</t>
  </si>
  <si>
    <t>85</t>
  </si>
  <si>
    <t>895941111</t>
  </si>
  <si>
    <t>Zřízení vpusti kanalizační uliční z betonových dílců typ UV-50 normální</t>
  </si>
  <si>
    <t>-882151523</t>
  </si>
  <si>
    <t>86</t>
  </si>
  <si>
    <t>59223852</t>
  </si>
  <si>
    <t>dno betonové pro uliční vpusť s kalovou prohlubní 45x30x5 cm</t>
  </si>
  <si>
    <t>-764395571</t>
  </si>
  <si>
    <t>59223864</t>
  </si>
  <si>
    <t>prstenec betonový pro uliční vpusť vyrovnávací 39 x 6 x 13 cm</t>
  </si>
  <si>
    <t>791975926</t>
  </si>
  <si>
    <t>88</t>
  </si>
  <si>
    <t>59223858</t>
  </si>
  <si>
    <t>skruž betonová pro uliční vpusť horní 45 x 57 x 5 cm</t>
  </si>
  <si>
    <t>-1347325181</t>
  </si>
  <si>
    <t>89</t>
  </si>
  <si>
    <t>59223854-R1</t>
  </si>
  <si>
    <t>skruž betonová pro uliční vpusť s výtokovým otvorem DN 150 PVC, 45x35x5 cm</t>
  </si>
  <si>
    <t>-689788642</t>
  </si>
  <si>
    <t>90</t>
  </si>
  <si>
    <t>59223854-R2</t>
  </si>
  <si>
    <t>skruž betonová pro uliční vpusť s výtokovým otvorem DN 200 PVC, 45x45x5 cm</t>
  </si>
  <si>
    <t>1453524015</t>
  </si>
  <si>
    <t>91</t>
  </si>
  <si>
    <t>59223862</t>
  </si>
  <si>
    <t>skruž betonová pro uliční vpusť středová 45 x 29,5 x 5 cm</t>
  </si>
  <si>
    <t>-913470454</t>
  </si>
  <si>
    <t>92</t>
  </si>
  <si>
    <t>899204112</t>
  </si>
  <si>
    <t>Osazení mříží litinových včetně rámů a košů na bahno pro třídu zatížení D400, E600</t>
  </si>
  <si>
    <t>-2090527693</t>
  </si>
  <si>
    <t>93</t>
  </si>
  <si>
    <t>55242320</t>
  </si>
  <si>
    <t>mříž vtoková litinová plochá 500x500mm</t>
  </si>
  <si>
    <t>-112834431</t>
  </si>
  <si>
    <t>Poznámka k položce:
položka je uvažována vč. rámu</t>
  </si>
  <si>
    <t>94</t>
  </si>
  <si>
    <t>28661765</t>
  </si>
  <si>
    <t>poklop šachtový litinový do šachtové roury dno DN 400 pro zatížení 1,5 t</t>
  </si>
  <si>
    <t>-1599714346</t>
  </si>
  <si>
    <t>95</t>
  </si>
  <si>
    <t>28661789</t>
  </si>
  <si>
    <t>koš kalový ocelový pro silniční vpusť 425 vč. madla</t>
  </si>
  <si>
    <t>1929437647</t>
  </si>
  <si>
    <t>96</t>
  </si>
  <si>
    <t>899231111</t>
  </si>
  <si>
    <t>Výšková úprava uličního vstupu nebo vpusti do 200 mm zvýšením mříže</t>
  </si>
  <si>
    <t>502844006</t>
  </si>
  <si>
    <t>97</t>
  </si>
  <si>
    <t>899232111</t>
  </si>
  <si>
    <t>Výšková úprava uličního vstupu nebo vpusti do 200 mm snížením mříže</t>
  </si>
  <si>
    <t>870895366</t>
  </si>
  <si>
    <t>98</t>
  </si>
  <si>
    <t>899331111</t>
  </si>
  <si>
    <t>Výšková úprava uličního vstupu nebo vpusti do 200 mm zvýšením poklopu</t>
  </si>
  <si>
    <t>2012336574</t>
  </si>
  <si>
    <t>99</t>
  </si>
  <si>
    <t>899332111</t>
  </si>
  <si>
    <t>Výšková úprava uličního vstupu nebo vpusti do 200 mm snížením poklopu</t>
  </si>
  <si>
    <t>1024472827</t>
  </si>
  <si>
    <t>100</t>
  </si>
  <si>
    <t>899431111</t>
  </si>
  <si>
    <t>Výšková úprava uličního vstupu nebo vpusti do 200 mm zvýšením krycího hrnce, šoupěte nebo hydrantu bez úpravy armatur</t>
  </si>
  <si>
    <t>-656438307</t>
  </si>
  <si>
    <t>101</t>
  </si>
  <si>
    <t>899432111</t>
  </si>
  <si>
    <t>Výšková úprava uličního vstupu nebo vpusti do 200 mm snížením krycího hrnce, šoupěte, nebo hydrantu bez úpravy armatur</t>
  </si>
  <si>
    <t>2067926092</t>
  </si>
  <si>
    <t>102</t>
  </si>
  <si>
    <t>899623161</t>
  </si>
  <si>
    <t>Obetonování potrubí nebo zdiva stok betonem prostým v otevřeném výkopu, beton tř. C 20/25</t>
  </si>
  <si>
    <t>-1048309411</t>
  </si>
  <si>
    <t>Struktura výpočtu: plocha v řezu * délka obetonování</t>
  </si>
  <si>
    <t>0,432*(10,5+12)</t>
  </si>
  <si>
    <t>103</t>
  </si>
  <si>
    <t>IP 18</t>
  </si>
  <si>
    <t>Napojení přípojky UV a SUV na kanalizační šachtu, včetně zemních prací, přípravy otvoru, vyvložkování protilehlé strany šachty čedičovými vložkami v ploše dle požadavku správce IS, materiálu, provedení a dopravy</t>
  </si>
  <si>
    <t>1084419329</t>
  </si>
  <si>
    <t>Ostatní konstrukce a práce-bourání</t>
  </si>
  <si>
    <t>104</t>
  </si>
  <si>
    <t>914111111</t>
  </si>
  <si>
    <t>Montáž svislé dopravní značky základní velikosti do 1 m2 objímkami na sloupky nebo konzoly</t>
  </si>
  <si>
    <t>1917514622</t>
  </si>
  <si>
    <t>Poznámka k položce:
Budou zpětně použity značky demontované v rámci stavby.</t>
  </si>
  <si>
    <t>105</t>
  </si>
  <si>
    <t>914111121</t>
  </si>
  <si>
    <t>Montáž svislé dopravní značky základní velikosti do 2 m2 objímkami na sloupky nebo konzoly</t>
  </si>
  <si>
    <t>1117845176</t>
  </si>
  <si>
    <t>106</t>
  </si>
  <si>
    <t>40445556</t>
  </si>
  <si>
    <t>značka dopravní svislá retroreflexní fólie tř 1 Al prolis 1000x1500mm</t>
  </si>
  <si>
    <t>261345647</t>
  </si>
  <si>
    <t>107</t>
  </si>
  <si>
    <t>914511111</t>
  </si>
  <si>
    <t>Montáž sloupku dopravních značek délky do 3,5 m do betonového základu</t>
  </si>
  <si>
    <t>-613789086</t>
  </si>
  <si>
    <t>108</t>
  </si>
  <si>
    <t>40445225</t>
  </si>
  <si>
    <t>sloupek Zn pro dopravní značku D 60mm v 350mm</t>
  </si>
  <si>
    <t>-1507153677</t>
  </si>
  <si>
    <t>109</t>
  </si>
  <si>
    <t>40445256</t>
  </si>
  <si>
    <t>svorka upínací na sloupek dopravní značky D 60mm</t>
  </si>
  <si>
    <t>-1818339368</t>
  </si>
  <si>
    <t>F29*2</t>
  </si>
  <si>
    <t>110</t>
  </si>
  <si>
    <t>40445253</t>
  </si>
  <si>
    <t>víčko plastové na sloupek D 60mm</t>
  </si>
  <si>
    <t>-1367607609</t>
  </si>
  <si>
    <t>111</t>
  </si>
  <si>
    <t>915211111</t>
  </si>
  <si>
    <t>Vodorovné dopravní značení stříkaným plastem dělící čára šířky 125 mm souvislá bílá základní</t>
  </si>
  <si>
    <t>-1871934993</t>
  </si>
  <si>
    <t>67,4+30,9+40,4+2,2+7,1+7,1+5+9+30,8+24,5+39+31,4+28,8+103+17,3+50,3</t>
  </si>
  <si>
    <t>112</t>
  </si>
  <si>
    <t>915211121</t>
  </si>
  <si>
    <t>Vodorovné dopravní značení stříkaným plastem dělící čára šířky 125 mm přerušovaná bílá základní</t>
  </si>
  <si>
    <t>866871101</t>
  </si>
  <si>
    <t>48,3+19+19,7</t>
  </si>
  <si>
    <t>113</t>
  </si>
  <si>
    <t>915221121</t>
  </si>
  <si>
    <t>Vodorovné dopravní značení stříkaným plastem vodící čára bílá šířky 250 mm přerušovaná základní</t>
  </si>
  <si>
    <t>-1267766981</t>
  </si>
  <si>
    <t>30,4+53,3+21+21+35,2+30,5+19,4</t>
  </si>
  <si>
    <t>114</t>
  </si>
  <si>
    <t>915231111</t>
  </si>
  <si>
    <t>Vodorovné dopravní značení stříkaným plastem přechody pro chodce, šipky, symboly nápisy bílé základní</t>
  </si>
  <si>
    <t>-1535282121</t>
  </si>
  <si>
    <t>1,8+1,5+0,85*3+1,15*3+1,45*4</t>
  </si>
  <si>
    <t>115</t>
  </si>
  <si>
    <t>915231112</t>
  </si>
  <si>
    <t>Vodorovné dopravní značení stříkaným plastem přechody pro chodce, šipky, symboly nápisy bílé retroreflexní</t>
  </si>
  <si>
    <t>-158332687</t>
  </si>
  <si>
    <t>2*10</t>
  </si>
  <si>
    <t>116</t>
  </si>
  <si>
    <t>915611111</t>
  </si>
  <si>
    <t>Předznačení pro vodorovné značení stříkané barvou nebo prováděné z nátěrových hmot liniové dělicí čáry, vodicí proužky</t>
  </si>
  <si>
    <t>1778252094</t>
  </si>
  <si>
    <t>F24+F25+F26</t>
  </si>
  <si>
    <t>117</t>
  </si>
  <si>
    <t>915621111</t>
  </si>
  <si>
    <t>Předznačení pro vodorovné značení stříkané barvou nebo prováděné z nátěrových hmot plošné šipky, symboly, nápisy</t>
  </si>
  <si>
    <t>-2142751533</t>
  </si>
  <si>
    <t>F27+F28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</si>
  <si>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</si>
  <si>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</si>
  <si>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-864886843</t>
  </si>
  <si>
    <t>11,9+6+9,5+9,8+6,3+16,2+8,3+4+10,8+9,4+5,5+15,5+10+14,4+14,9+8,5+13,1+4,7</t>
  </si>
  <si>
    <t>119</t>
  </si>
  <si>
    <t>59217016</t>
  </si>
  <si>
    <t>obrubník betonový chodníkový 100x8x25 cm</t>
  </si>
  <si>
    <t>1756623092</t>
  </si>
  <si>
    <t>Poznámka k položce:
položka zahrnuje i obrubníky poloměrové</t>
  </si>
  <si>
    <t>178,8*1,05 'Přepočtené koeficientem množství</t>
  </si>
  <si>
    <t>120</t>
  </si>
  <si>
    <t>916241113</t>
  </si>
  <si>
    <t>Osazení obrubníku kamenného se zřízením lože, s vyplněním a zatřením spár cementovou maltou ležatého s boční opěrou z betonu prostého, do lože z betonu prostého</t>
  </si>
  <si>
    <t>1219245614</t>
  </si>
  <si>
    <t>Poznámka k položce:
Budou zpětně použity obrubníky rozebrané v rámci stavby. Je uvažováno, že zpětně použitelných obrubníků bude cca 80%. Chybějící obrubníky, zejména poloměrové, budou dokoupeny. Dokoupeny budou staré obrubníky stejného rozměru a barevného rázu jako obrubníky vybourané v rámci stavby. Styčné hrany budou zaříznuty.</t>
  </si>
  <si>
    <t>131,4+103,8+90,7+135,8-F19-F20-F21 "rovný"</t>
  </si>
  <si>
    <t>1,17+1,14+1,24+1,14+1,14+1,15+1,15+1,28+1,14+1,22+1,14+1,14+1,22 "R0,5-1,0"</t>
  </si>
  <si>
    <t>4+4+4+4 "R3,0-5,0"</t>
  </si>
  <si>
    <t>4,7+4,7+4,7+4,7 "R10,0-25,0"</t>
  </si>
  <si>
    <t>121</t>
  </si>
  <si>
    <t>58380003</t>
  </si>
  <si>
    <t>obrubník kamenný přímý, žula, 30x20</t>
  </si>
  <si>
    <t>771509358</t>
  </si>
  <si>
    <t>F18-F22*0,8</t>
  </si>
  <si>
    <t>63,23*1,05 'Přepočtené koeficientem množství</t>
  </si>
  <si>
    <t>122</t>
  </si>
  <si>
    <t>58380412</t>
  </si>
  <si>
    <t>obrubník kamenný obloukový , žula, r=0,5÷1 m 30x20</t>
  </si>
  <si>
    <t>641267441</t>
  </si>
  <si>
    <t>15,27*1,1 'Přepočtené koeficientem množství</t>
  </si>
  <si>
    <t>123</t>
  </si>
  <si>
    <t>58380432</t>
  </si>
  <si>
    <t>obrubník kamenný obloukový , žula, r=3÷5 m 30x20</t>
  </si>
  <si>
    <t>1502571063</t>
  </si>
  <si>
    <t>16*1,1 'Přepočtené koeficientem množství</t>
  </si>
  <si>
    <t>124</t>
  </si>
  <si>
    <t>58380452</t>
  </si>
  <si>
    <t>obrubník kamenný obloukový , žula, r=10÷25 m 30x20</t>
  </si>
  <si>
    <t>-176744076</t>
  </si>
  <si>
    <t>18,8*1,1 'Přepočtené koeficientem množství</t>
  </si>
  <si>
    <t>125</t>
  </si>
  <si>
    <t>919111114</t>
  </si>
  <si>
    <t>Řezání dilatačních spár v čerstvém cementobetonovém krytu příčných nebo podélných, šířky 4 mm, hloubky přes 90 do 100 mm</t>
  </si>
  <si>
    <t>1960725873</t>
  </si>
  <si>
    <t>3,25</t>
  </si>
  <si>
    <t>126</t>
  </si>
  <si>
    <t>IP 2300</t>
  </si>
  <si>
    <t>Chránička elektro a sdělovacích kabelů, dělená HDPE DN 110/100, položka je vč. lože z prostého betonu min. C12/15, vytyčení a zaměření chráničky, zemních prací, očištění kabelů, zásypu se zhutněním a výstražné folie.</t>
  </si>
  <si>
    <t>609228979</t>
  </si>
  <si>
    <t>Poznámka k položce:
V místech sjezdů a místech křížení s komunikací budou za pomocí kopaných sond prověřeny existence chrániček. V případě, že budou chráničky chybět, nebo budou v nedostatečné délce, bude provedeno jejich doplnění. Výměra položky je uvažována jako maximální. Fakturováno bude dle skutečně provedených prací odsouhlasených investorem.</t>
  </si>
  <si>
    <t>11,8+12+12*2+5,2+5,5+5,8*2+5,8*5+9,8+8,6+8,5+9,7*2+12,2+6,8+9,3+5,4*2+5,4</t>
  </si>
  <si>
    <t>127</t>
  </si>
  <si>
    <t>IP 2301</t>
  </si>
  <si>
    <t>Chránička HDPE tlustostěnná DN 40/34 osazená 5-ti mikrotrubičkami DN 10/8 pro zafouknutí optických vláken do 6mm průměru. Položka je vč. zemních prací, materiálu, zásypu s písku fr. 0/4, výstražné folie (oranžová), dopravy, skládkovného a práce.</t>
  </si>
  <si>
    <t>-1384853039</t>
  </si>
  <si>
    <t>158 "metropolitní informační systém"</t>
  </si>
  <si>
    <t>128</t>
  </si>
  <si>
    <t>IP 2302</t>
  </si>
  <si>
    <t>Chránička HDPE silnostěnná DN 14/10 s vnitřní lubrikační vrstvou pro zafouknutí kabelů s optickými vlákny do 7,5mm průměru. Položka je vč. zemních prací, materiálu, zásypu s písku fr. 0/4, výstražné folie (oranžová), dopravy, skládkovného a práce.</t>
  </si>
  <si>
    <t>-1616853350</t>
  </si>
  <si>
    <t>318+27 "optická síť SSZ"</t>
  </si>
  <si>
    <t>129</t>
  </si>
  <si>
    <t>IP 2303</t>
  </si>
  <si>
    <t>Osazení kabelové komory z HDPE o půdorysných rozměrech max. 500x500mm s litinovým poklopem pro zatížení B 125kN. Položka je vč. zemních prací, materiálu, dopravy, skládkovného a práce.</t>
  </si>
  <si>
    <t>-523859464</t>
  </si>
  <si>
    <t>130</t>
  </si>
  <si>
    <t>IP 2304</t>
  </si>
  <si>
    <t>Dodatečná trojnásobná ochranná izolace plynovodu 1 m na každou stranu v místech křížení s kanalizační přípojkou ve vzdálenosti menší než 500mm. Položka je vč. zemních prací, materiálu, práce a dopravy.</t>
  </si>
  <si>
    <t>1537389677</t>
  </si>
  <si>
    <t>Poznámka k položce:
Fakturováno bude dle skutečně provedených prací.</t>
  </si>
  <si>
    <t>131</t>
  </si>
  <si>
    <t>IP 485</t>
  </si>
  <si>
    <t>Osazení přídlažby z betonové dlažby 20x12,5cm tl. 10cm, barva přírodní, podélně, s boční opěrou do lože z betonu prostého C12/15, položka je vč. materiálu, dopravy a práce</t>
  </si>
  <si>
    <t>-749746132</t>
  </si>
  <si>
    <t>F18+F19+F20+F21</t>
  </si>
  <si>
    <t>461,7*1,05 'Přepočtené koeficientem množství</t>
  </si>
  <si>
    <t>132</t>
  </si>
  <si>
    <t>IP 51</t>
  </si>
  <si>
    <t>Izolace proti zemní vlhkosti u fasády + krycí lišta, položka je vč. materiálu, dopravy a práce</t>
  </si>
  <si>
    <t>-1537904147</t>
  </si>
  <si>
    <t>18,9+14,4+10,3+12+12,1+5,8+13,8+17+11,8+12,4+18,7+8,1+34,4+24,2</t>
  </si>
  <si>
    <t>133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</si>
  <si>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</si>
  <si>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</si>
  <si>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1502083864</t>
  </si>
  <si>
    <t>PK</t>
  </si>
  <si>
    <t>Podzemní kontejnery</t>
  </si>
  <si>
    <t>134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</si>
  <si>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</si>
  <si>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</si>
  <si>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-857094174</t>
  </si>
  <si>
    <t>10+4</t>
  </si>
  <si>
    <t>135</t>
  </si>
  <si>
    <t>-1741285475</t>
  </si>
  <si>
    <t>136</t>
  </si>
  <si>
    <t>1774628877</t>
  </si>
  <si>
    <t>(2,3/3*(8,6*2,4+sqrt(8,6*2,4*10,8*4,5)+10,8*4,5))</t>
  </si>
  <si>
    <t>137</t>
  </si>
  <si>
    <t>-1177599084</t>
  </si>
  <si>
    <t>138</t>
  </si>
  <si>
    <t>270842436</t>
  </si>
  <si>
    <t>Struktura výpočtu: výkop jámy - objem základové desky a podsypu - objem podzemních kontejnerů</t>
  </si>
  <si>
    <t>F40-F41-F42-(1,9*8,1*2,0)</t>
  </si>
  <si>
    <t>139</t>
  </si>
  <si>
    <t>583312010</t>
  </si>
  <si>
    <t>štěrkopísek netříděný</t>
  </si>
  <si>
    <t>884088897</t>
  </si>
  <si>
    <t>Poznámka k položce:
položka je uvažována vč. dopravy</t>
  </si>
  <si>
    <t>F43*2</t>
  </si>
  <si>
    <t>140</t>
  </si>
  <si>
    <t>817986559</t>
  </si>
  <si>
    <t>141</t>
  </si>
  <si>
    <t>-1898832944</t>
  </si>
  <si>
    <t>142</t>
  </si>
  <si>
    <t>-596242055</t>
  </si>
  <si>
    <t>143</t>
  </si>
  <si>
    <t>-1013855555</t>
  </si>
  <si>
    <t>F40*1,8</t>
  </si>
  <si>
    <t>144</t>
  </si>
  <si>
    <t>271532212</t>
  </si>
  <si>
    <t>Podsyp pod základové konstrukce se zhutněním a urovnáním povrchu z kameniva hrubého, frakce 16 - 32 mm</t>
  </si>
  <si>
    <t>-2016200228</t>
  </si>
  <si>
    <t>Struktura výpočtu: délka * šířka * výška</t>
  </si>
  <si>
    <t>8,6*2,4*0,15</t>
  </si>
  <si>
    <t>145</t>
  </si>
  <si>
    <t>273321311</t>
  </si>
  <si>
    <t>Základy z betonu železového (bez výztuže) desky z betonu bez zvýšených nároků na prostředí tř. C 16/20</t>
  </si>
  <si>
    <t>1538609728</t>
  </si>
  <si>
    <t>8,4*2,2*0,15</t>
  </si>
  <si>
    <t>146</t>
  </si>
  <si>
    <t>545725142</t>
  </si>
  <si>
    <t>Struktura výpočtu: délka * výška</t>
  </si>
  <si>
    <t>(8,4+8,4+2,2+2,2)*0,15</t>
  </si>
  <si>
    <t>147</t>
  </si>
  <si>
    <t>-537759405</t>
  </si>
  <si>
    <t>148</t>
  </si>
  <si>
    <t>1778970495</t>
  </si>
  <si>
    <t>Struktura výpočtu: délka * šířka * počet * hmotnost 1m2</t>
  </si>
  <si>
    <t>8,4*2,2*2*0,0054 "kari sítě 150*150*8"</t>
  </si>
  <si>
    <t>149</t>
  </si>
  <si>
    <t>312311911</t>
  </si>
  <si>
    <t>Nadzákladové zdi z betonu prostého výplňové bez zvláštních nároků na vliv prostředí tř. C 16/20</t>
  </si>
  <si>
    <t>-344262417</t>
  </si>
  <si>
    <t>Struktura výpočtu: délka * výška* šířka * počet</t>
  </si>
  <si>
    <t>1,9*2,4*0,3*3</t>
  </si>
  <si>
    <t>150</t>
  </si>
  <si>
    <t>977151121</t>
  </si>
  <si>
    <t>Jádrové vrty diamantovými korunkami do stavebních materiálů (železobetonu, betonu, cihel, obkladů, dlažeb, kamene) průměru přes 110 do 120 mm</t>
  </si>
  <si>
    <t>-720152821</t>
  </si>
  <si>
    <t>Poznámka k položce:
Vrtání do žb kce jímky pro osazení prostupů</t>
  </si>
  <si>
    <t>0,4</t>
  </si>
  <si>
    <t>151</t>
  </si>
  <si>
    <t>334791112</t>
  </si>
  <si>
    <t>Prostup v betonových zdech z plastových trub průměru do DN 110</t>
  </si>
  <si>
    <t>771062591</t>
  </si>
  <si>
    <t>Poznámka k položce:
prostup pro odvod kondenzátu</t>
  </si>
  <si>
    <t>0,5</t>
  </si>
  <si>
    <t>152</t>
  </si>
  <si>
    <t>IP 2600</t>
  </si>
  <si>
    <t>Dodávka + montáž podzemních kontejnerových sestav vč. ŽB jímek, položka je vč. materiálu, dopravy, osazení jeřábem a práce.</t>
  </si>
  <si>
    <t>soub.</t>
  </si>
  <si>
    <t>-1529939115</t>
  </si>
  <si>
    <t xml:space="preserve">Poznámka k položce:
Cena dodávky obsahuje:
- kompletní standardní sestavu 4 podzemních kontejnerů o objemu 5 m3   
- dopravu od výrobce na stavbu   
- jeřábnické práce pro osazení ŽB jímky (součást standardní sestavy)   
- komplexní montáž sestavy a technologie   
- kontejnerové nádoba o objemu 5,7 m3   
- železobetonová nádrž vč. certifikátu   
- bezpečnostní plošina zabraňující pádu osoby do jímky o nosnosti 160 kg   
- dvojhák   
- pochozí plocha z betonové dlažby   
- vhazovací šachta   
- zprovoznění technologie   
</t>
  </si>
  <si>
    <t>Bourání konstrukcí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</si>
  <si>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</si>
  <si>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</si>
  <si>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-1769738280</t>
  </si>
  <si>
    <t>Poznámka k položce:
Demontované SDZ bude buď zpětně použito v rámci stavby, nebo bude odvezeno do skladu správce komunikace.</t>
  </si>
  <si>
    <t>154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</si>
  <si>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</si>
  <si>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</si>
  <si>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336736234</t>
  </si>
  <si>
    <t>155</t>
  </si>
  <si>
    <t>969021121</t>
  </si>
  <si>
    <t>Vybourání kanalizačního potrubí DN do 200 mm</t>
  </si>
  <si>
    <t>2089574318</t>
  </si>
  <si>
    <t>Poznámka k položce:
položka je vč. zaslepení v místě napojení na šachtu</t>
  </si>
  <si>
    <t>5,4+10,3+7,5+5,6 "odstranění přípojek UV"</t>
  </si>
  <si>
    <t>8,3+11,8 "odstranění přípojek UV - náhrada ve stávající trase"</t>
  </si>
  <si>
    <t>156</t>
  </si>
  <si>
    <t>969021131</t>
  </si>
  <si>
    <t>Vybourání kanalizačního potrubí DN do 300 mm</t>
  </si>
  <si>
    <t>-845681405</t>
  </si>
  <si>
    <t>5,5 "odstranění přípojek UV"</t>
  </si>
  <si>
    <t>157</t>
  </si>
  <si>
    <t>113201112</t>
  </si>
  <si>
    <t>Vytrhání obrub s vybouráním lože, s přemístěním hmot na skládku na vzdálenost do 3 m nebo s naložením na dopravní prostředek silničních ležatých</t>
  </si>
  <si>
    <t>-355855795</t>
  </si>
  <si>
    <t>Poznámka k položce:
Obrubníky OP2 budou zpětně použity v rámci stavby. Je uvažováno, že zpětně použitelných obrubníků bude cca 80%. Styčné hrany budou zaříznuty.</t>
  </si>
  <si>
    <t>125,7+95,2+84,5+130,1</t>
  </si>
  <si>
    <t>158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</si>
  <si>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</si>
  <si>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</si>
  <si>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951820235</t>
  </si>
  <si>
    <t>159</t>
  </si>
  <si>
    <t>IP 12</t>
  </si>
  <si>
    <t>Oboustranné řezání hran kamenných obrubníků</t>
  </si>
  <si>
    <t>401987065</t>
  </si>
  <si>
    <t>Poznámka k položce:
zaříznutí styčných hran obrubníků OP2, včetně dopravy do a zpět z místa řezání</t>
  </si>
  <si>
    <t>350</t>
  </si>
  <si>
    <t>160</t>
  </si>
  <si>
    <t>IP 14</t>
  </si>
  <si>
    <t>Vybourání uliční vpusti včetně odvozu na skládku a skládkovného</t>
  </si>
  <si>
    <t>-1740740147</t>
  </si>
  <si>
    <t>161</t>
  </si>
  <si>
    <t>113202111</t>
  </si>
  <si>
    <t>Vytrhání obrub s vybouráním lože, s přemístěním hmot na skládku na vzdálenost do 3 m nebo s naložením na dopravní prostředek z krajníků nebo obrubníků stojatých</t>
  </si>
  <si>
    <t>-979660574</t>
  </si>
  <si>
    <t>8,6+15+15+10,5+6,3</t>
  </si>
  <si>
    <t>162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</si>
  <si>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</si>
  <si>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</si>
  <si>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1100475932</t>
  </si>
  <si>
    <t>163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</si>
  <si>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</si>
  <si>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</si>
  <si>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1900803411</t>
  </si>
  <si>
    <t>164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</si>
  <si>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</si>
  <si>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</si>
  <si>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1663267197</t>
  </si>
  <si>
    <t>1056,3+38+4,2 "chodníky"</t>
  </si>
  <si>
    <t>165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</si>
  <si>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</si>
  <si>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</si>
  <si>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-1061008143</t>
  </si>
  <si>
    <t>2625,5 "komunikace"</t>
  </si>
  <si>
    <t>166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</si>
  <si>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</si>
  <si>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</si>
  <si>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-1961326561</t>
  </si>
  <si>
    <t>Poznámka k položce:
kamenivo bude zpětně použito v rámci stavby</t>
  </si>
  <si>
    <t>167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</si>
  <si>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</si>
  <si>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</si>
  <si>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-325354351</t>
  </si>
  <si>
    <t>Poznámka k položce:
dlažba bude zpětně použita v rámci stavby</t>
  </si>
  <si>
    <t>F17+22,6</t>
  </si>
  <si>
    <t>168</t>
  </si>
  <si>
    <t>919731122</t>
  </si>
  <si>
    <t>Zarovnání styčné plochy podkladu nebo krytu podél vybourané části komunikace nebo zpevněné plochy živičné tl. přes 50 do 100 mm</t>
  </si>
  <si>
    <t>-677369672</t>
  </si>
  <si>
    <t>169</t>
  </si>
  <si>
    <t>919731123</t>
  </si>
  <si>
    <t>Zarovnání styčné plochy podkladu nebo krytu podél vybourané části komunikace nebo zpevněné plochy živičné tl. přes 100 do 200 mm</t>
  </si>
  <si>
    <t>701115528</t>
  </si>
  <si>
    <t>170</t>
  </si>
  <si>
    <t>919735112</t>
  </si>
  <si>
    <t>Řezání stávajícího živičného krytu nebo podkladu hloubky přes 50 do 100 mm</t>
  </si>
  <si>
    <t>1361693788</t>
  </si>
  <si>
    <t>2,6+2,6+3,9+3,9+0,5+5,7+32,4+26,4+44+2,7</t>
  </si>
  <si>
    <t>1*2</t>
  </si>
  <si>
    <t>171</t>
  </si>
  <si>
    <t>919735113</t>
  </si>
  <si>
    <t>Řezání stávajícího živičného krytu nebo podkladu hloubky přes 100 do 150 mm</t>
  </si>
  <si>
    <t>2057952936</t>
  </si>
  <si>
    <t>12,3+24,2+13+10,4</t>
  </si>
  <si>
    <t>6*4+13*2</t>
  </si>
  <si>
    <t>997</t>
  </si>
  <si>
    <t>Přesun sutě</t>
  </si>
  <si>
    <t>172</t>
  </si>
  <si>
    <t>997221551</t>
  </si>
  <si>
    <t>Vodorovná doprava suti bez naložení, ale se složením a s hrubým urovnáním ze sypkých materiálů, na vzdálenost do 1 km</t>
  </si>
  <si>
    <t>1741870623</t>
  </si>
  <si>
    <t>173</t>
  </si>
  <si>
    <t>997221559</t>
  </si>
  <si>
    <t>Vodorovná doprava suti bez naložení, ale se složením a s hrubým urovnáním Příplatek k ceně za každý další i započatý 1 km přes 1 km</t>
  </si>
  <si>
    <t>-1533324523</t>
  </si>
  <si>
    <t>2108,658*4 'Přepočtené koeficientem množství</t>
  </si>
  <si>
    <t>174</t>
  </si>
  <si>
    <t>997221815</t>
  </si>
  <si>
    <t>Poplatek za uložení stavebního odpadu na skládce (skládkovné) z prostého betonu zatříděného do Katalogu odpadů pod kódem 170 101</t>
  </si>
  <si>
    <t>1024271661</t>
  </si>
  <si>
    <t>175</t>
  </si>
  <si>
    <t>997221845</t>
  </si>
  <si>
    <t>Poplatek za uložení stavebního odpadu na skládce (skládkovné) asfaltového bez obsahu dehtu zatříděného do Katalogu odpadů pod kódem 170 302</t>
  </si>
  <si>
    <t>-929610505</t>
  </si>
  <si>
    <t>176</t>
  </si>
  <si>
    <t>997221855</t>
  </si>
  <si>
    <t>-1335429626</t>
  </si>
  <si>
    <t>998</t>
  </si>
  <si>
    <t>Přesun hmot</t>
  </si>
  <si>
    <t>177</t>
  </si>
  <si>
    <t>998225111</t>
  </si>
  <si>
    <t>Přesun hmot pro komunikace s krytem z kameniva, monolitickým betonovým nebo živičným dopravní vzdálenost do 200 m jakékoliv délky objektu</t>
  </si>
  <si>
    <t>-28783487</t>
  </si>
  <si>
    <t>REC</t>
  </si>
  <si>
    <t>RECYKLACE VYBOURANÝCH HMOT</t>
  </si>
  <si>
    <t>178</t>
  </si>
  <si>
    <t>IP 100</t>
  </si>
  <si>
    <t>Drcení vybouraných stavebních hmot mobilní drtící stanicí</t>
  </si>
  <si>
    <t>699808813</t>
  </si>
  <si>
    <t>Poznámka k položce:
Tato položka a položky s ní související v této kapitole jsou uvažovány v případě, že se zhotovitel dohodne s investorem na zpětném využití vybouraných hmot v rámci stavby např. pro sanaci zemní pláně, či podkladní konstrukční vrstvy. Vybourané hmoty budou odvezeny k místu předrcení a úpravě na požadovanou frakci. Následně budou naloženy a dopraveny zpět. V případě zpětného použití vybouraných hmot, budou v rámci případné sanace zemní pláně, či podkladních konstrukčních vrstev řešeny MÉNĚPRÁCE v rámci položek nových konstrukčních vrstev. Zhotovitel v této kapitole ocení jednotlivé položky za 1t. Fakturováno bude dle skutečně provedených prací.</t>
  </si>
  <si>
    <t>179</t>
  </si>
  <si>
    <t>997221611</t>
  </si>
  <si>
    <t>Nakládání na dopravní prostředky pro vodorovnou dopravu suti</t>
  </si>
  <si>
    <t>1846233482</t>
  </si>
  <si>
    <t>180</t>
  </si>
  <si>
    <t>2010003728</t>
  </si>
  <si>
    <t>Poznámka k položce:
Je uvažována doprava do vzdálenosti 5km a zpět.</t>
  </si>
  <si>
    <t>181</t>
  </si>
  <si>
    <t>-1449246887</t>
  </si>
  <si>
    <t>1*9 'Přepočtené koeficientem množství</t>
  </si>
  <si>
    <t>SAN</t>
  </si>
  <si>
    <t>SANACE AKTIVNÍ ZÓNY ZEMNÍ PLÁNĚ</t>
  </si>
  <si>
    <t>182</t>
  </si>
  <si>
    <t>IP 8502</t>
  </si>
  <si>
    <t>Posouzení aktivní zóny zemní pláně geotechnikem vč. případných laboratorních zkoušek</t>
  </si>
  <si>
    <t>...</t>
  </si>
  <si>
    <t>36979816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</si>
  <si>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</t>
  </si>
  <si>
    <t>183</t>
  </si>
  <si>
    <t>533605866</t>
  </si>
  <si>
    <t>F10*0,45</t>
  </si>
  <si>
    <t>184</t>
  </si>
  <si>
    <t>-1911669424</t>
  </si>
  <si>
    <t>185</t>
  </si>
  <si>
    <t>889942006</t>
  </si>
  <si>
    <t>186</t>
  </si>
  <si>
    <t>-1290366993</t>
  </si>
  <si>
    <t>187</t>
  </si>
  <si>
    <t>478826742</t>
  </si>
  <si>
    <t>F10*0,45*1,8</t>
  </si>
  <si>
    <t>188</t>
  </si>
  <si>
    <t>564681111-R</t>
  </si>
  <si>
    <t>Podklad z kameniva hrubého drceného vel. 63-125 mm, s rozprostřením a zhutněním, po zhutnění tl. 400 mm</t>
  </si>
  <si>
    <t>638197507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</si>
  <si>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TDI a AD. Doloženo bude geodetickým měřením nebo jiným způsobem po dohodě s TDI.</t>
  </si>
  <si>
    <t>F1*1,15+F2*1,15 "sanace aktivní zóny zemní pláně"</t>
  </si>
  <si>
    <t>189</t>
  </si>
  <si>
    <t>564811111</t>
  </si>
  <si>
    <t>Podklad ze štěrkodrti ŠD s rozprostřením a zhutněním, po zhutnění tl. 50 mm</t>
  </si>
  <si>
    <t>-572114743</t>
  </si>
  <si>
    <t>F10 "sanace aktivní zóny zemní pláně - uzavírací vrstva"</t>
  </si>
  <si>
    <t>190</t>
  </si>
  <si>
    <t>213141113</t>
  </si>
  <si>
    <t>Zřízení vrstvy z geotextilie filtrační, separační, odvodňovací, ochranné, výztužné nebo protierozní v rovině nebo ve sklonu do 1:5, šířky přes 6 do 8,5 m</t>
  </si>
  <si>
    <t>CS ÚRS 2018 02</t>
  </si>
  <si>
    <t>1016004418</t>
  </si>
  <si>
    <t>191</t>
  </si>
  <si>
    <t>IP 470</t>
  </si>
  <si>
    <t>Separační a výztužná geotextilie, dvouosá, min. 500 g/m2, konkrétní geotextilie bude navržena na základě statického posouzení při realizaci stavby.</t>
  </si>
  <si>
    <t>23759536</t>
  </si>
  <si>
    <t>Práce a dodávky M</t>
  </si>
  <si>
    <t>23-M</t>
  </si>
  <si>
    <t>Montáže potrubí</t>
  </si>
  <si>
    <t>192</t>
  </si>
  <si>
    <t>230170004</t>
  </si>
  <si>
    <t>Příprava pro zkoušku těsnosti potrubí DN přes 125 do 200</t>
  </si>
  <si>
    <t>sada</t>
  </si>
  <si>
    <t>1636597239</t>
  </si>
  <si>
    <t>193</t>
  </si>
  <si>
    <t>230170014</t>
  </si>
  <si>
    <t>Zkouška těsnosti potrubí DN přes 125 do 200</t>
  </si>
  <si>
    <t>-233035301</t>
  </si>
  <si>
    <t>F30+F31</t>
  </si>
  <si>
    <t>obetonování_1</t>
  </si>
  <si>
    <t>obetonování chrániček</t>
  </si>
  <si>
    <t>Suť</t>
  </si>
  <si>
    <t>56,5</t>
  </si>
  <si>
    <t>2017-04-431 - SO 431 - Veřejné osvětlení - MK Dukelská vč. křižovatky s MK Karlova</t>
  </si>
  <si>
    <t>2017-04-431-SP - SO 431 - Soupis prací - Veřejné osvětlení - MK Dukelská vč. křižovatky s MK Karlova</t>
  </si>
  <si>
    <t>2224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</si>
  <si>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</si>
  <si>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</si>
  <si>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</si>
  <si>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</si>
  <si>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</si>
  <si>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</si>
  <si>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</si>
  <si>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</si>
  <si>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</si>
  <si>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</si>
  <si>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</si>
  <si>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</si>
  <si>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IP-00.1.1</t>
  </si>
  <si>
    <t>Demontáž jističe 1 pól do 25A včetně odpojení</t>
  </si>
  <si>
    <t>1061905078</t>
  </si>
  <si>
    <t>210100001-D</t>
  </si>
  <si>
    <t>Demontáž - Ukončení vodičů izolovaných s označením a zapojením v rozváděči nebo na přístroji průřezu žíly do 2,5 mm2</t>
  </si>
  <si>
    <t>-558082794</t>
  </si>
  <si>
    <t>IP-00.1.2</t>
  </si>
  <si>
    <t>Deemontáž kabel Cu plný kulatýžíla 3x1,5 až 6 mm2 uložený v trubce</t>
  </si>
  <si>
    <t>-548999061</t>
  </si>
  <si>
    <t>210100004-D</t>
  </si>
  <si>
    <t>Demontáž - Ukončení vodičů izolovaných s označením a zapojením v rozváděči nebo na přístroji průřezu žíly do 25 mm2</t>
  </si>
  <si>
    <t>-1809585050</t>
  </si>
  <si>
    <t>IP-00.1.3</t>
  </si>
  <si>
    <t>Demontáž kabelů hliníkových bez ukončení do 1 kV uložených pevně AMCMK, AYKY, NAYY-J-RE (-O-SM), TFSP, 1 kV, počtu a průřezu žil 4 x 25 mm2</t>
  </si>
  <si>
    <t>-2073243561</t>
  </si>
  <si>
    <t>IP-00.1.4</t>
  </si>
  <si>
    <t>Demontáž kabelů hliníkových bez ukončení do 1 kV uložených volně AMCMK, AYKY, NAYY-J-RE (-O-SM), TFSP, 1 kV, počtu a průřezu žil 4 x 25 mm2</t>
  </si>
  <si>
    <t>1990167523</t>
  </si>
  <si>
    <t>359</t>
  </si>
  <si>
    <t>210204201-D</t>
  </si>
  <si>
    <t>Demontáž elektrovýzbroje stožárů osvětlení 1 okruh</t>
  </si>
  <si>
    <t>-619864702</t>
  </si>
  <si>
    <t>210203403-D</t>
  </si>
  <si>
    <t>Demontáž svítidel výbojkových se zapojením vodičů průmyslových nebo venkovních stropních přisazených 1 zdroj s krytem</t>
  </si>
  <si>
    <t>-2072599677</t>
  </si>
  <si>
    <t>210204103-D</t>
  </si>
  <si>
    <t>Demontáž výložníků osvětlení jednoramenných sloupových, hmotnosti do 35 kg</t>
  </si>
  <si>
    <t>2136285526</t>
  </si>
  <si>
    <t>210204011-D</t>
  </si>
  <si>
    <t>Demontáž stožárů osvětlení, bez zemních prací ocelových samostatně stojících, délky do 12 m</t>
  </si>
  <si>
    <t>-2030109463</t>
  </si>
  <si>
    <t>741320101</t>
  </si>
  <si>
    <t>Montáž jističů se zapojením vodičů jednopólových nn do 25 A bez krytu</t>
  </si>
  <si>
    <t>92430305</t>
  </si>
  <si>
    <t>35822111</t>
  </si>
  <si>
    <t>jistič 1pólový-charakteristika B 16A</t>
  </si>
  <si>
    <t>256</t>
  </si>
  <si>
    <t>267834192</t>
  </si>
  <si>
    <t>210204011</t>
  </si>
  <si>
    <t>Montáž stožárů osvětlení, bez zemních prací ocelových samostatně stojících, délky do 12 m</t>
  </si>
  <si>
    <t>-81176134</t>
  </si>
  <si>
    <t xml:space="preserve">Struktura výpočtu: počet kusů </t>
  </si>
  <si>
    <t>IP-01.1.1</t>
  </si>
  <si>
    <t>stožár ocel. bezpatic. 3st. v=8m (133/89/60), manžeta, žár. Zn</t>
  </si>
  <si>
    <t>ks</t>
  </si>
  <si>
    <t>215224100</t>
  </si>
  <si>
    <t xml:space="preserve">Poznámka k položce:
doporučeno: DOS 80+M, Žz </t>
  </si>
  <si>
    <t>IP-01.1.2</t>
  </si>
  <si>
    <t>stožár ocel. bezpatic. 3st. v=6m (133/89/60), manžeta, žár. Zn</t>
  </si>
  <si>
    <t>1645718844</t>
  </si>
  <si>
    <t>Poznámka k položce:
Doporučeno DOS 60+M, Žz</t>
  </si>
  <si>
    <t>IP-01.6.1</t>
  </si>
  <si>
    <t>stožárová zemní svorka</t>
  </si>
  <si>
    <t>-1900841129</t>
  </si>
  <si>
    <t>210204103</t>
  </si>
  <si>
    <t>Montáž výložníků osvětlení jednoramenných sloupových, hmotnosti do 35 kg</t>
  </si>
  <si>
    <t>-1154432966</t>
  </si>
  <si>
    <t>IP-01.2.2</t>
  </si>
  <si>
    <t>výložník rovný na stožár prům. 60 mm; l=500 mm; elev.=25°; žár. Zn</t>
  </si>
  <si>
    <t>-1609841956</t>
  </si>
  <si>
    <t>Poznámka k položce:
doporučeno VS 60 050060-1-25° FeZn</t>
  </si>
  <si>
    <t>210204201</t>
  </si>
  <si>
    <t>Montáž elektrovýzbroje stožárů osvětlení 1 okruh</t>
  </si>
  <si>
    <t>-1942479248</t>
  </si>
  <si>
    <t>IP-01.5.1</t>
  </si>
  <si>
    <t>stožárová výzbroj průběžná pro prům. 16 Cu s pojistkou 4A</t>
  </si>
  <si>
    <t>-804414284</t>
  </si>
  <si>
    <t>Poznámka k položce:
doporučeno: SV6.16.4; poj. 4A</t>
  </si>
  <si>
    <t>IP-01.5.2</t>
  </si>
  <si>
    <t>stožárová výzbroj odbočná pro prům. 16 Cu s pojistkou 4A</t>
  </si>
  <si>
    <t>243538610</t>
  </si>
  <si>
    <t>Poznámka k položce:
doporučeno: SV9.16.4; poj. 4A</t>
  </si>
  <si>
    <t>741373002</t>
  </si>
  <si>
    <t>Montáž svítidel výbojkových se zapojením vodičů průmyslových nebo venkovních na výložník</t>
  </si>
  <si>
    <t>1201210880</t>
  </si>
  <si>
    <t>IP-01.3.1</t>
  </si>
  <si>
    <t>svítidlo VO silniční Al, VTS 150W; stavit. fotometrie, 1A , IP66</t>
  </si>
  <si>
    <t>348370258</t>
  </si>
  <si>
    <t>Poznámka k položce:
doporučeno:ARC 80 DCG 150-1A, IP 65</t>
  </si>
  <si>
    <t>IP-01.3.2</t>
  </si>
  <si>
    <t>svítidlo VO silniční Al, VTS 50W; stavit. fotometrie, 2E , IP66</t>
  </si>
  <si>
    <t>1444672817</t>
  </si>
  <si>
    <t>Poznámka k položce:
doporučeno:ARC 80 DCG 50-2E, IP 65</t>
  </si>
  <si>
    <t>IP-01.3.3</t>
  </si>
  <si>
    <t>svítidlo VO silniční Al, VTS 50W; stavit. fotometrie, 2A , IP66</t>
  </si>
  <si>
    <t>1595181602</t>
  </si>
  <si>
    <t>Poznámka k položce:
doporučeno:ARC 80 DCG 50-2A, IP 65</t>
  </si>
  <si>
    <t>IP-01.4.1</t>
  </si>
  <si>
    <t xml:space="preserve">výbojka  vysokotaký sodík - T 150W Super </t>
  </si>
  <si>
    <t>245226880</t>
  </si>
  <si>
    <t>Poznámka k položce:
Doporučený typ. SON-T PIA Plus 150W</t>
  </si>
  <si>
    <t>IP-01.4.2</t>
  </si>
  <si>
    <t xml:space="preserve">výbojka  vysokotaký sodík - T 50W Super </t>
  </si>
  <si>
    <t>1576361582</t>
  </si>
  <si>
    <t>Poznámka k položce:
Doporučený typ. SON-T PIA Plus 50W</t>
  </si>
  <si>
    <t>741122211</t>
  </si>
  <si>
    <t>Montáž kabelů měděných bez ukončení uložených volně nebo v liště plných kulatých (CYKY) počtu a průřezu žil 3x1,5 až 6 mm2</t>
  </si>
  <si>
    <t>1216042280</t>
  </si>
  <si>
    <t>341110300</t>
  </si>
  <si>
    <t>kabel silový s Cu jádrem CYKY 3x1,5 mm2</t>
  </si>
  <si>
    <t>1322480765</t>
  </si>
  <si>
    <t>dosloupu_1</t>
  </si>
  <si>
    <t>210812035</t>
  </si>
  <si>
    <t>Montáž izolovaných kabelů měděných do 1 kV bez ukončení plných a kulatých (CYKY, CHKE-R,...) uložených volně nebo v liště počtu a průřezu žil 4x16 mm2</t>
  </si>
  <si>
    <t>-720332162</t>
  </si>
  <si>
    <t>369</t>
  </si>
  <si>
    <t>210813035</t>
  </si>
  <si>
    <t>Montáž izolovaných kabelů měděných do 1 kV bez ukončení plných a kulatých (CYKY, CHKE-R,...) uložených pevně počtu a průřezu žil 4x16 mm2</t>
  </si>
  <si>
    <t>-976216698</t>
  </si>
  <si>
    <t>34111080</t>
  </si>
  <si>
    <t>kabel silový s Cu jádrem 1 kV 4x16mm2</t>
  </si>
  <si>
    <t>1750827749</t>
  </si>
  <si>
    <t>417</t>
  </si>
  <si>
    <t>210101233</t>
  </si>
  <si>
    <t>Propojení kabelů nebo vodičů spojkou do 1 kV venkovní smršťovací kabelů celoplastových, počtu a průřezu žil do 4 x 10 až 16 mm2</t>
  </si>
  <si>
    <t>1743879803</t>
  </si>
  <si>
    <t>35436023</t>
  </si>
  <si>
    <t>spojka kabelová smršťovaná přímé do 1kV 91ah-22s 4x16-50mm</t>
  </si>
  <si>
    <t>-637370579</t>
  </si>
  <si>
    <t>460520173</t>
  </si>
  <si>
    <t>Montáž trubek ochranných uložených volně do rýhy plastových ohebných, vnitřního průměru přes 50 do 90 mm</t>
  </si>
  <si>
    <t>-1015599739</t>
  </si>
  <si>
    <t>345713520</t>
  </si>
  <si>
    <t>materiál úložný elektroinstalační trubky elektroinstalační ohebné, KOPOFLEX, dvouplášťové HDPE+LDPE svitek 50 m se zatahovacím drátem a spojkou ČSN EN 50086-2-4 KF 09063   63 mm</t>
  </si>
  <si>
    <t>1855577932</t>
  </si>
  <si>
    <t xml:space="preserve">Poznámka k položce:
doporučeno: KF 09050 </t>
  </si>
  <si>
    <t>460520172</t>
  </si>
  <si>
    <t>Montáž trubek ochranných uložených volně do rýhy plastových ohebných, vnitřního průměru přes 32 do 50 mm</t>
  </si>
  <si>
    <t>-1956289724</t>
  </si>
  <si>
    <t>28,5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</si>
  <si>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</si>
  <si>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</si>
  <si>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-497539896</t>
  </si>
  <si>
    <t>Poznámka k položce:
EAN 8595057698147</t>
  </si>
  <si>
    <t>34571351</t>
  </si>
  <si>
    <t>trubka elektroinstalační ohebná dvouplášťová korugovaná D 41/50 mm, HDPE+LDPE</t>
  </si>
  <si>
    <t>-2078049684</t>
  </si>
  <si>
    <t>4,5</t>
  </si>
  <si>
    <t>741128022</t>
  </si>
  <si>
    <t>Ostatní práce při montáži vodičů a kabelů Příplatek k cenám montáže vodičů a kabelů za zatahování vodičů a kabelů do tvárnicových tras s komorami nebo do kolektorů, hmotnosti do 2 kg</t>
  </si>
  <si>
    <t>-2141274875</t>
  </si>
  <si>
    <t>Struktura výpočtu: změřeno v digitální verzi PD funkcí na měření délek (zatažení do nových chrániček)</t>
  </si>
  <si>
    <t>741130021</t>
  </si>
  <si>
    <t>Ukončení vodičů izolovaných s označením a zapojením na svorkovnici s otevřením a uzavřením krytu, průřezu žíly do 2,5 mm2</t>
  </si>
  <si>
    <t>-390681567</t>
  </si>
  <si>
    <t>741130025</t>
  </si>
  <si>
    <t>Ukončení vodičů izolovaných s označením a zapojením na svorkovnici s otevřením a uzavřením krytu, průřezu žíly do 16 mm2</t>
  </si>
  <si>
    <t>-686601893</t>
  </si>
  <si>
    <t>210220002</t>
  </si>
  <si>
    <t>Montáž uzemňovacího vedení s upevněním, propojením a připojením pomocí svorek na povrchu vodičů FeZn drátem nebo lanem průměru do 10 mm</t>
  </si>
  <si>
    <t>1939144622</t>
  </si>
  <si>
    <t>356</t>
  </si>
  <si>
    <t>35431160</t>
  </si>
  <si>
    <t>svorka univerzální 669101 pro lano 4-16mm2</t>
  </si>
  <si>
    <t>394191921</t>
  </si>
  <si>
    <t>35441073</t>
  </si>
  <si>
    <t>drát D 10mm FeZn</t>
  </si>
  <si>
    <t>746092005</t>
  </si>
  <si>
    <t>356*0,62</t>
  </si>
  <si>
    <t>460680613</t>
  </si>
  <si>
    <t>Prorážení otvorů a ostatní bourací práce vysekání rýh pro montáž trubek a kabelů v omítce vápenné nebo vápenocementové stěn, šířky rýhy přes 5 do 7 cm</t>
  </si>
  <si>
    <t>776219060</t>
  </si>
  <si>
    <t>Struktura výpočtu: změřeno na objektu</t>
  </si>
  <si>
    <t>0,7</t>
  </si>
  <si>
    <t>460710033</t>
  </si>
  <si>
    <t>Vyplnění rýh a otvorů vyplnění a omítnutí rýh ve stěnách hloubky do 3 cm a šířky přes 5 do 7 cm</t>
  </si>
  <si>
    <t>-389402829</t>
  </si>
  <si>
    <t>46-M</t>
  </si>
  <si>
    <t>Zemní práce při extr.mont.pracích</t>
  </si>
  <si>
    <t>460080112</t>
  </si>
  <si>
    <t>Základové konstrukce bourání základu včetně záhozu jámy sypaninou, zhutnění a urovnání betonového</t>
  </si>
  <si>
    <t>489455252</t>
  </si>
  <si>
    <t>Struktura výpočtu: objem patky x počet kusů</t>
  </si>
  <si>
    <t>0,7*8+0,7*0,8+0,3*1</t>
  </si>
  <si>
    <t>460561821</t>
  </si>
  <si>
    <t>Zásyp kabelových rýh strojně s uložením výkopku ve vrstvách včetně zhutnění a urovnání povrchu v zástavbě</t>
  </si>
  <si>
    <t>-616985123</t>
  </si>
  <si>
    <t>0,7*8+0,7*0,8</t>
  </si>
  <si>
    <t>IP-011</t>
  </si>
  <si>
    <t>Vytýčení pozice nového světelného bodu</t>
  </si>
  <si>
    <t>-2113891893</t>
  </si>
  <si>
    <t>460050703</t>
  </si>
  <si>
    <t>Hloubení nezapažených jam pro stožáry veřejného osvětlení ručně v hornině tř 3</t>
  </si>
  <si>
    <t>356219966</t>
  </si>
  <si>
    <t>460080013</t>
  </si>
  <si>
    <t>Základové konstrukce z monolitického betonu C 12/15 bez bednění</t>
  </si>
  <si>
    <t>643001227</t>
  </si>
  <si>
    <t>Struktura výpočtu: (objem patky - objem stožáru) * počet patek + základová deska</t>
  </si>
  <si>
    <t>základS</t>
  </si>
  <si>
    <t>9*0,64+2*0,41</t>
  </si>
  <si>
    <t>IP-021</t>
  </si>
  <si>
    <t>průsaková trubka dvouvrstvá z PE-HD prům. 250 mm/1,5m</t>
  </si>
  <si>
    <t>1136628621</t>
  </si>
  <si>
    <t>IP-012</t>
  </si>
  <si>
    <t>Vytýčení trasy kabelového vedení</t>
  </si>
  <si>
    <t>-224138432</t>
  </si>
  <si>
    <t>325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</si>
  <si>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</si>
  <si>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</si>
  <si>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-909684067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</si>
  <si>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</si>
  <si>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</si>
  <si>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</si>
  <si>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156944462</t>
  </si>
  <si>
    <t>Struktura výpočtu: změřeno v digitální verzi PD funkcí na měření délek (výkop zel. pás)</t>
  </si>
  <si>
    <t>460150123</t>
  </si>
  <si>
    <t>Hloubení zapažených i nezapažených kabelových rýh ručně včetně urovnání dna s přemístěním výkopku do vzdálenosti 3 m od okraje jámy nebo naložením na dopravní prostředek šířky 35 cm, hloubky 40 cm, v hornině třídy 3</t>
  </si>
  <si>
    <t>-1375254094</t>
  </si>
  <si>
    <t>Struktura výpočtu: změřeno v digitální verzi PD funkcí na měření délek (výkop chodník)</t>
  </si>
  <si>
    <t>225</t>
  </si>
  <si>
    <t>460080012</t>
  </si>
  <si>
    <t>Základové konstrukce z monolitického betonu C 8/10 bez bednění</t>
  </si>
  <si>
    <t>337555898</t>
  </si>
  <si>
    <t>Struktura výpočtu: změřeno v digitální verzi PD funkcí na měření délek (výkop silnice * objem obetonování)</t>
  </si>
  <si>
    <t>55*0,06</t>
  </si>
  <si>
    <t>IP-009</t>
  </si>
  <si>
    <t>Výstražná fólie do výkopu červená š. 220.</t>
  </si>
  <si>
    <t>1155134565</t>
  </si>
  <si>
    <t>Struktura výpočtu: výkop v zeleném pásu + silnice</t>
  </si>
  <si>
    <t>460421171</t>
  </si>
  <si>
    <t>Kabelové lože včetně podsypu, zhutnění a urovnání povrchu z písku nebo štěrkopísku tloušťky 10 cm nad kabel zakryté plastovými deskami, šířky lože do 25 cm</t>
  </si>
  <si>
    <t>-455016532</t>
  </si>
  <si>
    <t>Struktura výpočtu: výkop v chodníku</t>
  </si>
  <si>
    <t>269</t>
  </si>
  <si>
    <t>345751010</t>
  </si>
  <si>
    <t>kabelové nosné systémy desky kabelové krycí DEKAB barva červená kabelové krycí desky DEKAB 2 PVC - l = 1m DEKAB 150/2 PVC</t>
  </si>
  <si>
    <t>-1256246849</t>
  </si>
  <si>
    <t>34575103</t>
  </si>
  <si>
    <t>deska kabelová krycí PVC červená, 200x7x2 mm</t>
  </si>
  <si>
    <t>-1519333026</t>
  </si>
  <si>
    <t>460560253</t>
  </si>
  <si>
    <t>Zásyp kabelových rýh ručně šířky 40 cm hloubky 30 cm, v hornině hloubky 70 cm, v hornině třídy 3</t>
  </si>
  <si>
    <t>961229736</t>
  </si>
  <si>
    <t>Struktura výpočtu: výkop silnice</t>
  </si>
  <si>
    <t>460560133</t>
  </si>
  <si>
    <t>Zásyp kabelových rýh ručně šířky 40 cm šířky 35 cm hloubky 50 cm, v hornině třídy 3</t>
  </si>
  <si>
    <t>-1018203512</t>
  </si>
  <si>
    <t>Struktura výpočtu: výkop zelený pás</t>
  </si>
  <si>
    <t>460560103</t>
  </si>
  <si>
    <t>Zásyp rýh ručně šířky 35 cm, hloubky 20 cm, z horniny třídy 3</t>
  </si>
  <si>
    <t>951618704</t>
  </si>
  <si>
    <t>460600061</t>
  </si>
  <si>
    <t>Odvoz suti a vybouraných hmot do 1 km</t>
  </si>
  <si>
    <t>-223103593</t>
  </si>
  <si>
    <t>Struktura výpočtu: přebytek výkopku (pískové lože, betony pro chráničky a patky a ostatní mat. uložený v zemi)</t>
  </si>
  <si>
    <t>460600071</t>
  </si>
  <si>
    <t>Příplatek k odvozu suti a vybouraných hmot za každý další 1 km</t>
  </si>
  <si>
    <t>-814119278</t>
  </si>
  <si>
    <t>Struktura výpočtu: hmotnost x počet km</t>
  </si>
  <si>
    <t>Suť*5</t>
  </si>
  <si>
    <t>IP-023</t>
  </si>
  <si>
    <t>Poplatek za uložení stavebního odpadu ze sypaniny na skládce (skládkovné)</t>
  </si>
  <si>
    <t>355717995</t>
  </si>
  <si>
    <t>IP-101</t>
  </si>
  <si>
    <t>ekologická likvidace svítidla</t>
  </si>
  <si>
    <t>1346206255</t>
  </si>
  <si>
    <t>OST</t>
  </si>
  <si>
    <t>Ostatní</t>
  </si>
  <si>
    <t>013254000</t>
  </si>
  <si>
    <t>Dokumentace skutečného provedení stavby</t>
  </si>
  <si>
    <t>1024</t>
  </si>
  <si>
    <t>1586430170</t>
  </si>
  <si>
    <t>Dokumentace</t>
  </si>
  <si>
    <t>065002000</t>
  </si>
  <si>
    <t>Mimostaveništní doprava materiálů</t>
  </si>
  <si>
    <t>858072125</t>
  </si>
  <si>
    <t>IP-020.2</t>
  </si>
  <si>
    <t>Drobný materiál</t>
  </si>
  <si>
    <t>337578687</t>
  </si>
  <si>
    <t>Drobný materiál 3% z ceny materiálu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</si>
  <si>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</si>
  <si>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</si>
  <si>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79062901</t>
  </si>
  <si>
    <t>Revize</t>
  </si>
  <si>
    <t>HZS2222</t>
  </si>
  <si>
    <t>Hodinové zúčtovací sazby profesí PSV provádění stavebních instalací elektrikář odborný</t>
  </si>
  <si>
    <t>hod</t>
  </si>
  <si>
    <t>512548192</t>
  </si>
  <si>
    <t>Ostatní montážní práce nezahrnuté v položkách</t>
  </si>
  <si>
    <t>2017-04-481 - SO 481 - Světelné signalizační zařízení</t>
  </si>
  <si>
    <t>2017-04-481-SP - SO 481 - Soupis prací - Světelné signalizační zařízení</t>
  </si>
  <si>
    <t>10217118</t>
  </si>
  <si>
    <t>Miloš Jansa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</si>
  <si>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</si>
  <si>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</si>
  <si>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</si>
  <si>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</si>
  <si>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</si>
  <si>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</si>
  <si>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100001</t>
  </si>
  <si>
    <t>512</t>
  </si>
  <si>
    <t>1832169875</t>
  </si>
  <si>
    <t>Poznámka k položce:
viz. samostatný list ve výkazu výměr, celkovou cenu bez DPH nutno vepsat do tohoto listu ručně</t>
  </si>
  <si>
    <t>2017-04-VON - VON - Vedlejší a ostatní náklady</t>
  </si>
  <si>
    <t>2017-04-VON-SP - VON - Soupis prací - Vedlejší a ostatní náklady</t>
  </si>
  <si>
    <t>PŘESNÉ ZNĚNÍ PODMÍNEK STAVEBNÍKA K VEDLEJŠÍM A OSTATNÍM NÁKLADŮM VIZ. SAMOSTATNÝ LIST TOHOTO SOUPISU PRACÍ!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</si>
  <si>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</si>
  <si>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</si>
  <si>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</si>
  <si>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</si>
  <si>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</si>
  <si>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</si>
  <si>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</si>
  <si>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</si>
  <si>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</si>
  <si>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</si>
  <si>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-445426113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</si>
  <si>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</si>
  <si>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</si>
  <si>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</si>
  <si>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-862903020</t>
  </si>
  <si>
    <t>Poznámka k položce:
výšková měření, výpočet objemů, atd. které mají chrakter kontrolních a upřesňujících činností, ...</t>
  </si>
  <si>
    <t>012303000</t>
  </si>
  <si>
    <t>Geodetické práce po výstavbě</t>
  </si>
  <si>
    <t>1470968691</t>
  </si>
  <si>
    <t>Poznámka k položce:
zaměření skutečného provedení stavby, včetně komunikací a inženýrských sítí, kontrolní měření provedeného objektu, měření posunu a změn polohy novostavby v daném časovém intervalu, GEOMETRICKÝ PLÁN, ...
Vyhotovení dokumentace a její předání objednateli v požadované formě a požadovaném počtu.</t>
  </si>
  <si>
    <t>-1008517573</t>
  </si>
  <si>
    <t>Poznámka k položce:
Vyhotovení dokumentace skutečného provedení stavby a její předání objednateli v požadované formě a požadovaném počtu.
Veškeré změny provedení stavby proti původnímu projektu musí být zapracovány do dokumentace v souladu s ustanovením odst. 6 § 125 zákona č. 183/2006 Sb., stavební zákon, ve znění pozdějších předpisů, a § 4 vyhlášky č. 499/2006 Sb., o dokumentaci staveb v platném znění,. Rozsah dokumentace určuje příloha č. 14 vyhlášky č. 499/2006 Sb.</t>
  </si>
  <si>
    <t>IP 903</t>
  </si>
  <si>
    <t>Realizační dokumentace stavby (RDS)</t>
  </si>
  <si>
    <t>-1411724165</t>
  </si>
  <si>
    <t>Poznámka k položce:
Vyhotovení realizační dokumentace stavby obsahující zejména dílenské a výrobní výkresy sloužící k realizaci stavby, objektu nebo zařízení.</t>
  </si>
  <si>
    <t>VRN3</t>
  </si>
  <si>
    <t>Zařízení staveniště</t>
  </si>
  <si>
    <t>030001000</t>
  </si>
  <si>
    <t>354912169</t>
  </si>
  <si>
    <t xml:space="preserve">Poznámka k položce:
Veškeré náklady zhotovitele na zřízení, vybavení, provoz, údržbu, zabezpečení a odstranění staveniště, které mu vzniknou podle podmínek smlouvy, vč. nákladů na připojení na inženýrské sítě a nákladů na úpravu povrchů a úklid ploch, na kterých bylo zařízení staveniště provozováno. Zajištění vhodných prostor pro potřeby investora, TDI a AD. 
Ochrana staveniště před vstupem nepovolaných osob, včetně příslušného značení, oplocení staveniště či jeho osvětlení, vypracování potřebné dokumentace pro provoz staveniště z hlediska požární ochrany (požární řád a poplachová směrnice) a z hlediska provozu staveniště (provozně dopravní řád).
</t>
  </si>
  <si>
    <t>034303000</t>
  </si>
  <si>
    <t>Dopravní značení na staveništi</t>
  </si>
  <si>
    <t>1961629741</t>
  </si>
  <si>
    <t>Poznámka k položce:
Vyhotovení návrhu dočasného dopravního značení, jeho projednání s dotčenými orgány a organizacemi, dodání dopravních značek, jejich rozmístění a přemísťování na staveništi a v jeho bezprostředním okolí a jejich údržba v průběhu výstavby, včetně následného odstranění po ukončení stavebních prací.
Po dohodě s DI Policie ČR v Chebu nebylo vypracováno podrobné PDZ. Důvodem jsou neznámé možnosti budoucího zhotovitele stavby, jeho strojní vybavenost, postup a harmonogram prací. PDZ bude stanoveno v dostatečném předstihu před zahájením stavby a odsouhlasenou DI Policie ČR v Chebu až na základě jednání s vybraným zhotovitelem stavby a s přihlédnutím k jeho možnostem s ohledem na technickou vybavenost a harmonogram postupu prací. Bude svoláno jednání za účasti investora, projektanta, TDI, zhotovitele stavby a DI Policie ČR v Chebu, při kterém bude stanoven harmonogram prací a v návaznosti na něj bude stanoveno PDZ.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</si>
  <si>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</si>
  <si>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</si>
  <si>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</si>
  <si>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</si>
  <si>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</si>
  <si>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</si>
  <si>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</si>
  <si>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</si>
  <si>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</si>
  <si>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</si>
  <si>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</si>
  <si>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</si>
  <si>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</si>
  <si>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</si>
  <si>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</si>
  <si>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</si>
  <si>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</si>
  <si>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</si>
  <si>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</si>
  <si>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</si>
  <si>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</si>
  <si>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</si>
  <si>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</si>
  <si>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</si>
  <si>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</si>
  <si>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</si>
  <si>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</si>
  <si>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</si>
  <si>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</si>
  <si>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</si>
  <si>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</si>
  <si>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</si>
  <si>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</si>
  <si>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</si>
  <si>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</si>
  <si>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</si>
  <si>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</si>
  <si>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</si>
  <si>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</si>
  <si>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</si>
  <si>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</si>
  <si>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</si>
  <si>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</si>
  <si>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</si>
  <si>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</si>
  <si>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</si>
  <si>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</si>
  <si>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</si>
  <si>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</si>
  <si>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</si>
  <si>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</si>
  <si>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</si>
  <si>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</si>
  <si>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</si>
  <si>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</si>
  <si>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</si>
  <si>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</si>
  <si>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</si>
  <si>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</si>
  <si>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</si>
  <si>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</si>
  <si>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</si>
  <si>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</si>
  <si>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</si>
  <si>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</si>
  <si>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</si>
  <si>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</si>
  <si>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</si>
  <si>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</si>
  <si>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</si>
  <si>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</si>
  <si>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</si>
  <si>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</si>
  <si>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</si>
  <si>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</si>
  <si>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</si>
  <si>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</si>
  <si>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</si>
  <si>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</si>
  <si>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</si>
  <si>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</si>
  <si>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</si>
  <si>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</si>
  <si>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</si>
  <si>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</si>
  <si>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</si>
  <si>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</si>
  <si>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</si>
  <si>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</si>
  <si>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</si>
  <si>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</si>
  <si>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</si>
  <si>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</si>
  <si>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</si>
  <si>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</si>
  <si>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</si>
  <si>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</si>
  <si>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</si>
  <si>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</si>
  <si>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</si>
  <si>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</si>
  <si>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</si>
  <si>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</si>
  <si>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</si>
  <si>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</si>
  <si>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</si>
  <si>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</si>
  <si>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</si>
  <si>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</si>
  <si>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</si>
  <si>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</si>
  <si>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</si>
  <si>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</si>
  <si>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</si>
  <si>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</si>
  <si>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</si>
  <si>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</si>
  <si>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</si>
  <si>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</si>
  <si>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</si>
  <si>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</si>
  <si>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</si>
  <si>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</si>
  <si>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</si>
  <si>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</si>
  <si>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</si>
  <si>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</si>
  <si>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</si>
  <si>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</si>
  <si>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</si>
  <si>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</si>
  <si>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</si>
  <si>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</si>
  <si>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</si>
  <si>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</si>
  <si>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</si>
  <si>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</si>
  <si>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</si>
  <si>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</si>
  <si>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</si>
  <si>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</si>
  <si>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</si>
  <si>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</si>
  <si>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</si>
  <si>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</si>
  <si>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</si>
  <si>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</si>
  <si>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</si>
  <si>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</si>
  <si>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</si>
  <si>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</si>
  <si>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</si>
  <si>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</si>
  <si>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</si>
  <si>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</si>
  <si>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</si>
  <si>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</si>
  <si>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</si>
  <si>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</si>
  <si>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</si>
  <si>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</si>
  <si>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</si>
  <si>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</si>
  <si>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</si>
  <si>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</si>
  <si>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</si>
  <si>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</si>
  <si>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</si>
  <si>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</si>
  <si>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</si>
  <si>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</si>
  <si>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</si>
  <si>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</si>
  <si>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</si>
  <si>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</si>
  <si>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</si>
  <si>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</si>
  <si>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</si>
  <si>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</si>
  <si>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Stavba: SSZ SO104 </t>
  </si>
  <si>
    <t>K3 Evropská - Dukelská   Cheb</t>
  </si>
  <si>
    <t>PDPS</t>
  </si>
  <si>
    <t>Výkaz výměr K 3  a K17</t>
  </si>
  <si>
    <t>1.</t>
  </si>
  <si>
    <t>DODÁVKA dle dodavatelů</t>
  </si>
  <si>
    <t>mj.</t>
  </si>
  <si>
    <t>množ.</t>
  </si>
  <si>
    <t>jed.cena</t>
  </si>
  <si>
    <t>dodávka</t>
  </si>
  <si>
    <t>montáž</t>
  </si>
  <si>
    <t>CROSS Zlín</t>
  </si>
  <si>
    <t xml:space="preserve">Řadič RS 4 Cross s triakovými spínači 42VAC, ruční ovládání, GPS, detektory, zprovoznění, příprava připojení na </t>
  </si>
  <si>
    <t>optickou síť, elektronické odpínání klapátek, stmívání LED 10/4W</t>
  </si>
  <si>
    <t>28 výkonových výstupů</t>
  </si>
  <si>
    <t>videodetekce</t>
  </si>
  <si>
    <t>základní deska videodetekce 4 vstupy</t>
  </si>
  <si>
    <t>ruční řízení Cross</t>
  </si>
  <si>
    <t>Podstavec pod řadič</t>
  </si>
  <si>
    <t>Software dopravního řešení a nahrání dat</t>
  </si>
  <si>
    <t>OPTICOM (Jansa Miloš, JTS CZ)</t>
  </si>
  <si>
    <t>centrální jednotka přijímače pro čtyři směry</t>
  </si>
  <si>
    <t>přijímač jednosměrný</t>
  </si>
  <si>
    <t>vysílač do vozidla HZS naprogramovaný</t>
  </si>
  <si>
    <t>montáž vysílače do vozidla</t>
  </si>
  <si>
    <t>ka</t>
  </si>
  <si>
    <t>montáž,nastavení,zprovoznění - 3 směry</t>
  </si>
  <si>
    <t>Venkovní výstroj SWARCO</t>
  </si>
  <si>
    <t>patka návěstidla krátká</t>
  </si>
  <si>
    <t>LED3 10/4W návěstidlo dopravní 300mm</t>
  </si>
  <si>
    <t>LED3 10/4W návěstidlo dopravní 200mm</t>
  </si>
  <si>
    <t>LED3 10/4W návěstidlo chodecké</t>
  </si>
  <si>
    <t>ucpávka návěstidla</t>
  </si>
  <si>
    <t>AMAKO Heřmanův Městec</t>
  </si>
  <si>
    <t xml:space="preserve">stožár chodecký přímý A2-2 </t>
  </si>
  <si>
    <t xml:space="preserve">stožár STa 4000 </t>
  </si>
  <si>
    <t xml:space="preserve">stožár STa 5000 </t>
  </si>
  <si>
    <t xml:space="preserve">stožár STa 6000 </t>
  </si>
  <si>
    <t>ochrana stožáru v místě vetknutí</t>
  </si>
  <si>
    <t>držák návěstidla posuvný 300mm</t>
  </si>
  <si>
    <t>KABLO DĚČÍN</t>
  </si>
  <si>
    <t>TCEKFE 2p x 1mm2</t>
  </si>
  <si>
    <t>TCEKFE 3p x 1mm2</t>
  </si>
  <si>
    <t>TCEKPFLE 3XN x 0.8mm2</t>
  </si>
  <si>
    <t>PRAKAB PRAHA</t>
  </si>
  <si>
    <t>CYKY   3C x   6mm2</t>
  </si>
  <si>
    <t>CYKY   4D x 1,5mm</t>
  </si>
  <si>
    <t>CYKY 19C x 1,5mm2</t>
  </si>
  <si>
    <t>CYKY 12C x 1,5mm2</t>
  </si>
  <si>
    <t>OSTATNÍ VÝROBCI</t>
  </si>
  <si>
    <t>tlačítko ETL 1</t>
  </si>
  <si>
    <t>kabelová šachta 300x300 PVC 1t</t>
  </si>
  <si>
    <t>optický kabel UDU 4x9um OS2</t>
  </si>
  <si>
    <t>rozvaděč ER/N 20A skříň na podstavci</t>
  </si>
  <si>
    <t>trubka HDPE MT 10/8</t>
  </si>
  <si>
    <t>stožárová svorkovnice</t>
  </si>
  <si>
    <t>zemnící pásek Fe-Zn a drát 10mm</t>
  </si>
  <si>
    <t>trubka AROT 110mm</t>
  </si>
  <si>
    <t>trubka AROT 75mm</t>
  </si>
  <si>
    <t>trubka AROT 50mm</t>
  </si>
  <si>
    <t>nerezový pásek na návěstidla a značky</t>
  </si>
  <si>
    <t>spojovací materiál</t>
  </si>
  <si>
    <t>Dodávka celkem</t>
  </si>
  <si>
    <t>2.</t>
  </si>
  <si>
    <t>MONTÁŽ</t>
  </si>
  <si>
    <t>montáž řadiče a venkovní výstroje (stožárů)</t>
  </si>
  <si>
    <t>zapojení kabelové sítě v řadiči a stožárech</t>
  </si>
  <si>
    <t>komplexní vyzkoušení funkce SSZ</t>
  </si>
  <si>
    <t>zapojení zemnícího pásku</t>
  </si>
  <si>
    <t xml:space="preserve">regulace a aktivace první sig. skupiny </t>
  </si>
  <si>
    <t xml:space="preserve">regulace a aktivace další sig. skupiny </t>
  </si>
  <si>
    <t>montáž dopravních značek pouze na SSZ</t>
  </si>
  <si>
    <t>montáž optického připojení do sítě EDERA</t>
  </si>
  <si>
    <t>3.</t>
  </si>
  <si>
    <t>DEMONTÁŽ</t>
  </si>
  <si>
    <t>demontáž řadiče a venkovní výstroje (stožárů)</t>
  </si>
  <si>
    <t>demontáž kabelové sítě v řadiči a stožárech</t>
  </si>
  <si>
    <t>4.</t>
  </si>
  <si>
    <t>ZEMNÍ PRÁCE</t>
  </si>
  <si>
    <t>vyříznutí drážky pro smyčku</t>
  </si>
  <si>
    <t>zalití drážky smyčky</t>
  </si>
  <si>
    <t>provedení výkopu 30/60, odvoz výkopků na skládku, provedení pískového lože,provedení uložení krycí fólie a pásku,</t>
  </si>
  <si>
    <t>uložení kabelu do trubky KOPOFLEX, zhutnění</t>
  </si>
  <si>
    <t>bm</t>
  </si>
  <si>
    <t>provedení výkopu 50/120, odvoz výkopků na skládku, provedení pískového lože,provedení přebetonování chráničky,</t>
  </si>
  <si>
    <t>provedení podkladové vrstvy včetně zhutnění a položení trubky 110mm, vyčištění chráničky</t>
  </si>
  <si>
    <t>nebo provedení protlaku 100mm</t>
  </si>
  <si>
    <t>provedení výkopu výlož. stožáru vč.zabetonování</t>
  </si>
  <si>
    <t>provedení výkopu chod. stožáru vč.zabetonování</t>
  </si>
  <si>
    <t xml:space="preserve">provedení sondy </t>
  </si>
  <si>
    <t>provedení výkopu sondážní jámy</t>
  </si>
  <si>
    <t>uvedení výkopu do původního stavu, položení asfaltu tlouštky 5 cm nebo</t>
  </si>
  <si>
    <t>provedení zádlažby, zatravnění</t>
  </si>
  <si>
    <t>5.</t>
  </si>
  <si>
    <t>DOPRAVA</t>
  </si>
  <si>
    <t>použití mechanizmů a dopr. materiálu na stavbu</t>
  </si>
  <si>
    <t>doprava kabelů při pokládce</t>
  </si>
  <si>
    <t>doprava zaměstnanců, ubytování</t>
  </si>
  <si>
    <t>VODOROVNÉ ZNAČENÍ</t>
  </si>
  <si>
    <t>Značení V1a,V4,V13a,V7</t>
  </si>
  <si>
    <t>Předznačení</t>
  </si>
  <si>
    <t>doprava a přesun hmot</t>
  </si>
  <si>
    <t>7.</t>
  </si>
  <si>
    <t>OSTATNÍ NÁKLADY</t>
  </si>
  <si>
    <t>Vytýčení inženýrských sítí</t>
  </si>
  <si>
    <t>Geometrické zaměření</t>
  </si>
  <si>
    <t>Komplexní dodavatelská činnost</t>
  </si>
  <si>
    <t>Dokumentace skutečného provedení</t>
  </si>
  <si>
    <t>Vedlejší náklady, kompl.odzkoušení a rezerva</t>
  </si>
  <si>
    <t>Zkušební provoz</t>
  </si>
  <si>
    <t>Výchozí technická revize</t>
  </si>
  <si>
    <t>Poplatek za skládku suti</t>
  </si>
  <si>
    <t>Celková cena bez DPH</t>
  </si>
  <si>
    <t>Kč</t>
  </si>
  <si>
    <t>POZNÁMKA K VEDLEJŠÍM A OSTATNÍM NÁKLADŮM</t>
  </si>
  <si>
    <t>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</t>
  </si>
  <si>
    <t>- Ztížené výrobní podmínky související s umístěním stavby, s provizorními nebo dopravními omezeními na staveništi nebo jeho bezprostředním okolí, se zhoršenými klimatickými podmínkami (velké mrazy, vysoké teploty, deštivé počasí apod.), s prací na těžko přístupných místech, s prací ve zdraví škodlivém prostředí, se ztíženým pohybem vozidel v centrech měst, s prací v ochranných pásmech.</t>
  </si>
  <si>
    <t>- Koordinace prací a dodávek mezi dodavateli. Součinnost s koordinátorem BOZP určeným objednatelem, a to po celou dobu jeho působnosti.</t>
  </si>
  <si>
    <t>- Zajištění bezpečnosti při provádění stavby ve smyslu bezpečnosti práce a ochrany životního prostředí.</t>
  </si>
  <si>
    <t>- Úprava příslušné dokumentace dle technologických postupů zhotovitele a dle zjištěných skutečností při provádění. Zpracování Plánu havarijních opatření zařízení staveniště a mechanizace. Zpracování technologických postupů a plánů kontrol. Pasportizace stávajících ploch a objektů. Výroba a osazení informačních tabulí (označení) stavby.</t>
  </si>
  <si>
    <t xml:space="preserve">- Doplnění stávajících průzkumů, pokud je obchodní podmínky vyžadují a tyto průzkumy nejsou v dostatečném rozsahu součástí projektové dokumentace. Doplňkový geologický průzkum s konzultacemi a posouzením stavu podloží v oblasti zemních plání v průběhu realizace díla autorizovanou osobou v oboru geologie včetně vypracování hodnocení. Zabezpečení a stěhování archeologických nálezů a přírodních hodnot. </t>
  </si>
  <si>
    <t xml:space="preserve">- Opatření na ochranu sousedních pozemků, objektů apod. proti poškození a znečištění. Zajištění provizorních lávek, můstků, ramp, mobilních zábradlí apod., a to v jakémkoli materiálovém provedení a přes jakékoliv konstrukce či překážky. Zřízení dočasných ochranných zařízení, jestliže jsou vyžadovány technologií montáže. </t>
  </si>
  <si>
    <t xml:space="preserve">- Ochrana vedení všech inženýrských sítí probíhajících staveništěm nebo dotčenými stavbou i mimo území staveniště před poškozením. Kontrola a vytýčení jejich skutečné trasy a provedení ochranných opatření pro zabezpečení stávajících inženýrských sítí. </t>
  </si>
  <si>
    <t>- Zajištění povolení zvláštního užívání komunikace Požadavky žádosti určuje ustanovení § 40 odst. 4 až 6 vyhlášky Ministerstva dopravy ČR č. 104/1997 Sb., kterou se provádí zákon o pozemních komunikacích, ve znění pozdějších předpisů. Návrh bude odsouhlasen DI Policie ČR v Chebu na základě jednání se zhotovitelem stavby a s přihlédnutím k jeho možnostem s ohledem na technickou vybavenost a harmonogram postupu prací. Povolení zvláštního užívání komunikace dle § 25 zákona č. 13/1997 Sb., o pozemních komunikacích, ve znění pozdějších předpisů, bude zajištěno v dostatečném předstihu před zahájením stavby.</t>
  </si>
  <si>
    <t>- Zajištění povolení dočasného užívání veřejných ploch a prostranství, pokud jsou stavebními pracemi nebo souvisejícími činnostmi dotčeny, a to včetně užívání ploch v souvislosti s uložením stavebního materiálu nebo stavebního odpadu, včetně poplatků za dočasné zábory nutné k realizaci díla.</t>
  </si>
  <si>
    <t>- Veškeré zkoušky (tlakové, hutnící, zátěžové, kamerové, těsnosti, laboratorní, apod.), měření, revize, posudky a dozory dle příslušných TKP, norem a ostatních předpisů s výstavbou souvisejících. Vypracování provozních řádů pro zkušební či trvalý provoz včetně předání všech návodů k obsluze a údržbě pro technologická zařízení a včetně zaškolení obsluhy objednatele. Dokladování splnění technických požadavků na výrobky – atest, prohlášení o shodě, CE, certifikace apod.</t>
  </si>
  <si>
    <t>- Uvedení stavbou dotčených ploch a staveništní dopravou dotčených komunikací do původního nebo projektového stavu. Péče o nepředané objekty a konstrukce stavby, jejich ošetřování. Likvidace přebytečného stavebního materiálu odpovídajícím způsobem.</t>
  </si>
  <si>
    <t>- Zajištění požadavků objednatele na obvyklá zajištění závazku splnit dílo nebo některou ze smluvních povinností. Nutný rozsah stavebního pojištění budoucího díla na předmětné stavbě a pojištění odpovědnosti za škodu způsobenou dodavatelem třetí osobě. Zajištění bankovních garancí.</t>
  </si>
  <si>
    <t>- Veškeré další nutné náklady k řádnému a úplnému zhotovení předmětu díla zřejmé ze zadávací dokumentace nebo místních podmínek.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</si>
</sst>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12"/>
      <color rgb="FF000000"/>
      <name val="Trebuchet MS"/>
      <family val="2"/>
    </font>
    <font>
      <sz val="10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sz val="12"/>
      <color indexed="62"/>
      <name val="Arial CE"/>
      <family val="2"/>
    </font>
    <font>
      <b/>
      <sz val="10"/>
      <name val="Arial CE"/>
      <family val="2"/>
    </font>
    <font>
      <b/>
      <sz val="20"/>
      <color indexed="57"/>
      <name val="Arial CE"/>
      <family val="2"/>
    </font>
    <font>
      <b/>
      <sz val="10"/>
      <color rgb="FF00B050"/>
      <name val="Arial CE"/>
      <family val="2"/>
    </font>
    <font>
      <b/>
      <sz val="10"/>
      <color indexed="17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</cellStyleXfs>
  <cellXfs count="4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4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5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9" fillId="0" borderId="13" xfId="0" applyNumberFormat="1" applyFont="1" applyBorder="1" applyAlignment="1" applyProtection="1">
      <alignment/>
      <protection/>
    </xf>
    <xf numFmtId="166" fontId="39" fillId="0" borderId="14" xfId="0" applyNumberFormat="1" applyFont="1" applyBorder="1" applyAlignment="1" applyProtection="1">
      <alignment/>
      <protection/>
    </xf>
    <xf numFmtId="4" fontId="4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2" fillId="0" borderId="27" xfId="0" applyFont="1" applyBorder="1" applyAlignment="1" applyProtection="1">
      <alignment horizontal="center" vertical="center"/>
      <protection/>
    </xf>
    <xf numFmtId="49" fontId="42" fillId="0" borderId="27" xfId="0" applyNumberFormat="1" applyFont="1" applyBorder="1" applyAlignment="1" applyProtection="1">
      <alignment horizontal="left" vertical="center" wrapText="1"/>
      <protection/>
    </xf>
    <xf numFmtId="0" fontId="42" fillId="0" borderId="27" xfId="0" applyFont="1" applyBorder="1" applyAlignment="1" applyProtection="1">
      <alignment horizontal="left" vertical="center"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167" fontId="42" fillId="0" borderId="27" xfId="0" applyNumberFormat="1" applyFont="1" applyBorder="1" applyAlignment="1" applyProtection="1">
      <alignment vertical="center"/>
      <protection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47" fillId="0" borderId="0" xfId="21" applyFont="1">
      <alignment/>
      <protection/>
    </xf>
    <xf numFmtId="0" fontId="46" fillId="0" borderId="0" xfId="21">
      <alignment/>
      <protection/>
    </xf>
    <xf numFmtId="0" fontId="46" fillId="0" borderId="0" xfId="21" applyAlignment="1">
      <alignment horizontal="right"/>
      <protection/>
    </xf>
    <xf numFmtId="0" fontId="48" fillId="0" borderId="0" xfId="21" applyNumberFormat="1" applyFont="1">
      <alignment/>
      <protection/>
    </xf>
    <xf numFmtId="0" fontId="49" fillId="0" borderId="0" xfId="21" applyFont="1" applyAlignment="1">
      <alignment horizontal="center"/>
      <protection/>
    </xf>
    <xf numFmtId="0" fontId="50" fillId="0" borderId="34" xfId="21" applyFont="1" applyBorder="1">
      <alignment/>
      <protection/>
    </xf>
    <xf numFmtId="0" fontId="46" fillId="0" borderId="36" xfId="21" applyBorder="1">
      <alignment/>
      <protection/>
    </xf>
    <xf numFmtId="0" fontId="1" fillId="0" borderId="0" xfId="21" applyFont="1" applyBorder="1" applyAlignment="1">
      <alignment vertical="top" wrapText="1"/>
      <protection/>
    </xf>
    <xf numFmtId="0" fontId="46" fillId="0" borderId="0" xfId="21" applyBorder="1">
      <alignment/>
      <protection/>
    </xf>
    <xf numFmtId="0" fontId="46" fillId="0" borderId="0" xfId="21" applyNumberFormat="1" applyBorder="1" applyAlignment="1">
      <alignment vertical="top" wrapText="1"/>
      <protection/>
    </xf>
    <xf numFmtId="0" fontId="46" fillId="0" borderId="0" xfId="21" applyBorder="1" applyAlignment="1">
      <alignment vertical="top" wrapText="1"/>
      <protection/>
    </xf>
    <xf numFmtId="0" fontId="46" fillId="0" borderId="0" xfId="21" applyFill="1" applyBorder="1">
      <alignment/>
      <protection/>
    </xf>
    <xf numFmtId="0" fontId="46" fillId="0" borderId="37" xfId="21" applyBorder="1">
      <alignment/>
      <protection/>
    </xf>
    <xf numFmtId="0" fontId="48" fillId="0" borderId="37" xfId="21" applyFont="1" applyBorder="1">
      <alignment/>
      <protection/>
    </xf>
    <xf numFmtId="0" fontId="48" fillId="0" borderId="0" xfId="21" applyFont="1" applyBorder="1">
      <alignment/>
      <protection/>
    </xf>
    <xf numFmtId="0" fontId="51" fillId="0" borderId="34" xfId="21" applyFont="1" applyFill="1" applyBorder="1">
      <alignment/>
      <protection/>
    </xf>
    <xf numFmtId="0" fontId="48" fillId="0" borderId="0" xfId="21" applyFont="1">
      <alignment/>
      <protection/>
    </xf>
    <xf numFmtId="0" fontId="23" fillId="6" borderId="0" xfId="22" applyFont="1" applyFill="1" applyAlignment="1">
      <alignment horizontal="left" vertical="center"/>
      <protection/>
    </xf>
    <xf numFmtId="0" fontId="0" fillId="6" borderId="0" xfId="22" applyFill="1" applyAlignment="1">
      <alignment horizontal="left" vertical="center"/>
      <protection/>
    </xf>
    <xf numFmtId="49" fontId="0" fillId="6" borderId="38" xfId="22" applyNumberFormat="1" applyFill="1" applyBorder="1" applyAlignment="1">
      <alignment horizontal="left" vertical="center" wrapText="1"/>
      <protection/>
    </xf>
    <xf numFmtId="49" fontId="0" fillId="6" borderId="39" xfId="22" applyNumberFormat="1" applyFill="1" applyBorder="1" applyAlignment="1">
      <alignment horizontal="left" vertical="center" wrapText="1"/>
      <protection/>
    </xf>
    <xf numFmtId="49" fontId="0" fillId="6" borderId="40" xfId="22" applyNumberFormat="1" applyFill="1" applyBorder="1" applyAlignment="1">
      <alignment horizontal="left" vertical="center" wrapText="1"/>
      <protection/>
    </xf>
    <xf numFmtId="49" fontId="0" fillId="6" borderId="0" xfId="22" applyNumberFormat="1" applyFill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>
      <pane ySplit="1" topLeftCell="A3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9" t="s">
        <v>16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0"/>
      <c r="AQ5" s="32"/>
      <c r="BE5" s="360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82" t="s">
        <v>19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0"/>
      <c r="AQ6" s="32"/>
      <c r="BE6" s="361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61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61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1"/>
      <c r="BS9" s="25" t="s">
        <v>8</v>
      </c>
    </row>
    <row r="10" spans="2:71" ht="14.45" customHeight="1">
      <c r="B10" s="29"/>
      <c r="C10" s="30"/>
      <c r="D10" s="38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29</v>
      </c>
      <c r="AL10" s="30"/>
      <c r="AM10" s="30"/>
      <c r="AN10" s="36" t="s">
        <v>30</v>
      </c>
      <c r="AO10" s="30"/>
      <c r="AP10" s="30"/>
      <c r="AQ10" s="32"/>
      <c r="BE10" s="361"/>
      <c r="BS10" s="25" t="s">
        <v>8</v>
      </c>
    </row>
    <row r="11" spans="2:71" ht="18.4" customHeight="1">
      <c r="B11" s="29"/>
      <c r="C11" s="30"/>
      <c r="D11" s="30"/>
      <c r="E11" s="36" t="s">
        <v>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32</v>
      </c>
      <c r="AL11" s="30"/>
      <c r="AM11" s="30"/>
      <c r="AN11" s="36" t="s">
        <v>33</v>
      </c>
      <c r="AO11" s="30"/>
      <c r="AP11" s="30"/>
      <c r="AQ11" s="32"/>
      <c r="BE11" s="361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1"/>
      <c r="BS12" s="25" t="s">
        <v>8</v>
      </c>
    </row>
    <row r="13" spans="2:71" ht="14.45" customHeight="1">
      <c r="B13" s="29"/>
      <c r="C13" s="30"/>
      <c r="D13" s="38" t="s">
        <v>34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29</v>
      </c>
      <c r="AL13" s="30"/>
      <c r="AM13" s="30"/>
      <c r="AN13" s="40" t="s">
        <v>35</v>
      </c>
      <c r="AO13" s="30"/>
      <c r="AP13" s="30"/>
      <c r="AQ13" s="32"/>
      <c r="BE13" s="361"/>
      <c r="BS13" s="25" t="s">
        <v>8</v>
      </c>
    </row>
    <row r="14" spans="2:71" ht="13.5">
      <c r="B14" s="29"/>
      <c r="C14" s="30"/>
      <c r="D14" s="30"/>
      <c r="E14" s="376" t="s">
        <v>35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8" t="s">
        <v>32</v>
      </c>
      <c r="AL14" s="30"/>
      <c r="AM14" s="30"/>
      <c r="AN14" s="40" t="s">
        <v>35</v>
      </c>
      <c r="AO14" s="30"/>
      <c r="AP14" s="30"/>
      <c r="AQ14" s="32"/>
      <c r="BE14" s="361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1"/>
      <c r="BS15" s="25" t="s">
        <v>6</v>
      </c>
    </row>
    <row r="16" spans="2:71" ht="14.45" customHeight="1">
      <c r="B16" s="29"/>
      <c r="C16" s="30"/>
      <c r="D16" s="38" t="s">
        <v>36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29</v>
      </c>
      <c r="AL16" s="30"/>
      <c r="AM16" s="30"/>
      <c r="AN16" s="36" t="s">
        <v>37</v>
      </c>
      <c r="AO16" s="30"/>
      <c r="AP16" s="30"/>
      <c r="AQ16" s="32"/>
      <c r="BE16" s="361"/>
      <c r="BS16" s="25" t="s">
        <v>6</v>
      </c>
    </row>
    <row r="17" spans="2:71" ht="18.4" customHeight="1">
      <c r="B17" s="29"/>
      <c r="C17" s="30"/>
      <c r="D17" s="30"/>
      <c r="E17" s="36" t="s">
        <v>38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32</v>
      </c>
      <c r="AL17" s="30"/>
      <c r="AM17" s="30"/>
      <c r="AN17" s="36" t="s">
        <v>39</v>
      </c>
      <c r="AO17" s="30"/>
      <c r="AP17" s="30"/>
      <c r="AQ17" s="32"/>
      <c r="BE17" s="361"/>
      <c r="BS17" s="25" t="s">
        <v>40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1"/>
      <c r="BS18" s="25" t="s">
        <v>8</v>
      </c>
    </row>
    <row r="19" spans="2:71" ht="14.45" customHeight="1">
      <c r="B19" s="29"/>
      <c r="C19" s="30"/>
      <c r="D19" s="38" t="s">
        <v>41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1"/>
      <c r="BS19" s="25" t="s">
        <v>8</v>
      </c>
    </row>
    <row r="20" spans="2:71" ht="156.75" customHeight="1">
      <c r="B20" s="29"/>
      <c r="C20" s="30"/>
      <c r="D20" s="30"/>
      <c r="E20" s="378" t="s">
        <v>42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0"/>
      <c r="AP20" s="30"/>
      <c r="AQ20" s="32"/>
      <c r="BE20" s="361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1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1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9">
        <f>ROUND(AG51,2)</f>
        <v>0</v>
      </c>
      <c r="AL23" s="380"/>
      <c r="AM23" s="380"/>
      <c r="AN23" s="380"/>
      <c r="AO23" s="380"/>
      <c r="AP23" s="43"/>
      <c r="AQ23" s="46"/>
      <c r="BE23" s="361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1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81" t="s">
        <v>44</v>
      </c>
      <c r="M25" s="381"/>
      <c r="N25" s="381"/>
      <c r="O25" s="381"/>
      <c r="P25" s="43"/>
      <c r="Q25" s="43"/>
      <c r="R25" s="43"/>
      <c r="S25" s="43"/>
      <c r="T25" s="43"/>
      <c r="U25" s="43"/>
      <c r="V25" s="43"/>
      <c r="W25" s="381" t="s">
        <v>45</v>
      </c>
      <c r="X25" s="381"/>
      <c r="Y25" s="381"/>
      <c r="Z25" s="381"/>
      <c r="AA25" s="381"/>
      <c r="AB25" s="381"/>
      <c r="AC25" s="381"/>
      <c r="AD25" s="381"/>
      <c r="AE25" s="381"/>
      <c r="AF25" s="43"/>
      <c r="AG25" s="43"/>
      <c r="AH25" s="43"/>
      <c r="AI25" s="43"/>
      <c r="AJ25" s="43"/>
      <c r="AK25" s="381" t="s">
        <v>46</v>
      </c>
      <c r="AL25" s="381"/>
      <c r="AM25" s="381"/>
      <c r="AN25" s="381"/>
      <c r="AO25" s="381"/>
      <c r="AP25" s="43"/>
      <c r="AQ25" s="46"/>
      <c r="BE25" s="361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75">
        <v>0.21</v>
      </c>
      <c r="M26" s="363"/>
      <c r="N26" s="363"/>
      <c r="O26" s="363"/>
      <c r="P26" s="49"/>
      <c r="Q26" s="49"/>
      <c r="R26" s="49"/>
      <c r="S26" s="49"/>
      <c r="T26" s="49"/>
      <c r="U26" s="49"/>
      <c r="V26" s="49"/>
      <c r="W26" s="362">
        <f>ROUND(AZ51,2)</f>
        <v>0</v>
      </c>
      <c r="X26" s="363"/>
      <c r="Y26" s="363"/>
      <c r="Z26" s="363"/>
      <c r="AA26" s="363"/>
      <c r="AB26" s="363"/>
      <c r="AC26" s="363"/>
      <c r="AD26" s="363"/>
      <c r="AE26" s="363"/>
      <c r="AF26" s="49"/>
      <c r="AG26" s="49"/>
      <c r="AH26" s="49"/>
      <c r="AI26" s="49"/>
      <c r="AJ26" s="49"/>
      <c r="AK26" s="362">
        <f>ROUND(AV51,2)</f>
        <v>0</v>
      </c>
      <c r="AL26" s="363"/>
      <c r="AM26" s="363"/>
      <c r="AN26" s="363"/>
      <c r="AO26" s="363"/>
      <c r="AP26" s="49"/>
      <c r="AQ26" s="51"/>
      <c r="BE26" s="361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75">
        <v>0.15</v>
      </c>
      <c r="M27" s="363"/>
      <c r="N27" s="363"/>
      <c r="O27" s="363"/>
      <c r="P27" s="49"/>
      <c r="Q27" s="49"/>
      <c r="R27" s="49"/>
      <c r="S27" s="49"/>
      <c r="T27" s="49"/>
      <c r="U27" s="49"/>
      <c r="V27" s="49"/>
      <c r="W27" s="362">
        <f>ROUND(BA51,2)</f>
        <v>0</v>
      </c>
      <c r="X27" s="363"/>
      <c r="Y27" s="363"/>
      <c r="Z27" s="363"/>
      <c r="AA27" s="363"/>
      <c r="AB27" s="363"/>
      <c r="AC27" s="363"/>
      <c r="AD27" s="363"/>
      <c r="AE27" s="363"/>
      <c r="AF27" s="49"/>
      <c r="AG27" s="49"/>
      <c r="AH27" s="49"/>
      <c r="AI27" s="49"/>
      <c r="AJ27" s="49"/>
      <c r="AK27" s="362">
        <f>ROUND(AW51,2)</f>
        <v>0</v>
      </c>
      <c r="AL27" s="363"/>
      <c r="AM27" s="363"/>
      <c r="AN27" s="363"/>
      <c r="AO27" s="363"/>
      <c r="AP27" s="49"/>
      <c r="AQ27" s="51"/>
      <c r="BE27" s="361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75">
        <v>0.21</v>
      </c>
      <c r="M28" s="363"/>
      <c r="N28" s="363"/>
      <c r="O28" s="363"/>
      <c r="P28" s="49"/>
      <c r="Q28" s="49"/>
      <c r="R28" s="49"/>
      <c r="S28" s="49"/>
      <c r="T28" s="49"/>
      <c r="U28" s="49"/>
      <c r="V28" s="49"/>
      <c r="W28" s="362">
        <f>ROUND(BB51,2)</f>
        <v>0</v>
      </c>
      <c r="X28" s="363"/>
      <c r="Y28" s="363"/>
      <c r="Z28" s="363"/>
      <c r="AA28" s="363"/>
      <c r="AB28" s="363"/>
      <c r="AC28" s="363"/>
      <c r="AD28" s="363"/>
      <c r="AE28" s="363"/>
      <c r="AF28" s="49"/>
      <c r="AG28" s="49"/>
      <c r="AH28" s="49"/>
      <c r="AI28" s="49"/>
      <c r="AJ28" s="49"/>
      <c r="AK28" s="362">
        <v>0</v>
      </c>
      <c r="AL28" s="363"/>
      <c r="AM28" s="363"/>
      <c r="AN28" s="363"/>
      <c r="AO28" s="363"/>
      <c r="AP28" s="49"/>
      <c r="AQ28" s="51"/>
      <c r="BE28" s="361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75">
        <v>0.15</v>
      </c>
      <c r="M29" s="363"/>
      <c r="N29" s="363"/>
      <c r="O29" s="363"/>
      <c r="P29" s="49"/>
      <c r="Q29" s="49"/>
      <c r="R29" s="49"/>
      <c r="S29" s="49"/>
      <c r="T29" s="49"/>
      <c r="U29" s="49"/>
      <c r="V29" s="49"/>
      <c r="W29" s="362">
        <f>ROUND(BC51,2)</f>
        <v>0</v>
      </c>
      <c r="X29" s="363"/>
      <c r="Y29" s="363"/>
      <c r="Z29" s="363"/>
      <c r="AA29" s="363"/>
      <c r="AB29" s="363"/>
      <c r="AC29" s="363"/>
      <c r="AD29" s="363"/>
      <c r="AE29" s="363"/>
      <c r="AF29" s="49"/>
      <c r="AG29" s="49"/>
      <c r="AH29" s="49"/>
      <c r="AI29" s="49"/>
      <c r="AJ29" s="49"/>
      <c r="AK29" s="362">
        <v>0</v>
      </c>
      <c r="AL29" s="363"/>
      <c r="AM29" s="363"/>
      <c r="AN29" s="363"/>
      <c r="AO29" s="363"/>
      <c r="AP29" s="49"/>
      <c r="AQ29" s="51"/>
      <c r="BE29" s="361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75">
        <v>0</v>
      </c>
      <c r="M30" s="363"/>
      <c r="N30" s="363"/>
      <c r="O30" s="363"/>
      <c r="P30" s="49"/>
      <c r="Q30" s="49"/>
      <c r="R30" s="49"/>
      <c r="S30" s="49"/>
      <c r="T30" s="49"/>
      <c r="U30" s="49"/>
      <c r="V30" s="49"/>
      <c r="W30" s="362">
        <f>ROUND(BD51,2)</f>
        <v>0</v>
      </c>
      <c r="X30" s="363"/>
      <c r="Y30" s="363"/>
      <c r="Z30" s="363"/>
      <c r="AA30" s="363"/>
      <c r="AB30" s="363"/>
      <c r="AC30" s="363"/>
      <c r="AD30" s="363"/>
      <c r="AE30" s="363"/>
      <c r="AF30" s="49"/>
      <c r="AG30" s="49"/>
      <c r="AH30" s="49"/>
      <c r="AI30" s="49"/>
      <c r="AJ30" s="49"/>
      <c r="AK30" s="362">
        <v>0</v>
      </c>
      <c r="AL30" s="363"/>
      <c r="AM30" s="363"/>
      <c r="AN30" s="363"/>
      <c r="AO30" s="363"/>
      <c r="AP30" s="49"/>
      <c r="AQ30" s="51"/>
      <c r="BE30" s="361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1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64" t="s">
        <v>55</v>
      </c>
      <c r="Y32" s="365"/>
      <c r="Z32" s="365"/>
      <c r="AA32" s="365"/>
      <c r="AB32" s="365"/>
      <c r="AC32" s="54"/>
      <c r="AD32" s="54"/>
      <c r="AE32" s="54"/>
      <c r="AF32" s="54"/>
      <c r="AG32" s="54"/>
      <c r="AH32" s="54"/>
      <c r="AI32" s="54"/>
      <c r="AJ32" s="54"/>
      <c r="AK32" s="366">
        <f>SUM(AK23:AK30)</f>
        <v>0</v>
      </c>
      <c r="AL32" s="365"/>
      <c r="AM32" s="365"/>
      <c r="AN32" s="365"/>
      <c r="AO32" s="367"/>
      <c r="AP32" s="52"/>
      <c r="AQ32" s="56"/>
      <c r="BE32" s="361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2017-04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95" t="str">
        <f>K6</f>
        <v>Rekonstrukce MK Karlova a Dukelská, Cheb - etapa I.</v>
      </c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MK Karlova a Dukelská, Cheb, Karlovarský kraj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97" t="str">
        <f>IF(AN8="","",AN8)</f>
        <v>4. 1. 2018</v>
      </c>
      <c r="AN44" s="397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28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Město Cheb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36</v>
      </c>
      <c r="AJ46" s="64"/>
      <c r="AK46" s="64"/>
      <c r="AL46" s="64"/>
      <c r="AM46" s="387" t="str">
        <f>IF(E17="","",E17)</f>
        <v>Ing. Martin Haueisen</v>
      </c>
      <c r="AN46" s="387"/>
      <c r="AO46" s="387"/>
      <c r="AP46" s="387"/>
      <c r="AQ46" s="64"/>
      <c r="AR46" s="62"/>
      <c r="AS46" s="388" t="s">
        <v>57</v>
      </c>
      <c r="AT46" s="389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34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0"/>
      <c r="AT47" s="391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2"/>
      <c r="AT48" s="393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4" t="s">
        <v>58</v>
      </c>
      <c r="D49" s="385"/>
      <c r="E49" s="385"/>
      <c r="F49" s="385"/>
      <c r="G49" s="385"/>
      <c r="H49" s="80"/>
      <c r="I49" s="394" t="s">
        <v>59</v>
      </c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98" t="s">
        <v>60</v>
      </c>
      <c r="AH49" s="385"/>
      <c r="AI49" s="385"/>
      <c r="AJ49" s="385"/>
      <c r="AK49" s="385"/>
      <c r="AL49" s="385"/>
      <c r="AM49" s="385"/>
      <c r="AN49" s="394" t="s">
        <v>61</v>
      </c>
      <c r="AO49" s="385"/>
      <c r="AP49" s="385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00">
        <f>ROUND(AG52+AG54+AG56+AG58,2)</f>
        <v>0</v>
      </c>
      <c r="AH51" s="400"/>
      <c r="AI51" s="400"/>
      <c r="AJ51" s="400"/>
      <c r="AK51" s="400"/>
      <c r="AL51" s="400"/>
      <c r="AM51" s="400"/>
      <c r="AN51" s="401">
        <f aca="true" t="shared" si="0" ref="AN51:AN59">SUM(AG51,AT51)</f>
        <v>0</v>
      </c>
      <c r="AO51" s="401"/>
      <c r="AP51" s="401"/>
      <c r="AQ51" s="90" t="s">
        <v>33</v>
      </c>
      <c r="AR51" s="72"/>
      <c r="AS51" s="91">
        <f>ROUND(AS52+AS54+AS56+AS58,2)</f>
        <v>0</v>
      </c>
      <c r="AT51" s="92">
        <f aca="true" t="shared" si="1" ref="AT51:AT59">ROUND(SUM(AV51:AW51),2)</f>
        <v>0</v>
      </c>
      <c r="AU51" s="93">
        <f>ROUND(AU52+AU54+AU56+AU58,5)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ROUND(AZ52+AZ54+AZ56+AZ58,2)</f>
        <v>0</v>
      </c>
      <c r="BA51" s="92">
        <f>ROUND(BA52+BA54+BA56+BA58,2)</f>
        <v>0</v>
      </c>
      <c r="BB51" s="92">
        <f>ROUND(BB52+BB54+BB56+BB58,2)</f>
        <v>0</v>
      </c>
      <c r="BC51" s="92">
        <f>ROUND(BC52+BC54+BC56+BC58,2)</f>
        <v>0</v>
      </c>
      <c r="BD51" s="94">
        <f>ROUND(BD52+BD54+BD56+BD58,2)</f>
        <v>0</v>
      </c>
      <c r="BS51" s="95" t="s">
        <v>76</v>
      </c>
      <c r="BT51" s="95" t="s">
        <v>77</v>
      </c>
      <c r="BU51" s="96" t="s">
        <v>78</v>
      </c>
      <c r="BV51" s="95" t="s">
        <v>79</v>
      </c>
      <c r="BW51" s="95" t="s">
        <v>7</v>
      </c>
      <c r="BX51" s="95" t="s">
        <v>80</v>
      </c>
      <c r="CL51" s="95" t="s">
        <v>21</v>
      </c>
    </row>
    <row r="52" spans="2:91" s="5" customFormat="1" ht="31.5" customHeight="1">
      <c r="B52" s="97"/>
      <c r="C52" s="98"/>
      <c r="D52" s="383" t="s">
        <v>81</v>
      </c>
      <c r="E52" s="383"/>
      <c r="F52" s="383"/>
      <c r="G52" s="383"/>
      <c r="H52" s="383"/>
      <c r="I52" s="99"/>
      <c r="J52" s="383" t="s">
        <v>82</v>
      </c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99">
        <f>ROUND(AG53,2)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100" t="s">
        <v>83</v>
      </c>
      <c r="AR52" s="101"/>
      <c r="AS52" s="102">
        <f>ROUND(AS53,2)</f>
        <v>0</v>
      </c>
      <c r="AT52" s="103">
        <f t="shared" si="1"/>
        <v>0</v>
      </c>
      <c r="AU52" s="104">
        <f>ROUND(AU53,5)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ROUND(AZ53,2)</f>
        <v>0</v>
      </c>
      <c r="BA52" s="103">
        <f>ROUND(BA53,2)</f>
        <v>0</v>
      </c>
      <c r="BB52" s="103">
        <f>ROUND(BB53,2)</f>
        <v>0</v>
      </c>
      <c r="BC52" s="103">
        <f>ROUND(BC53,2)</f>
        <v>0</v>
      </c>
      <c r="BD52" s="105">
        <f>ROUND(BD53,2)</f>
        <v>0</v>
      </c>
      <c r="BS52" s="106" t="s">
        <v>76</v>
      </c>
      <c r="BT52" s="106" t="s">
        <v>84</v>
      </c>
      <c r="BU52" s="106" t="s">
        <v>78</v>
      </c>
      <c r="BV52" s="106" t="s">
        <v>79</v>
      </c>
      <c r="BW52" s="106" t="s">
        <v>85</v>
      </c>
      <c r="BX52" s="106" t="s">
        <v>7</v>
      </c>
      <c r="CL52" s="106" t="s">
        <v>21</v>
      </c>
      <c r="CM52" s="106" t="s">
        <v>86</v>
      </c>
    </row>
    <row r="53" spans="1:90" s="6" customFormat="1" ht="42.75" customHeight="1">
      <c r="A53" s="107" t="s">
        <v>87</v>
      </c>
      <c r="B53" s="108"/>
      <c r="C53" s="109"/>
      <c r="D53" s="109"/>
      <c r="E53" s="386" t="s">
        <v>88</v>
      </c>
      <c r="F53" s="386"/>
      <c r="G53" s="386"/>
      <c r="H53" s="386"/>
      <c r="I53" s="386"/>
      <c r="J53" s="109"/>
      <c r="K53" s="386" t="s">
        <v>89</v>
      </c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71">
        <f>'2017-04-101-SP - SO 101 -...'!J29</f>
        <v>0</v>
      </c>
      <c r="AH53" s="372"/>
      <c r="AI53" s="372"/>
      <c r="AJ53" s="372"/>
      <c r="AK53" s="372"/>
      <c r="AL53" s="372"/>
      <c r="AM53" s="372"/>
      <c r="AN53" s="371">
        <f t="shared" si="0"/>
        <v>0</v>
      </c>
      <c r="AO53" s="372"/>
      <c r="AP53" s="372"/>
      <c r="AQ53" s="110" t="s">
        <v>90</v>
      </c>
      <c r="AR53" s="111"/>
      <c r="AS53" s="112">
        <v>0</v>
      </c>
      <c r="AT53" s="113">
        <f t="shared" si="1"/>
        <v>0</v>
      </c>
      <c r="AU53" s="114">
        <f>'2017-04-101-SP - SO 101 -...'!P99</f>
        <v>0</v>
      </c>
      <c r="AV53" s="113">
        <f>'2017-04-101-SP - SO 101 -...'!J32</f>
        <v>0</v>
      </c>
      <c r="AW53" s="113">
        <f>'2017-04-101-SP - SO 101 -...'!J33</f>
        <v>0</v>
      </c>
      <c r="AX53" s="113">
        <f>'2017-04-101-SP - SO 101 -...'!J34</f>
        <v>0</v>
      </c>
      <c r="AY53" s="113">
        <f>'2017-04-101-SP - SO 101 -...'!J35</f>
        <v>0</v>
      </c>
      <c r="AZ53" s="113">
        <f>'2017-04-101-SP - SO 101 -...'!F32</f>
        <v>0</v>
      </c>
      <c r="BA53" s="113">
        <f>'2017-04-101-SP - SO 101 -...'!F33</f>
        <v>0</v>
      </c>
      <c r="BB53" s="113">
        <f>'2017-04-101-SP - SO 101 -...'!F34</f>
        <v>0</v>
      </c>
      <c r="BC53" s="113">
        <f>'2017-04-101-SP - SO 101 -...'!F35</f>
        <v>0</v>
      </c>
      <c r="BD53" s="115">
        <f>'2017-04-101-SP - SO 101 -...'!F36</f>
        <v>0</v>
      </c>
      <c r="BT53" s="116" t="s">
        <v>86</v>
      </c>
      <c r="BV53" s="116" t="s">
        <v>79</v>
      </c>
      <c r="BW53" s="116" t="s">
        <v>91</v>
      </c>
      <c r="BX53" s="116" t="s">
        <v>85</v>
      </c>
      <c r="CL53" s="116" t="s">
        <v>21</v>
      </c>
    </row>
    <row r="54" spans="2:91" s="5" customFormat="1" ht="31.5" customHeight="1">
      <c r="B54" s="97"/>
      <c r="C54" s="98"/>
      <c r="D54" s="383" t="s">
        <v>92</v>
      </c>
      <c r="E54" s="383"/>
      <c r="F54" s="383"/>
      <c r="G54" s="383"/>
      <c r="H54" s="383"/>
      <c r="I54" s="99"/>
      <c r="J54" s="383" t="s">
        <v>93</v>
      </c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99">
        <f>ROUND(AG55,2)</f>
        <v>0</v>
      </c>
      <c r="AH54" s="374"/>
      <c r="AI54" s="374"/>
      <c r="AJ54" s="374"/>
      <c r="AK54" s="374"/>
      <c r="AL54" s="374"/>
      <c r="AM54" s="374"/>
      <c r="AN54" s="373">
        <f t="shared" si="0"/>
        <v>0</v>
      </c>
      <c r="AO54" s="374"/>
      <c r="AP54" s="374"/>
      <c r="AQ54" s="100" t="s">
        <v>83</v>
      </c>
      <c r="AR54" s="101"/>
      <c r="AS54" s="102">
        <f>ROUND(AS55,2)</f>
        <v>0</v>
      </c>
      <c r="AT54" s="103">
        <f t="shared" si="1"/>
        <v>0</v>
      </c>
      <c r="AU54" s="104">
        <f>ROUND(AU55,5)</f>
        <v>0</v>
      </c>
      <c r="AV54" s="103">
        <f>ROUND(AZ54*L26,2)</f>
        <v>0</v>
      </c>
      <c r="AW54" s="103">
        <f>ROUND(BA54*L27,2)</f>
        <v>0</v>
      </c>
      <c r="AX54" s="103">
        <f>ROUND(BB54*L26,2)</f>
        <v>0</v>
      </c>
      <c r="AY54" s="103">
        <f>ROUND(BC54*L27,2)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S54" s="106" t="s">
        <v>76</v>
      </c>
      <c r="BT54" s="106" t="s">
        <v>84</v>
      </c>
      <c r="BU54" s="106" t="s">
        <v>78</v>
      </c>
      <c r="BV54" s="106" t="s">
        <v>79</v>
      </c>
      <c r="BW54" s="106" t="s">
        <v>94</v>
      </c>
      <c r="BX54" s="106" t="s">
        <v>7</v>
      </c>
      <c r="CL54" s="106" t="s">
        <v>95</v>
      </c>
      <c r="CM54" s="106" t="s">
        <v>86</v>
      </c>
    </row>
    <row r="55" spans="1:90" s="6" customFormat="1" ht="42.75" customHeight="1">
      <c r="A55" s="107" t="s">
        <v>87</v>
      </c>
      <c r="B55" s="108"/>
      <c r="C55" s="109"/>
      <c r="D55" s="109"/>
      <c r="E55" s="386" t="s">
        <v>96</v>
      </c>
      <c r="F55" s="386"/>
      <c r="G55" s="386"/>
      <c r="H55" s="386"/>
      <c r="I55" s="386"/>
      <c r="J55" s="109"/>
      <c r="K55" s="386" t="s">
        <v>97</v>
      </c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71">
        <f>'2017-04-431-SP - SO 431 -...'!J29</f>
        <v>0</v>
      </c>
      <c r="AH55" s="372"/>
      <c r="AI55" s="372"/>
      <c r="AJ55" s="372"/>
      <c r="AK55" s="372"/>
      <c r="AL55" s="372"/>
      <c r="AM55" s="372"/>
      <c r="AN55" s="371">
        <f t="shared" si="0"/>
        <v>0</v>
      </c>
      <c r="AO55" s="372"/>
      <c r="AP55" s="372"/>
      <c r="AQ55" s="110" t="s">
        <v>90</v>
      </c>
      <c r="AR55" s="111"/>
      <c r="AS55" s="112">
        <v>0</v>
      </c>
      <c r="AT55" s="113">
        <f t="shared" si="1"/>
        <v>0</v>
      </c>
      <c r="AU55" s="114">
        <f>'2017-04-431-SP - SO 431 -...'!P87</f>
        <v>0</v>
      </c>
      <c r="AV55" s="113">
        <f>'2017-04-431-SP - SO 431 -...'!J32</f>
        <v>0</v>
      </c>
      <c r="AW55" s="113">
        <f>'2017-04-431-SP - SO 431 -...'!J33</f>
        <v>0</v>
      </c>
      <c r="AX55" s="113">
        <f>'2017-04-431-SP - SO 431 -...'!J34</f>
        <v>0</v>
      </c>
      <c r="AY55" s="113">
        <f>'2017-04-431-SP - SO 431 -...'!J35</f>
        <v>0</v>
      </c>
      <c r="AZ55" s="113">
        <f>'2017-04-431-SP - SO 431 -...'!F32</f>
        <v>0</v>
      </c>
      <c r="BA55" s="113">
        <f>'2017-04-431-SP - SO 431 -...'!F33</f>
        <v>0</v>
      </c>
      <c r="BB55" s="113">
        <f>'2017-04-431-SP - SO 431 -...'!F34</f>
        <v>0</v>
      </c>
      <c r="BC55" s="113">
        <f>'2017-04-431-SP - SO 431 -...'!F35</f>
        <v>0</v>
      </c>
      <c r="BD55" s="115">
        <f>'2017-04-431-SP - SO 431 -...'!F36</f>
        <v>0</v>
      </c>
      <c r="BT55" s="116" t="s">
        <v>86</v>
      </c>
      <c r="BV55" s="116" t="s">
        <v>79</v>
      </c>
      <c r="BW55" s="116" t="s">
        <v>98</v>
      </c>
      <c r="BX55" s="116" t="s">
        <v>94</v>
      </c>
      <c r="CL55" s="116" t="s">
        <v>95</v>
      </c>
    </row>
    <row r="56" spans="2:91" s="5" customFormat="1" ht="31.5" customHeight="1">
      <c r="B56" s="97"/>
      <c r="C56" s="98"/>
      <c r="D56" s="383" t="s">
        <v>99</v>
      </c>
      <c r="E56" s="383"/>
      <c r="F56" s="383"/>
      <c r="G56" s="383"/>
      <c r="H56" s="383"/>
      <c r="I56" s="99"/>
      <c r="J56" s="383" t="s">
        <v>100</v>
      </c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99">
        <f>ROUND(AG57,2)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100" t="s">
        <v>83</v>
      </c>
      <c r="AR56" s="101"/>
      <c r="AS56" s="102">
        <f>ROUND(AS57,2)</f>
        <v>0</v>
      </c>
      <c r="AT56" s="103">
        <f t="shared" si="1"/>
        <v>0</v>
      </c>
      <c r="AU56" s="104">
        <f>ROUND(AU57,5)</f>
        <v>0</v>
      </c>
      <c r="AV56" s="103">
        <f>ROUND(AZ56*L26,2)</f>
        <v>0</v>
      </c>
      <c r="AW56" s="103">
        <f>ROUND(BA56*L27,2)</f>
        <v>0</v>
      </c>
      <c r="AX56" s="103">
        <f>ROUND(BB56*L26,2)</f>
        <v>0</v>
      </c>
      <c r="AY56" s="103">
        <f>ROUND(BC56*L27,2)</f>
        <v>0</v>
      </c>
      <c r="AZ56" s="103">
        <f>ROUND(AZ57,2)</f>
        <v>0</v>
      </c>
      <c r="BA56" s="103">
        <f>ROUND(BA57,2)</f>
        <v>0</v>
      </c>
      <c r="BB56" s="103">
        <f>ROUND(BB57,2)</f>
        <v>0</v>
      </c>
      <c r="BC56" s="103">
        <f>ROUND(BC57,2)</f>
        <v>0</v>
      </c>
      <c r="BD56" s="105">
        <f>ROUND(BD57,2)</f>
        <v>0</v>
      </c>
      <c r="BS56" s="106" t="s">
        <v>76</v>
      </c>
      <c r="BT56" s="106" t="s">
        <v>84</v>
      </c>
      <c r="BU56" s="106" t="s">
        <v>78</v>
      </c>
      <c r="BV56" s="106" t="s">
        <v>79</v>
      </c>
      <c r="BW56" s="106" t="s">
        <v>101</v>
      </c>
      <c r="BX56" s="106" t="s">
        <v>7</v>
      </c>
      <c r="CL56" s="106" t="s">
        <v>102</v>
      </c>
      <c r="CM56" s="106" t="s">
        <v>86</v>
      </c>
    </row>
    <row r="57" spans="1:90" s="6" customFormat="1" ht="28.5" customHeight="1">
      <c r="A57" s="107" t="s">
        <v>87</v>
      </c>
      <c r="B57" s="108"/>
      <c r="C57" s="109"/>
      <c r="D57" s="109"/>
      <c r="E57" s="386" t="s">
        <v>103</v>
      </c>
      <c r="F57" s="386"/>
      <c r="G57" s="386"/>
      <c r="H57" s="386"/>
      <c r="I57" s="386"/>
      <c r="J57" s="109"/>
      <c r="K57" s="386" t="s">
        <v>104</v>
      </c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71">
        <f>'2017-04-481-SP - SO 481 -...'!J29</f>
        <v>0</v>
      </c>
      <c r="AH57" s="372"/>
      <c r="AI57" s="372"/>
      <c r="AJ57" s="372"/>
      <c r="AK57" s="372"/>
      <c r="AL57" s="372"/>
      <c r="AM57" s="372"/>
      <c r="AN57" s="371">
        <f t="shared" si="0"/>
        <v>0</v>
      </c>
      <c r="AO57" s="372"/>
      <c r="AP57" s="372"/>
      <c r="AQ57" s="110" t="s">
        <v>90</v>
      </c>
      <c r="AR57" s="111"/>
      <c r="AS57" s="112">
        <v>0</v>
      </c>
      <c r="AT57" s="113">
        <f t="shared" si="1"/>
        <v>0</v>
      </c>
      <c r="AU57" s="114">
        <f>'2017-04-481-SP - SO 481 -...'!P84</f>
        <v>0</v>
      </c>
      <c r="AV57" s="113">
        <f>'2017-04-481-SP - SO 481 -...'!J32</f>
        <v>0</v>
      </c>
      <c r="AW57" s="113">
        <f>'2017-04-481-SP - SO 481 -...'!J33</f>
        <v>0</v>
      </c>
      <c r="AX57" s="113">
        <f>'2017-04-481-SP - SO 481 -...'!J34</f>
        <v>0</v>
      </c>
      <c r="AY57" s="113">
        <f>'2017-04-481-SP - SO 481 -...'!J35</f>
        <v>0</v>
      </c>
      <c r="AZ57" s="113">
        <f>'2017-04-481-SP - SO 481 -...'!F32</f>
        <v>0</v>
      </c>
      <c r="BA57" s="113">
        <f>'2017-04-481-SP - SO 481 -...'!F33</f>
        <v>0</v>
      </c>
      <c r="BB57" s="113">
        <f>'2017-04-481-SP - SO 481 -...'!F34</f>
        <v>0</v>
      </c>
      <c r="BC57" s="113">
        <f>'2017-04-481-SP - SO 481 -...'!F35</f>
        <v>0</v>
      </c>
      <c r="BD57" s="115">
        <f>'2017-04-481-SP - SO 481 -...'!F36</f>
        <v>0</v>
      </c>
      <c r="BT57" s="116" t="s">
        <v>86</v>
      </c>
      <c r="BV57" s="116" t="s">
        <v>79</v>
      </c>
      <c r="BW57" s="116" t="s">
        <v>105</v>
      </c>
      <c r="BX57" s="116" t="s">
        <v>101</v>
      </c>
      <c r="CL57" s="116" t="s">
        <v>102</v>
      </c>
    </row>
    <row r="58" spans="2:91" s="5" customFormat="1" ht="31.5" customHeight="1">
      <c r="B58" s="97"/>
      <c r="C58" s="98"/>
      <c r="D58" s="383" t="s">
        <v>106</v>
      </c>
      <c r="E58" s="383"/>
      <c r="F58" s="383"/>
      <c r="G58" s="383"/>
      <c r="H58" s="383"/>
      <c r="I58" s="99"/>
      <c r="J58" s="383" t="s">
        <v>107</v>
      </c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99">
        <f>ROUND(AG59,2)</f>
        <v>0</v>
      </c>
      <c r="AH58" s="374"/>
      <c r="AI58" s="374"/>
      <c r="AJ58" s="374"/>
      <c r="AK58" s="374"/>
      <c r="AL58" s="374"/>
      <c r="AM58" s="374"/>
      <c r="AN58" s="373">
        <f t="shared" si="0"/>
        <v>0</v>
      </c>
      <c r="AO58" s="374"/>
      <c r="AP58" s="374"/>
      <c r="AQ58" s="100" t="s">
        <v>83</v>
      </c>
      <c r="AR58" s="101"/>
      <c r="AS58" s="102">
        <f>ROUND(AS59,2)</f>
        <v>0</v>
      </c>
      <c r="AT58" s="103">
        <f t="shared" si="1"/>
        <v>0</v>
      </c>
      <c r="AU58" s="104">
        <f>ROUND(AU59,5)</f>
        <v>0</v>
      </c>
      <c r="AV58" s="103">
        <f>ROUND(AZ58*L26,2)</f>
        <v>0</v>
      </c>
      <c r="AW58" s="103">
        <f>ROUND(BA58*L27,2)</f>
        <v>0</v>
      </c>
      <c r="AX58" s="103">
        <f>ROUND(BB58*L26,2)</f>
        <v>0</v>
      </c>
      <c r="AY58" s="103">
        <f>ROUND(BC58*L27,2)</f>
        <v>0</v>
      </c>
      <c r="AZ58" s="103">
        <f>ROUND(AZ59,2)</f>
        <v>0</v>
      </c>
      <c r="BA58" s="103">
        <f>ROUND(BA59,2)</f>
        <v>0</v>
      </c>
      <c r="BB58" s="103">
        <f>ROUND(BB59,2)</f>
        <v>0</v>
      </c>
      <c r="BC58" s="103">
        <f>ROUND(BC59,2)</f>
        <v>0</v>
      </c>
      <c r="BD58" s="105">
        <f>ROUND(BD59,2)</f>
        <v>0</v>
      </c>
      <c r="BS58" s="106" t="s">
        <v>76</v>
      </c>
      <c r="BT58" s="106" t="s">
        <v>84</v>
      </c>
      <c r="BU58" s="106" t="s">
        <v>78</v>
      </c>
      <c r="BV58" s="106" t="s">
        <v>79</v>
      </c>
      <c r="BW58" s="106" t="s">
        <v>108</v>
      </c>
      <c r="BX58" s="106" t="s">
        <v>7</v>
      </c>
      <c r="CL58" s="106" t="s">
        <v>33</v>
      </c>
      <c r="CM58" s="106" t="s">
        <v>86</v>
      </c>
    </row>
    <row r="59" spans="1:90" s="6" customFormat="1" ht="28.5" customHeight="1">
      <c r="A59" s="107" t="s">
        <v>87</v>
      </c>
      <c r="B59" s="108"/>
      <c r="C59" s="109"/>
      <c r="D59" s="109"/>
      <c r="E59" s="386" t="s">
        <v>109</v>
      </c>
      <c r="F59" s="386"/>
      <c r="G59" s="386"/>
      <c r="H59" s="386"/>
      <c r="I59" s="386"/>
      <c r="J59" s="109"/>
      <c r="K59" s="386" t="s">
        <v>110</v>
      </c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71">
        <f>'2017-04-VON-SP - VON - So...'!J29</f>
        <v>0</v>
      </c>
      <c r="AH59" s="372"/>
      <c r="AI59" s="372"/>
      <c r="AJ59" s="372"/>
      <c r="AK59" s="372"/>
      <c r="AL59" s="372"/>
      <c r="AM59" s="372"/>
      <c r="AN59" s="371">
        <f t="shared" si="0"/>
        <v>0</v>
      </c>
      <c r="AO59" s="372"/>
      <c r="AP59" s="372"/>
      <c r="AQ59" s="110" t="s">
        <v>90</v>
      </c>
      <c r="AR59" s="111"/>
      <c r="AS59" s="117">
        <v>0</v>
      </c>
      <c r="AT59" s="118">
        <f t="shared" si="1"/>
        <v>0</v>
      </c>
      <c r="AU59" s="119">
        <f>'2017-04-VON-SP - VON - So...'!P85</f>
        <v>0</v>
      </c>
      <c r="AV59" s="118">
        <f>'2017-04-VON-SP - VON - So...'!J32</f>
        <v>0</v>
      </c>
      <c r="AW59" s="118">
        <f>'2017-04-VON-SP - VON - So...'!J33</f>
        <v>0</v>
      </c>
      <c r="AX59" s="118">
        <f>'2017-04-VON-SP - VON - So...'!J34</f>
        <v>0</v>
      </c>
      <c r="AY59" s="118">
        <f>'2017-04-VON-SP - VON - So...'!J35</f>
        <v>0</v>
      </c>
      <c r="AZ59" s="118">
        <f>'2017-04-VON-SP - VON - So...'!F32</f>
        <v>0</v>
      </c>
      <c r="BA59" s="118">
        <f>'2017-04-VON-SP - VON - So...'!F33</f>
        <v>0</v>
      </c>
      <c r="BB59" s="118">
        <f>'2017-04-VON-SP - VON - So...'!F34</f>
        <v>0</v>
      </c>
      <c r="BC59" s="118">
        <f>'2017-04-VON-SP - VON - So...'!F35</f>
        <v>0</v>
      </c>
      <c r="BD59" s="120">
        <f>'2017-04-VON-SP - VON - So...'!F36</f>
        <v>0</v>
      </c>
      <c r="BT59" s="116" t="s">
        <v>86</v>
      </c>
      <c r="BV59" s="116" t="s">
        <v>79</v>
      </c>
      <c r="BW59" s="116" t="s">
        <v>111</v>
      </c>
      <c r="BX59" s="116" t="s">
        <v>108</v>
      </c>
      <c r="CL59" s="116" t="s">
        <v>33</v>
      </c>
    </row>
    <row r="60" spans="2:44" s="1" customFormat="1" ht="30" customHeight="1">
      <c r="B60" s="42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2"/>
    </row>
    <row r="61" spans="2:44" s="1" customFormat="1" ht="6.95" customHeight="1"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62"/>
    </row>
  </sheetData>
  <sheetProtection algorithmName="SHA-512" hashValue="0N/fimzF4BS6GZq7z7ZOUrsurF2g227tVliTQGDBovJL5bACorhLKT37pXKrqfbCzrXMXWtYhxIOzD5ChEyEJw==" saltValue="0u6WVILEr7trcvCVajycc/nRcdJl2Dvipk7pHFJewFM/y9k5Kgkw1uDLsaH+I2EkyiVQjt9qQMEfgNwthdiGMw==" spinCount="100000" sheet="1" objects="1" scenarios="1" formatColumns="0" formatRows="0"/>
  <mergeCells count="69">
    <mergeCell ref="AG58:AM58"/>
    <mergeCell ref="AG59:AM59"/>
    <mergeCell ref="AG51:AM51"/>
    <mergeCell ref="AN51:AP51"/>
    <mergeCell ref="AG53:AM53"/>
    <mergeCell ref="AG54:AM54"/>
    <mergeCell ref="AG55:AM55"/>
    <mergeCell ref="AG56:AM56"/>
    <mergeCell ref="AG57:AM57"/>
    <mergeCell ref="E59:I59"/>
    <mergeCell ref="AM46:AP46"/>
    <mergeCell ref="AS46:AT48"/>
    <mergeCell ref="AN49:AP49"/>
    <mergeCell ref="L42:AO42"/>
    <mergeCell ref="AM44:AN44"/>
    <mergeCell ref="I49:AF49"/>
    <mergeCell ref="AG49:AM49"/>
    <mergeCell ref="K53:AF53"/>
    <mergeCell ref="J54:AF54"/>
    <mergeCell ref="K55:AF55"/>
    <mergeCell ref="J56:AF56"/>
    <mergeCell ref="K57:AF57"/>
    <mergeCell ref="J58:AF58"/>
    <mergeCell ref="K59:AF59"/>
    <mergeCell ref="AN53:AP53"/>
    <mergeCell ref="D58:H58"/>
    <mergeCell ref="C49:G49"/>
    <mergeCell ref="D52:H52"/>
    <mergeCell ref="E53:I53"/>
    <mergeCell ref="D54:H54"/>
    <mergeCell ref="E55:I55"/>
    <mergeCell ref="D56:H56"/>
    <mergeCell ref="E57:I57"/>
    <mergeCell ref="L30:O30"/>
    <mergeCell ref="AK30:AO30"/>
    <mergeCell ref="K6:AO6"/>
    <mergeCell ref="J52:AF52"/>
    <mergeCell ref="W29:AE29"/>
    <mergeCell ref="AK29:AO29"/>
    <mergeCell ref="AN52:AP52"/>
    <mergeCell ref="AG52:AM52"/>
    <mergeCell ref="L26:O26"/>
    <mergeCell ref="W26:AE26"/>
    <mergeCell ref="AK26:AO26"/>
    <mergeCell ref="L27:O27"/>
    <mergeCell ref="W27:AE27"/>
    <mergeCell ref="AK27:AO27"/>
    <mergeCell ref="AN59:AP59"/>
    <mergeCell ref="AN57:AP57"/>
    <mergeCell ref="AN54:AP54"/>
    <mergeCell ref="AN55:AP55"/>
    <mergeCell ref="AN56:AP56"/>
    <mergeCell ref="AN58:AP58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2017-04-101-SP - SO 101 -...'!C2" display="/"/>
    <hyperlink ref="A55" location="'2017-04-431-SP - SO 431 -...'!C2" display="/"/>
    <hyperlink ref="A57" location="'2017-04-481-SP - SO 481 -...'!C2" display="/"/>
    <hyperlink ref="A59" location="'2017-04-VON-SP - VON - S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6"/>
  <sheetViews>
    <sheetView showGridLines="0" workbookViewId="0" topLeftCell="A1">
      <pane ySplit="1" topLeftCell="A130" activePane="bottomLeft" state="frozen"/>
      <selection pane="bottomLeft" activeCell="F100" sqref="F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112</v>
      </c>
      <c r="G1" s="410" t="s">
        <v>113</v>
      </c>
      <c r="H1" s="410"/>
      <c r="I1" s="125"/>
      <c r="J1" s="124" t="s">
        <v>114</v>
      </c>
      <c r="K1" s="123" t="s">
        <v>115</v>
      </c>
      <c r="L1" s="124" t="s">
        <v>116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91</v>
      </c>
      <c r="AZ2" s="126" t="s">
        <v>117</v>
      </c>
      <c r="BA2" s="126" t="s">
        <v>118</v>
      </c>
      <c r="BB2" s="126" t="s">
        <v>119</v>
      </c>
      <c r="BC2" s="126" t="s">
        <v>120</v>
      </c>
      <c r="BD2" s="126" t="s">
        <v>86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  <c r="AZ3" s="126" t="s">
        <v>121</v>
      </c>
      <c r="BA3" s="126" t="s">
        <v>122</v>
      </c>
      <c r="BB3" s="126" t="s">
        <v>119</v>
      </c>
      <c r="BC3" s="126" t="s">
        <v>123</v>
      </c>
      <c r="BD3" s="126" t="s">
        <v>86</v>
      </c>
    </row>
    <row r="4" spans="2:56" ht="36.95" customHeight="1">
      <c r="B4" s="29"/>
      <c r="C4" s="30"/>
      <c r="D4" s="31" t="s">
        <v>124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  <c r="AZ4" s="126" t="s">
        <v>125</v>
      </c>
      <c r="BA4" s="126" t="s">
        <v>126</v>
      </c>
      <c r="BB4" s="126" t="s">
        <v>119</v>
      </c>
      <c r="BC4" s="126" t="s">
        <v>10</v>
      </c>
      <c r="BD4" s="126" t="s">
        <v>86</v>
      </c>
    </row>
    <row r="5" spans="2:56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  <c r="AZ5" s="126" t="s">
        <v>127</v>
      </c>
      <c r="BA5" s="126" t="s">
        <v>128</v>
      </c>
      <c r="BB5" s="126" t="s">
        <v>119</v>
      </c>
      <c r="BC5" s="126" t="s">
        <v>129</v>
      </c>
      <c r="BD5" s="126" t="s">
        <v>86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  <c r="AZ6" s="126" t="s">
        <v>130</v>
      </c>
      <c r="BA6" s="126" t="s">
        <v>131</v>
      </c>
      <c r="BB6" s="126" t="s">
        <v>119</v>
      </c>
      <c r="BC6" s="126" t="s">
        <v>132</v>
      </c>
      <c r="BD6" s="126" t="s">
        <v>86</v>
      </c>
    </row>
    <row r="7" spans="2:56" ht="16.5" customHeight="1">
      <c r="B7" s="29"/>
      <c r="C7" s="30"/>
      <c r="D7" s="30"/>
      <c r="E7" s="402" t="str">
        <f>'Rekapitulace stavby'!K6</f>
        <v>Rekonstrukce MK Karlova a Dukelská, Cheb - etapa I.</v>
      </c>
      <c r="F7" s="403"/>
      <c r="G7" s="403"/>
      <c r="H7" s="403"/>
      <c r="I7" s="128"/>
      <c r="J7" s="30"/>
      <c r="K7" s="32"/>
      <c r="AZ7" s="126" t="s">
        <v>133</v>
      </c>
      <c r="BA7" s="126" t="s">
        <v>134</v>
      </c>
      <c r="BB7" s="126" t="s">
        <v>119</v>
      </c>
      <c r="BC7" s="126" t="s">
        <v>135</v>
      </c>
      <c r="BD7" s="126" t="s">
        <v>86</v>
      </c>
    </row>
    <row r="8" spans="2:56" ht="13.5">
      <c r="B8" s="29"/>
      <c r="C8" s="30"/>
      <c r="D8" s="38" t="s">
        <v>136</v>
      </c>
      <c r="E8" s="30"/>
      <c r="F8" s="30"/>
      <c r="G8" s="30"/>
      <c r="H8" s="30"/>
      <c r="I8" s="128"/>
      <c r="J8" s="30"/>
      <c r="K8" s="32"/>
      <c r="AZ8" s="126" t="s">
        <v>137</v>
      </c>
      <c r="BA8" s="126" t="s">
        <v>138</v>
      </c>
      <c r="BB8" s="126" t="s">
        <v>119</v>
      </c>
      <c r="BC8" s="126" t="s">
        <v>139</v>
      </c>
      <c r="BD8" s="126" t="s">
        <v>86</v>
      </c>
    </row>
    <row r="9" spans="2:56" s="1" customFormat="1" ht="16.5" customHeight="1">
      <c r="B9" s="42"/>
      <c r="C9" s="43"/>
      <c r="D9" s="43"/>
      <c r="E9" s="402" t="s">
        <v>140</v>
      </c>
      <c r="F9" s="404"/>
      <c r="G9" s="404"/>
      <c r="H9" s="404"/>
      <c r="I9" s="129"/>
      <c r="J9" s="43"/>
      <c r="K9" s="46"/>
      <c r="AZ9" s="126" t="s">
        <v>141</v>
      </c>
      <c r="BA9" s="126" t="s">
        <v>138</v>
      </c>
      <c r="BB9" s="126" t="s">
        <v>119</v>
      </c>
      <c r="BC9" s="126" t="s">
        <v>142</v>
      </c>
      <c r="BD9" s="126" t="s">
        <v>86</v>
      </c>
    </row>
    <row r="10" spans="2:56" s="1" customFormat="1" ht="13.5">
      <c r="B10" s="42"/>
      <c r="C10" s="43"/>
      <c r="D10" s="38" t="s">
        <v>143</v>
      </c>
      <c r="E10" s="43"/>
      <c r="F10" s="43"/>
      <c r="G10" s="43"/>
      <c r="H10" s="43"/>
      <c r="I10" s="129"/>
      <c r="J10" s="43"/>
      <c r="K10" s="46"/>
      <c r="AZ10" s="126" t="s">
        <v>144</v>
      </c>
      <c r="BA10" s="126" t="s">
        <v>138</v>
      </c>
      <c r="BB10" s="126" t="s">
        <v>119</v>
      </c>
      <c r="BC10" s="126" t="s">
        <v>145</v>
      </c>
      <c r="BD10" s="126" t="s">
        <v>86</v>
      </c>
    </row>
    <row r="11" spans="2:56" s="1" customFormat="1" ht="36.95" customHeight="1">
      <c r="B11" s="42"/>
      <c r="C11" s="43"/>
      <c r="D11" s="43"/>
      <c r="E11" s="405" t="s">
        <v>146</v>
      </c>
      <c r="F11" s="404"/>
      <c r="G11" s="404"/>
      <c r="H11" s="404"/>
      <c r="I11" s="129"/>
      <c r="J11" s="43"/>
      <c r="K11" s="46"/>
      <c r="AZ11" s="126" t="s">
        <v>147</v>
      </c>
      <c r="BA11" s="126" t="s">
        <v>148</v>
      </c>
      <c r="BB11" s="126" t="s">
        <v>149</v>
      </c>
      <c r="BC11" s="126" t="s">
        <v>150</v>
      </c>
      <c r="BD11" s="126" t="s">
        <v>86</v>
      </c>
    </row>
    <row r="12" spans="2:56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  <c r="AZ12" s="126" t="s">
        <v>151</v>
      </c>
      <c r="BA12" s="126" t="s">
        <v>148</v>
      </c>
      <c r="BB12" s="126" t="s">
        <v>149</v>
      </c>
      <c r="BC12" s="126" t="s">
        <v>152</v>
      </c>
      <c r="BD12" s="126" t="s">
        <v>86</v>
      </c>
    </row>
    <row r="13" spans="2:56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23</v>
      </c>
      <c r="K13" s="46"/>
      <c r="AZ13" s="126" t="s">
        <v>153</v>
      </c>
      <c r="BA13" s="126" t="s">
        <v>118</v>
      </c>
      <c r="BB13" s="126" t="s">
        <v>119</v>
      </c>
      <c r="BC13" s="126" t="s">
        <v>154</v>
      </c>
      <c r="BD13" s="126" t="s">
        <v>86</v>
      </c>
    </row>
    <row r="14" spans="2:56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30" t="s">
        <v>26</v>
      </c>
      <c r="J14" s="131" t="str">
        <f>'Rekapitulace stavby'!AN8</f>
        <v>4. 1. 2018</v>
      </c>
      <c r="K14" s="46"/>
      <c r="AZ14" s="126" t="s">
        <v>155</v>
      </c>
      <c r="BA14" s="126" t="s">
        <v>148</v>
      </c>
      <c r="BB14" s="126" t="s">
        <v>149</v>
      </c>
      <c r="BC14" s="126" t="s">
        <v>156</v>
      </c>
      <c r="BD14" s="126" t="s">
        <v>86</v>
      </c>
    </row>
    <row r="15" spans="2:56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  <c r="AZ15" s="126" t="s">
        <v>157</v>
      </c>
      <c r="BA15" s="126" t="s">
        <v>148</v>
      </c>
      <c r="BB15" s="126" t="s">
        <v>149</v>
      </c>
      <c r="BC15" s="126" t="s">
        <v>158</v>
      </c>
      <c r="BD15" s="126" t="s">
        <v>86</v>
      </c>
    </row>
    <row r="16" spans="2:56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30" t="s">
        <v>29</v>
      </c>
      <c r="J16" s="36" t="s">
        <v>30</v>
      </c>
      <c r="K16" s="46"/>
      <c r="AZ16" s="126" t="s">
        <v>159</v>
      </c>
      <c r="BA16" s="126" t="s">
        <v>160</v>
      </c>
      <c r="BB16" s="126" t="s">
        <v>149</v>
      </c>
      <c r="BC16" s="126" t="s">
        <v>161</v>
      </c>
      <c r="BD16" s="126" t="s">
        <v>86</v>
      </c>
    </row>
    <row r="17" spans="2:56" s="1" customFormat="1" ht="18" customHeight="1">
      <c r="B17" s="42"/>
      <c r="C17" s="43"/>
      <c r="D17" s="43"/>
      <c r="E17" s="36" t="s">
        <v>31</v>
      </c>
      <c r="F17" s="43"/>
      <c r="G17" s="43"/>
      <c r="H17" s="43"/>
      <c r="I17" s="130" t="s">
        <v>32</v>
      </c>
      <c r="J17" s="36" t="s">
        <v>33</v>
      </c>
      <c r="K17" s="46"/>
      <c r="AZ17" s="126" t="s">
        <v>162</v>
      </c>
      <c r="BA17" s="126" t="s">
        <v>148</v>
      </c>
      <c r="BB17" s="126" t="s">
        <v>149</v>
      </c>
      <c r="BC17" s="126" t="s">
        <v>163</v>
      </c>
      <c r="BD17" s="126" t="s">
        <v>86</v>
      </c>
    </row>
    <row r="18" spans="2:56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  <c r="AZ18" s="126" t="s">
        <v>164</v>
      </c>
      <c r="BA18" s="126" t="s">
        <v>165</v>
      </c>
      <c r="BB18" s="126" t="s">
        <v>149</v>
      </c>
      <c r="BC18" s="126" t="s">
        <v>166</v>
      </c>
      <c r="BD18" s="126" t="s">
        <v>86</v>
      </c>
    </row>
    <row r="19" spans="2:56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30" t="s">
        <v>29</v>
      </c>
      <c r="J19" s="36" t="str">
        <f>IF('Rekapitulace stavby'!AN13="Vyplň údaj","",IF('Rekapitulace stavby'!AN13="","",'Rekapitulace stavby'!AN13))</f>
        <v/>
      </c>
      <c r="K19" s="46"/>
      <c r="AZ19" s="126" t="s">
        <v>167</v>
      </c>
      <c r="BA19" s="126" t="s">
        <v>165</v>
      </c>
      <c r="BB19" s="126" t="s">
        <v>149</v>
      </c>
      <c r="BC19" s="126" t="s">
        <v>168</v>
      </c>
      <c r="BD19" s="126" t="s">
        <v>86</v>
      </c>
    </row>
    <row r="20" spans="2:56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32</v>
      </c>
      <c r="J20" s="36" t="str">
        <f>IF('Rekapitulace stavby'!AN14="Vyplň údaj","",IF('Rekapitulace stavby'!AN14="","",'Rekapitulace stavby'!AN14))</f>
        <v/>
      </c>
      <c r="K20" s="46"/>
      <c r="AZ20" s="126" t="s">
        <v>169</v>
      </c>
      <c r="BA20" s="126" t="s">
        <v>165</v>
      </c>
      <c r="BB20" s="126" t="s">
        <v>149</v>
      </c>
      <c r="BC20" s="126" t="s">
        <v>170</v>
      </c>
      <c r="BD20" s="126" t="s">
        <v>86</v>
      </c>
    </row>
    <row r="21" spans="2:56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  <c r="AZ21" s="126" t="s">
        <v>171</v>
      </c>
      <c r="BA21" s="126" t="s">
        <v>165</v>
      </c>
      <c r="BB21" s="126" t="s">
        <v>119</v>
      </c>
      <c r="BC21" s="126" t="s">
        <v>172</v>
      </c>
      <c r="BD21" s="126" t="s">
        <v>86</v>
      </c>
    </row>
    <row r="22" spans="2:56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30" t="s">
        <v>29</v>
      </c>
      <c r="J22" s="36" t="s">
        <v>37</v>
      </c>
      <c r="K22" s="46"/>
      <c r="AZ22" s="126" t="s">
        <v>173</v>
      </c>
      <c r="BA22" s="126" t="s">
        <v>165</v>
      </c>
      <c r="BB22" s="126" t="s">
        <v>119</v>
      </c>
      <c r="BC22" s="126" t="s">
        <v>174</v>
      </c>
      <c r="BD22" s="126" t="s">
        <v>86</v>
      </c>
    </row>
    <row r="23" spans="2:56" s="1" customFormat="1" ht="18" customHeight="1">
      <c r="B23" s="42"/>
      <c r="C23" s="43"/>
      <c r="D23" s="43"/>
      <c r="E23" s="36" t="s">
        <v>38</v>
      </c>
      <c r="F23" s="43"/>
      <c r="G23" s="43"/>
      <c r="H23" s="43"/>
      <c r="I23" s="130" t="s">
        <v>32</v>
      </c>
      <c r="J23" s="36" t="s">
        <v>39</v>
      </c>
      <c r="K23" s="46"/>
      <c r="AZ23" s="126" t="s">
        <v>175</v>
      </c>
      <c r="BA23" s="126" t="s">
        <v>176</v>
      </c>
      <c r="BB23" s="126" t="s">
        <v>177</v>
      </c>
      <c r="BC23" s="126" t="s">
        <v>178</v>
      </c>
      <c r="BD23" s="126" t="s">
        <v>86</v>
      </c>
    </row>
    <row r="24" spans="2:56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  <c r="AZ24" s="126" t="s">
        <v>179</v>
      </c>
      <c r="BA24" s="126" t="s">
        <v>118</v>
      </c>
      <c r="BB24" s="126" t="s">
        <v>119</v>
      </c>
      <c r="BC24" s="126" t="s">
        <v>180</v>
      </c>
      <c r="BD24" s="126" t="s">
        <v>86</v>
      </c>
    </row>
    <row r="25" spans="2:56" s="1" customFormat="1" ht="14.45" customHeight="1">
      <c r="B25" s="42"/>
      <c r="C25" s="43"/>
      <c r="D25" s="38" t="s">
        <v>41</v>
      </c>
      <c r="E25" s="43"/>
      <c r="F25" s="43"/>
      <c r="G25" s="43"/>
      <c r="H25" s="43"/>
      <c r="I25" s="129"/>
      <c r="J25" s="43"/>
      <c r="K25" s="46"/>
      <c r="AZ25" s="126" t="s">
        <v>181</v>
      </c>
      <c r="BA25" s="126" t="s">
        <v>182</v>
      </c>
      <c r="BB25" s="126" t="s">
        <v>149</v>
      </c>
      <c r="BC25" s="126" t="s">
        <v>183</v>
      </c>
      <c r="BD25" s="126" t="s">
        <v>86</v>
      </c>
    </row>
    <row r="26" spans="2:56" s="7" customFormat="1" ht="16.5" customHeight="1">
      <c r="B26" s="132"/>
      <c r="C26" s="133"/>
      <c r="D26" s="133"/>
      <c r="E26" s="378" t="s">
        <v>33</v>
      </c>
      <c r="F26" s="378"/>
      <c r="G26" s="378"/>
      <c r="H26" s="378"/>
      <c r="I26" s="134"/>
      <c r="J26" s="133"/>
      <c r="K26" s="135"/>
      <c r="AZ26" s="136" t="s">
        <v>184</v>
      </c>
      <c r="BA26" s="136" t="s">
        <v>182</v>
      </c>
      <c r="BB26" s="136" t="s">
        <v>149</v>
      </c>
      <c r="BC26" s="136" t="s">
        <v>185</v>
      </c>
      <c r="BD26" s="136" t="s">
        <v>86</v>
      </c>
    </row>
    <row r="27" spans="2:56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  <c r="AZ27" s="126" t="s">
        <v>186</v>
      </c>
      <c r="BA27" s="126" t="s">
        <v>187</v>
      </c>
      <c r="BB27" s="126" t="s">
        <v>188</v>
      </c>
      <c r="BC27" s="126" t="s">
        <v>189</v>
      </c>
      <c r="BD27" s="126" t="s">
        <v>86</v>
      </c>
    </row>
    <row r="28" spans="2:56" s="1" customFormat="1" ht="6.95" customHeight="1">
      <c r="B28" s="42"/>
      <c r="C28" s="43"/>
      <c r="D28" s="86"/>
      <c r="E28" s="86"/>
      <c r="F28" s="86"/>
      <c r="G28" s="86"/>
      <c r="H28" s="86"/>
      <c r="I28" s="137"/>
      <c r="J28" s="86"/>
      <c r="K28" s="138"/>
      <c r="AZ28" s="126" t="s">
        <v>190</v>
      </c>
      <c r="BA28" s="126" t="s">
        <v>191</v>
      </c>
      <c r="BB28" s="126" t="s">
        <v>119</v>
      </c>
      <c r="BC28" s="126" t="s">
        <v>189</v>
      </c>
      <c r="BD28" s="126" t="s">
        <v>86</v>
      </c>
    </row>
    <row r="29" spans="2:56" s="1" customFormat="1" ht="25.35" customHeight="1">
      <c r="B29" s="42"/>
      <c r="C29" s="43"/>
      <c r="D29" s="139" t="s">
        <v>43</v>
      </c>
      <c r="E29" s="43"/>
      <c r="F29" s="43"/>
      <c r="G29" s="43"/>
      <c r="H29" s="43"/>
      <c r="I29" s="129"/>
      <c r="J29" s="140">
        <f>ROUND(J99,2)</f>
        <v>0</v>
      </c>
      <c r="K29" s="46"/>
      <c r="AZ29" s="126" t="s">
        <v>192</v>
      </c>
      <c r="BA29" s="126" t="s">
        <v>193</v>
      </c>
      <c r="BB29" s="126" t="s">
        <v>188</v>
      </c>
      <c r="BC29" s="126" t="s">
        <v>194</v>
      </c>
      <c r="BD29" s="126" t="s">
        <v>86</v>
      </c>
    </row>
    <row r="30" spans="2:56" s="1" customFormat="1" ht="6.95" customHeight="1">
      <c r="B30" s="42"/>
      <c r="C30" s="43"/>
      <c r="D30" s="86"/>
      <c r="E30" s="86"/>
      <c r="F30" s="86"/>
      <c r="G30" s="86"/>
      <c r="H30" s="86"/>
      <c r="I30" s="137"/>
      <c r="J30" s="86"/>
      <c r="K30" s="138"/>
      <c r="AZ30" s="126" t="s">
        <v>195</v>
      </c>
      <c r="BA30" s="126" t="s">
        <v>196</v>
      </c>
      <c r="BB30" s="126" t="s">
        <v>188</v>
      </c>
      <c r="BC30" s="126" t="s">
        <v>197</v>
      </c>
      <c r="BD30" s="126" t="s">
        <v>86</v>
      </c>
    </row>
    <row r="31" spans="2:56" s="1" customFormat="1" ht="14.45" customHeight="1">
      <c r="B31" s="42"/>
      <c r="C31" s="43"/>
      <c r="D31" s="43"/>
      <c r="E31" s="43"/>
      <c r="F31" s="47" t="s">
        <v>45</v>
      </c>
      <c r="G31" s="43"/>
      <c r="H31" s="43"/>
      <c r="I31" s="141" t="s">
        <v>44</v>
      </c>
      <c r="J31" s="47" t="s">
        <v>46</v>
      </c>
      <c r="K31" s="46"/>
      <c r="AZ31" s="126" t="s">
        <v>198</v>
      </c>
      <c r="BA31" s="126" t="s">
        <v>199</v>
      </c>
      <c r="BB31" s="126" t="s">
        <v>188</v>
      </c>
      <c r="BC31" s="126" t="s">
        <v>200</v>
      </c>
      <c r="BD31" s="126" t="s">
        <v>86</v>
      </c>
    </row>
    <row r="32" spans="2:56" s="1" customFormat="1" ht="14.45" customHeight="1">
      <c r="B32" s="42"/>
      <c r="C32" s="43"/>
      <c r="D32" s="50" t="s">
        <v>47</v>
      </c>
      <c r="E32" s="50" t="s">
        <v>48</v>
      </c>
      <c r="F32" s="142">
        <f>ROUND(SUM(BE99:BE855),2)</f>
        <v>0</v>
      </c>
      <c r="G32" s="43"/>
      <c r="H32" s="43"/>
      <c r="I32" s="143">
        <v>0.21</v>
      </c>
      <c r="J32" s="142">
        <f>ROUND(ROUND((SUM(BE99:BE855)),2)*I32,2)</f>
        <v>0</v>
      </c>
      <c r="K32" s="46"/>
      <c r="AZ32" s="126" t="s">
        <v>201</v>
      </c>
      <c r="BA32" s="126" t="s">
        <v>202</v>
      </c>
      <c r="BB32" s="126" t="s">
        <v>149</v>
      </c>
      <c r="BC32" s="126" t="s">
        <v>203</v>
      </c>
      <c r="BD32" s="126" t="s">
        <v>86</v>
      </c>
    </row>
    <row r="33" spans="2:56" s="1" customFormat="1" ht="14.45" customHeight="1">
      <c r="B33" s="42"/>
      <c r="C33" s="43"/>
      <c r="D33" s="43"/>
      <c r="E33" s="50" t="s">
        <v>49</v>
      </c>
      <c r="F33" s="142">
        <f>ROUND(SUM(BF99:BF855),2)</f>
        <v>0</v>
      </c>
      <c r="G33" s="43"/>
      <c r="H33" s="43"/>
      <c r="I33" s="143">
        <v>0.15</v>
      </c>
      <c r="J33" s="142">
        <f>ROUND(ROUND((SUM(BF99:BF855)),2)*I33,2)</f>
        <v>0</v>
      </c>
      <c r="K33" s="46"/>
      <c r="AZ33" s="126" t="s">
        <v>204</v>
      </c>
      <c r="BA33" s="126" t="s">
        <v>187</v>
      </c>
      <c r="BB33" s="126" t="s">
        <v>188</v>
      </c>
      <c r="BC33" s="126" t="s">
        <v>205</v>
      </c>
      <c r="BD33" s="126" t="s">
        <v>86</v>
      </c>
    </row>
    <row r="34" spans="2:56" s="1" customFormat="1" ht="14.45" customHeight="1" hidden="1">
      <c r="B34" s="42"/>
      <c r="C34" s="43"/>
      <c r="D34" s="43"/>
      <c r="E34" s="50" t="s">
        <v>50</v>
      </c>
      <c r="F34" s="142">
        <f>ROUND(SUM(BG99:BG855),2)</f>
        <v>0</v>
      </c>
      <c r="G34" s="43"/>
      <c r="H34" s="43"/>
      <c r="I34" s="143">
        <v>0.21</v>
      </c>
      <c r="J34" s="142">
        <v>0</v>
      </c>
      <c r="K34" s="46"/>
      <c r="AZ34" s="126" t="s">
        <v>206</v>
      </c>
      <c r="BA34" s="126" t="s">
        <v>207</v>
      </c>
      <c r="BB34" s="126" t="s">
        <v>119</v>
      </c>
      <c r="BC34" s="126" t="s">
        <v>208</v>
      </c>
      <c r="BD34" s="126" t="s">
        <v>86</v>
      </c>
    </row>
    <row r="35" spans="2:56" s="1" customFormat="1" ht="14.45" customHeight="1" hidden="1">
      <c r="B35" s="42"/>
      <c r="C35" s="43"/>
      <c r="D35" s="43"/>
      <c r="E35" s="50" t="s">
        <v>51</v>
      </c>
      <c r="F35" s="142">
        <f>ROUND(SUM(BH99:BH855),2)</f>
        <v>0</v>
      </c>
      <c r="G35" s="43"/>
      <c r="H35" s="43"/>
      <c r="I35" s="143">
        <v>0.15</v>
      </c>
      <c r="J35" s="142">
        <v>0</v>
      </c>
      <c r="K35" s="46"/>
      <c r="AZ35" s="126" t="s">
        <v>209</v>
      </c>
      <c r="BA35" s="126" t="s">
        <v>128</v>
      </c>
      <c r="BB35" s="126" t="s">
        <v>119</v>
      </c>
      <c r="BC35" s="126" t="s">
        <v>210</v>
      </c>
      <c r="BD35" s="126" t="s">
        <v>86</v>
      </c>
    </row>
    <row r="36" spans="2:56" s="1" customFormat="1" ht="14.45" customHeight="1" hidden="1">
      <c r="B36" s="42"/>
      <c r="C36" s="43"/>
      <c r="D36" s="43"/>
      <c r="E36" s="50" t="s">
        <v>52</v>
      </c>
      <c r="F36" s="142">
        <f>ROUND(SUM(BI99:BI855),2)</f>
        <v>0</v>
      </c>
      <c r="G36" s="43"/>
      <c r="H36" s="43"/>
      <c r="I36" s="143">
        <v>0</v>
      </c>
      <c r="J36" s="142">
        <v>0</v>
      </c>
      <c r="K36" s="46"/>
      <c r="AZ36" s="126" t="s">
        <v>211</v>
      </c>
      <c r="BA36" s="126" t="s">
        <v>212</v>
      </c>
      <c r="BB36" s="126" t="s">
        <v>188</v>
      </c>
      <c r="BC36" s="126" t="s">
        <v>213</v>
      </c>
      <c r="BD36" s="126" t="s">
        <v>86</v>
      </c>
    </row>
    <row r="37" spans="2:56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  <c r="AZ37" s="126" t="s">
        <v>214</v>
      </c>
      <c r="BA37" s="126" t="s">
        <v>215</v>
      </c>
      <c r="BB37" s="126" t="s">
        <v>188</v>
      </c>
      <c r="BC37" s="126" t="s">
        <v>216</v>
      </c>
      <c r="BD37" s="126" t="s">
        <v>86</v>
      </c>
    </row>
    <row r="38" spans="2:56" s="1" customFormat="1" ht="25.35" customHeight="1">
      <c r="B38" s="42"/>
      <c r="C38" s="144"/>
      <c r="D38" s="145" t="s">
        <v>53</v>
      </c>
      <c r="E38" s="80"/>
      <c r="F38" s="80"/>
      <c r="G38" s="146" t="s">
        <v>54</v>
      </c>
      <c r="H38" s="147" t="s">
        <v>55</v>
      </c>
      <c r="I38" s="148"/>
      <c r="J38" s="149">
        <f>SUM(J29:J36)</f>
        <v>0</v>
      </c>
      <c r="K38" s="150"/>
      <c r="AZ38" s="126" t="s">
        <v>217</v>
      </c>
      <c r="BA38" s="126" t="s">
        <v>218</v>
      </c>
      <c r="BB38" s="126" t="s">
        <v>188</v>
      </c>
      <c r="BC38" s="126" t="s">
        <v>219</v>
      </c>
      <c r="BD38" s="126" t="s">
        <v>86</v>
      </c>
    </row>
    <row r="39" spans="2:56" s="1" customFormat="1" ht="14.45" customHeight="1">
      <c r="B39" s="57"/>
      <c r="C39" s="58"/>
      <c r="D39" s="58"/>
      <c r="E39" s="58"/>
      <c r="F39" s="58"/>
      <c r="G39" s="58"/>
      <c r="H39" s="58"/>
      <c r="I39" s="151"/>
      <c r="J39" s="58"/>
      <c r="K39" s="59"/>
      <c r="AZ39" s="126" t="s">
        <v>220</v>
      </c>
      <c r="BA39" s="126" t="s">
        <v>199</v>
      </c>
      <c r="BB39" s="126" t="s">
        <v>188</v>
      </c>
      <c r="BC39" s="126" t="s">
        <v>221</v>
      </c>
      <c r="BD39" s="126" t="s">
        <v>86</v>
      </c>
    </row>
    <row r="40" spans="52:56" ht="13.5">
      <c r="AZ40" s="126" t="s">
        <v>222</v>
      </c>
      <c r="BA40" s="126" t="s">
        <v>223</v>
      </c>
      <c r="BB40" s="126" t="s">
        <v>119</v>
      </c>
      <c r="BC40" s="126" t="s">
        <v>224</v>
      </c>
      <c r="BD40" s="126" t="s">
        <v>86</v>
      </c>
    </row>
    <row r="41" spans="52:56" ht="13.5">
      <c r="AZ41" s="126" t="s">
        <v>225</v>
      </c>
      <c r="BA41" s="126" t="s">
        <v>223</v>
      </c>
      <c r="BB41" s="126" t="s">
        <v>119</v>
      </c>
      <c r="BC41" s="126" t="s">
        <v>226</v>
      </c>
      <c r="BD41" s="126" t="s">
        <v>86</v>
      </c>
    </row>
    <row r="42" spans="52:56" ht="13.5">
      <c r="AZ42" s="126" t="s">
        <v>227</v>
      </c>
      <c r="BA42" s="126" t="s">
        <v>228</v>
      </c>
      <c r="BB42" s="126" t="s">
        <v>188</v>
      </c>
      <c r="BC42" s="126" t="s">
        <v>229</v>
      </c>
      <c r="BD42" s="126" t="s">
        <v>86</v>
      </c>
    </row>
    <row r="43" spans="2:56" s="1" customFormat="1" ht="6.95" customHeight="1">
      <c r="B43" s="152"/>
      <c r="C43" s="153"/>
      <c r="D43" s="153"/>
      <c r="E43" s="153"/>
      <c r="F43" s="153"/>
      <c r="G43" s="153"/>
      <c r="H43" s="153"/>
      <c r="I43" s="154"/>
      <c r="J43" s="153"/>
      <c r="K43" s="155"/>
      <c r="AZ43" s="126" t="s">
        <v>230</v>
      </c>
      <c r="BA43" s="126" t="s">
        <v>231</v>
      </c>
      <c r="BB43" s="126" t="s">
        <v>149</v>
      </c>
      <c r="BC43" s="126" t="s">
        <v>232</v>
      </c>
      <c r="BD43" s="126" t="s">
        <v>86</v>
      </c>
    </row>
    <row r="44" spans="2:56" s="1" customFormat="1" ht="36.95" customHeight="1">
      <c r="B44" s="42"/>
      <c r="C44" s="31" t="s">
        <v>233</v>
      </c>
      <c r="D44" s="43"/>
      <c r="E44" s="43"/>
      <c r="F44" s="43"/>
      <c r="G44" s="43"/>
      <c r="H44" s="43"/>
      <c r="I44" s="129"/>
      <c r="J44" s="43"/>
      <c r="K44" s="46"/>
      <c r="AZ44" s="126" t="s">
        <v>234</v>
      </c>
      <c r="BA44" s="126" t="s">
        <v>231</v>
      </c>
      <c r="BB44" s="126" t="s">
        <v>149</v>
      </c>
      <c r="BC44" s="126" t="s">
        <v>235</v>
      </c>
      <c r="BD44" s="126" t="s">
        <v>86</v>
      </c>
    </row>
    <row r="45" spans="2:56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  <c r="AZ45" s="126" t="s">
        <v>236</v>
      </c>
      <c r="BA45" s="126" t="s">
        <v>128</v>
      </c>
      <c r="BB45" s="126" t="s">
        <v>119</v>
      </c>
      <c r="BC45" s="126" t="s">
        <v>237</v>
      </c>
      <c r="BD45" s="126" t="s">
        <v>86</v>
      </c>
    </row>
    <row r="46" spans="2:56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  <c r="AZ46" s="126" t="s">
        <v>238</v>
      </c>
      <c r="BA46" s="126" t="s">
        <v>239</v>
      </c>
      <c r="BB46" s="126" t="s">
        <v>119</v>
      </c>
      <c r="BC46" s="126" t="s">
        <v>240</v>
      </c>
      <c r="BD46" s="126" t="s">
        <v>86</v>
      </c>
    </row>
    <row r="47" spans="2:56" s="1" customFormat="1" ht="16.5" customHeight="1">
      <c r="B47" s="42"/>
      <c r="C47" s="43"/>
      <c r="D47" s="43"/>
      <c r="E47" s="402" t="str">
        <f>E7</f>
        <v>Rekonstrukce MK Karlova a Dukelská, Cheb - etapa I.</v>
      </c>
      <c r="F47" s="403"/>
      <c r="G47" s="403"/>
      <c r="H47" s="403"/>
      <c r="I47" s="129"/>
      <c r="J47" s="43"/>
      <c r="K47" s="46"/>
      <c r="AZ47" s="126" t="s">
        <v>241</v>
      </c>
      <c r="BA47" s="126" t="s">
        <v>242</v>
      </c>
      <c r="BB47" s="126" t="s">
        <v>188</v>
      </c>
      <c r="BC47" s="126" t="s">
        <v>243</v>
      </c>
      <c r="BD47" s="126" t="s">
        <v>86</v>
      </c>
    </row>
    <row r="48" spans="2:56" ht="13.5">
      <c r="B48" s="29"/>
      <c r="C48" s="38" t="s">
        <v>136</v>
      </c>
      <c r="D48" s="30"/>
      <c r="E48" s="30"/>
      <c r="F48" s="30"/>
      <c r="G48" s="30"/>
      <c r="H48" s="30"/>
      <c r="I48" s="128"/>
      <c r="J48" s="30"/>
      <c r="K48" s="32"/>
      <c r="AZ48" s="126" t="s">
        <v>244</v>
      </c>
      <c r="BA48" s="126" t="s">
        <v>245</v>
      </c>
      <c r="BB48" s="126" t="s">
        <v>188</v>
      </c>
      <c r="BC48" s="126" t="s">
        <v>246</v>
      </c>
      <c r="BD48" s="126" t="s">
        <v>86</v>
      </c>
    </row>
    <row r="49" spans="2:56" s="1" customFormat="1" ht="16.5" customHeight="1">
      <c r="B49" s="42"/>
      <c r="C49" s="43"/>
      <c r="D49" s="43"/>
      <c r="E49" s="402" t="s">
        <v>140</v>
      </c>
      <c r="F49" s="404"/>
      <c r="G49" s="404"/>
      <c r="H49" s="404"/>
      <c r="I49" s="129"/>
      <c r="J49" s="43"/>
      <c r="K49" s="46"/>
      <c r="AZ49" s="126" t="s">
        <v>247</v>
      </c>
      <c r="BA49" s="126" t="s">
        <v>202</v>
      </c>
      <c r="BB49" s="126" t="s">
        <v>149</v>
      </c>
      <c r="BC49" s="126" t="s">
        <v>248</v>
      </c>
      <c r="BD49" s="126" t="s">
        <v>86</v>
      </c>
    </row>
    <row r="50" spans="2:56" s="1" customFormat="1" ht="14.45" customHeight="1">
      <c r="B50" s="42"/>
      <c r="C50" s="38" t="s">
        <v>143</v>
      </c>
      <c r="D50" s="43"/>
      <c r="E50" s="43"/>
      <c r="F50" s="43"/>
      <c r="G50" s="43"/>
      <c r="H50" s="43"/>
      <c r="I50" s="129"/>
      <c r="J50" s="43"/>
      <c r="K50" s="46"/>
      <c r="AZ50" s="126" t="s">
        <v>249</v>
      </c>
      <c r="BA50" s="126" t="s">
        <v>250</v>
      </c>
      <c r="BB50" s="126" t="s">
        <v>188</v>
      </c>
      <c r="BC50" s="126" t="s">
        <v>251</v>
      </c>
      <c r="BD50" s="126" t="s">
        <v>86</v>
      </c>
    </row>
    <row r="51" spans="2:56" s="1" customFormat="1" ht="17.25" customHeight="1">
      <c r="B51" s="42"/>
      <c r="C51" s="43"/>
      <c r="D51" s="43"/>
      <c r="E51" s="405" t="str">
        <f>E11</f>
        <v>2017-04-101-SP - SO 101 - Soupis prací - Dopravní řešení - MK Dukelská vč. křižovatky s MK Karlova</v>
      </c>
      <c r="F51" s="404"/>
      <c r="G51" s="404"/>
      <c r="H51" s="404"/>
      <c r="I51" s="129"/>
      <c r="J51" s="43"/>
      <c r="K51" s="46"/>
      <c r="AZ51" s="126" t="s">
        <v>252</v>
      </c>
      <c r="BA51" s="126" t="s">
        <v>253</v>
      </c>
      <c r="BB51" s="126" t="s">
        <v>188</v>
      </c>
      <c r="BC51" s="126" t="s">
        <v>254</v>
      </c>
      <c r="BD51" s="126" t="s">
        <v>86</v>
      </c>
    </row>
    <row r="52" spans="2:56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  <c r="AZ52" s="126" t="s">
        <v>255</v>
      </c>
      <c r="BA52" s="126" t="s">
        <v>207</v>
      </c>
      <c r="BB52" s="126" t="s">
        <v>119</v>
      </c>
      <c r="BC52" s="126" t="s">
        <v>256</v>
      </c>
      <c r="BD52" s="126" t="s">
        <v>86</v>
      </c>
    </row>
    <row r="53" spans="2:56" s="1" customFormat="1" ht="18" customHeight="1">
      <c r="B53" s="42"/>
      <c r="C53" s="38" t="s">
        <v>24</v>
      </c>
      <c r="D53" s="43"/>
      <c r="E53" s="43"/>
      <c r="F53" s="36" t="str">
        <f>F14</f>
        <v>MK Karlova a Dukelská, Cheb, Karlovarský kraj</v>
      </c>
      <c r="G53" s="43"/>
      <c r="H53" s="43"/>
      <c r="I53" s="130" t="s">
        <v>26</v>
      </c>
      <c r="J53" s="131" t="str">
        <f>IF(J14="","",J14)</f>
        <v>4. 1. 2018</v>
      </c>
      <c r="K53" s="46"/>
      <c r="AZ53" s="126" t="s">
        <v>257</v>
      </c>
      <c r="BA53" s="126" t="s">
        <v>258</v>
      </c>
      <c r="BB53" s="126" t="s">
        <v>119</v>
      </c>
      <c r="BC53" s="126" t="s">
        <v>259</v>
      </c>
      <c r="BD53" s="126" t="s">
        <v>86</v>
      </c>
    </row>
    <row r="54" spans="2:56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  <c r="AZ54" s="126" t="s">
        <v>260</v>
      </c>
      <c r="BA54" s="126" t="s">
        <v>261</v>
      </c>
      <c r="BB54" s="126" t="s">
        <v>188</v>
      </c>
      <c r="BC54" s="126" t="s">
        <v>262</v>
      </c>
      <c r="BD54" s="126" t="s">
        <v>86</v>
      </c>
    </row>
    <row r="55" spans="2:56" s="1" customFormat="1" ht="13.5">
      <c r="B55" s="42"/>
      <c r="C55" s="38" t="s">
        <v>28</v>
      </c>
      <c r="D55" s="43"/>
      <c r="E55" s="43"/>
      <c r="F55" s="36" t="str">
        <f>E17</f>
        <v>Město Cheb</v>
      </c>
      <c r="G55" s="43"/>
      <c r="H55" s="43"/>
      <c r="I55" s="130" t="s">
        <v>36</v>
      </c>
      <c r="J55" s="378" t="str">
        <f>E23</f>
        <v>Ing. Martin Haueisen</v>
      </c>
      <c r="K55" s="46"/>
      <c r="AZ55" s="126" t="s">
        <v>263</v>
      </c>
      <c r="BA55" s="126" t="s">
        <v>128</v>
      </c>
      <c r="BB55" s="126" t="s">
        <v>119</v>
      </c>
      <c r="BC55" s="126" t="s">
        <v>264</v>
      </c>
      <c r="BD55" s="126" t="s">
        <v>86</v>
      </c>
    </row>
    <row r="56" spans="2:56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29"/>
      <c r="J56" s="406"/>
      <c r="K56" s="46"/>
      <c r="AZ56" s="126" t="s">
        <v>265</v>
      </c>
      <c r="BA56" s="126" t="s">
        <v>199</v>
      </c>
      <c r="BB56" s="126" t="s">
        <v>188</v>
      </c>
      <c r="BC56" s="126" t="s">
        <v>266</v>
      </c>
      <c r="BD56" s="126" t="s">
        <v>86</v>
      </c>
    </row>
    <row r="57" spans="2:56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  <c r="AZ57" s="126" t="s">
        <v>267</v>
      </c>
      <c r="BA57" s="126" t="s">
        <v>268</v>
      </c>
      <c r="BB57" s="126" t="s">
        <v>177</v>
      </c>
      <c r="BC57" s="126" t="s">
        <v>86</v>
      </c>
      <c r="BD57" s="126" t="s">
        <v>86</v>
      </c>
    </row>
    <row r="58" spans="2:56" s="1" customFormat="1" ht="29.25" customHeight="1">
      <c r="B58" s="42"/>
      <c r="C58" s="156" t="s">
        <v>269</v>
      </c>
      <c r="D58" s="144"/>
      <c r="E58" s="144"/>
      <c r="F58" s="144"/>
      <c r="G58" s="144"/>
      <c r="H58" s="144"/>
      <c r="I58" s="157"/>
      <c r="J58" s="158" t="s">
        <v>270</v>
      </c>
      <c r="K58" s="159"/>
      <c r="AZ58" s="126" t="s">
        <v>271</v>
      </c>
      <c r="BA58" s="126" t="s">
        <v>268</v>
      </c>
      <c r="BB58" s="126" t="s">
        <v>177</v>
      </c>
      <c r="BC58" s="126" t="s">
        <v>84</v>
      </c>
      <c r="BD58" s="126" t="s">
        <v>86</v>
      </c>
    </row>
    <row r="59" spans="2:56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  <c r="AZ59" s="126" t="s">
        <v>272</v>
      </c>
      <c r="BA59" s="126" t="s">
        <v>268</v>
      </c>
      <c r="BB59" s="126" t="s">
        <v>177</v>
      </c>
      <c r="BC59" s="126" t="s">
        <v>84</v>
      </c>
      <c r="BD59" s="126" t="s">
        <v>86</v>
      </c>
    </row>
    <row r="60" spans="2:56" s="1" customFormat="1" ht="29.25" customHeight="1">
      <c r="B60" s="42"/>
      <c r="C60" s="160" t="s">
        <v>273</v>
      </c>
      <c r="D60" s="43"/>
      <c r="E60" s="43"/>
      <c r="F60" s="43"/>
      <c r="G60" s="43"/>
      <c r="H60" s="43"/>
      <c r="I60" s="129"/>
      <c r="J60" s="140">
        <f>J99</f>
        <v>0</v>
      </c>
      <c r="K60" s="46"/>
      <c r="AU60" s="25" t="s">
        <v>274</v>
      </c>
      <c r="AZ60" s="126" t="s">
        <v>275</v>
      </c>
      <c r="BA60" s="126" t="s">
        <v>128</v>
      </c>
      <c r="BB60" s="126" t="s">
        <v>119</v>
      </c>
      <c r="BC60" s="126" t="s">
        <v>276</v>
      </c>
      <c r="BD60" s="126" t="s">
        <v>86</v>
      </c>
    </row>
    <row r="61" spans="2:56" s="8" customFormat="1" ht="24.95" customHeight="1">
      <c r="B61" s="161"/>
      <c r="C61" s="162"/>
      <c r="D61" s="163" t="s">
        <v>277</v>
      </c>
      <c r="E61" s="164"/>
      <c r="F61" s="164"/>
      <c r="G61" s="164"/>
      <c r="H61" s="164"/>
      <c r="I61" s="165"/>
      <c r="J61" s="166">
        <f>J100</f>
        <v>0</v>
      </c>
      <c r="K61" s="167"/>
      <c r="AZ61" s="168" t="s">
        <v>278</v>
      </c>
      <c r="BA61" s="168" t="s">
        <v>128</v>
      </c>
      <c r="BB61" s="168" t="s">
        <v>119</v>
      </c>
      <c r="BC61" s="168" t="s">
        <v>279</v>
      </c>
      <c r="BD61" s="168" t="s">
        <v>86</v>
      </c>
    </row>
    <row r="62" spans="2:56" s="9" customFormat="1" ht="19.9" customHeight="1">
      <c r="B62" s="169"/>
      <c r="C62" s="170"/>
      <c r="D62" s="171" t="s">
        <v>280</v>
      </c>
      <c r="E62" s="172"/>
      <c r="F62" s="172"/>
      <c r="G62" s="172"/>
      <c r="H62" s="172"/>
      <c r="I62" s="173"/>
      <c r="J62" s="174">
        <f>J101</f>
        <v>0</v>
      </c>
      <c r="K62" s="175"/>
      <c r="AZ62" s="176" t="s">
        <v>281</v>
      </c>
      <c r="BA62" s="176" t="s">
        <v>128</v>
      </c>
      <c r="BB62" s="176" t="s">
        <v>119</v>
      </c>
      <c r="BC62" s="176" t="s">
        <v>282</v>
      </c>
      <c r="BD62" s="176" t="s">
        <v>86</v>
      </c>
    </row>
    <row r="63" spans="2:11" s="9" customFormat="1" ht="14.85" customHeight="1">
      <c r="B63" s="169"/>
      <c r="C63" s="170"/>
      <c r="D63" s="171" t="s">
        <v>283</v>
      </c>
      <c r="E63" s="172"/>
      <c r="F63" s="172"/>
      <c r="G63" s="172"/>
      <c r="H63" s="172"/>
      <c r="I63" s="173"/>
      <c r="J63" s="174">
        <f>J191</f>
        <v>0</v>
      </c>
      <c r="K63" s="175"/>
    </row>
    <row r="64" spans="2:11" s="9" customFormat="1" ht="19.9" customHeight="1">
      <c r="B64" s="169"/>
      <c r="C64" s="170"/>
      <c r="D64" s="171" t="s">
        <v>284</v>
      </c>
      <c r="E64" s="172"/>
      <c r="F64" s="172"/>
      <c r="G64" s="172"/>
      <c r="H64" s="172"/>
      <c r="I64" s="173"/>
      <c r="J64" s="174">
        <f>J243</f>
        <v>0</v>
      </c>
      <c r="K64" s="175"/>
    </row>
    <row r="65" spans="2:11" s="9" customFormat="1" ht="19.9" customHeight="1">
      <c r="B65" s="169"/>
      <c r="C65" s="170"/>
      <c r="D65" s="171" t="s">
        <v>285</v>
      </c>
      <c r="E65" s="172"/>
      <c r="F65" s="172"/>
      <c r="G65" s="172"/>
      <c r="H65" s="172"/>
      <c r="I65" s="173"/>
      <c r="J65" s="174">
        <f>J265</f>
        <v>0</v>
      </c>
      <c r="K65" s="175"/>
    </row>
    <row r="66" spans="2:11" s="9" customFormat="1" ht="19.9" customHeight="1">
      <c r="B66" s="169"/>
      <c r="C66" s="170"/>
      <c r="D66" s="171" t="s">
        <v>286</v>
      </c>
      <c r="E66" s="172"/>
      <c r="F66" s="172"/>
      <c r="G66" s="172"/>
      <c r="H66" s="172"/>
      <c r="I66" s="173"/>
      <c r="J66" s="174">
        <f>J293</f>
        <v>0</v>
      </c>
      <c r="K66" s="175"/>
    </row>
    <row r="67" spans="2:11" s="9" customFormat="1" ht="19.9" customHeight="1">
      <c r="B67" s="169"/>
      <c r="C67" s="170"/>
      <c r="D67" s="171" t="s">
        <v>287</v>
      </c>
      <c r="E67" s="172"/>
      <c r="F67" s="172"/>
      <c r="G67" s="172"/>
      <c r="H67" s="172"/>
      <c r="I67" s="173"/>
      <c r="J67" s="174">
        <f>J298</f>
        <v>0</v>
      </c>
      <c r="K67" s="175"/>
    </row>
    <row r="68" spans="2:11" s="9" customFormat="1" ht="19.9" customHeight="1">
      <c r="B68" s="169"/>
      <c r="C68" s="170"/>
      <c r="D68" s="171" t="s">
        <v>288</v>
      </c>
      <c r="E68" s="172"/>
      <c r="F68" s="172"/>
      <c r="G68" s="172"/>
      <c r="H68" s="172"/>
      <c r="I68" s="173"/>
      <c r="J68" s="174">
        <f>J391</f>
        <v>0</v>
      </c>
      <c r="K68" s="175"/>
    </row>
    <row r="69" spans="2:11" s="9" customFormat="1" ht="19.9" customHeight="1">
      <c r="B69" s="169"/>
      <c r="C69" s="170"/>
      <c r="D69" s="171" t="s">
        <v>289</v>
      </c>
      <c r="E69" s="172"/>
      <c r="F69" s="172"/>
      <c r="G69" s="172"/>
      <c r="H69" s="172"/>
      <c r="I69" s="173"/>
      <c r="J69" s="174">
        <f>J522</f>
        <v>0</v>
      </c>
      <c r="K69" s="175"/>
    </row>
    <row r="70" spans="2:11" s="9" customFormat="1" ht="14.85" customHeight="1">
      <c r="B70" s="169"/>
      <c r="C70" s="170"/>
      <c r="D70" s="171" t="s">
        <v>290</v>
      </c>
      <c r="E70" s="172"/>
      <c r="F70" s="172"/>
      <c r="G70" s="172"/>
      <c r="H70" s="172"/>
      <c r="I70" s="173"/>
      <c r="J70" s="174">
        <f>J645</f>
        <v>0</v>
      </c>
      <c r="K70" s="175"/>
    </row>
    <row r="71" spans="2:11" s="9" customFormat="1" ht="14.85" customHeight="1">
      <c r="B71" s="169"/>
      <c r="C71" s="170"/>
      <c r="D71" s="171" t="s">
        <v>291</v>
      </c>
      <c r="E71" s="172"/>
      <c r="F71" s="172"/>
      <c r="G71" s="172"/>
      <c r="H71" s="172"/>
      <c r="I71" s="173"/>
      <c r="J71" s="174">
        <f>J717</f>
        <v>0</v>
      </c>
      <c r="K71" s="175"/>
    </row>
    <row r="72" spans="2:11" s="9" customFormat="1" ht="19.9" customHeight="1">
      <c r="B72" s="169"/>
      <c r="C72" s="170"/>
      <c r="D72" s="171" t="s">
        <v>292</v>
      </c>
      <c r="E72" s="172"/>
      <c r="F72" s="172"/>
      <c r="G72" s="172"/>
      <c r="H72" s="172"/>
      <c r="I72" s="173"/>
      <c r="J72" s="174">
        <f>J799</f>
        <v>0</v>
      </c>
      <c r="K72" s="175"/>
    </row>
    <row r="73" spans="2:11" s="9" customFormat="1" ht="19.9" customHeight="1">
      <c r="B73" s="169"/>
      <c r="C73" s="170"/>
      <c r="D73" s="171" t="s">
        <v>293</v>
      </c>
      <c r="E73" s="172"/>
      <c r="F73" s="172"/>
      <c r="G73" s="172"/>
      <c r="H73" s="172"/>
      <c r="I73" s="173"/>
      <c r="J73" s="174">
        <f>J806</f>
        <v>0</v>
      </c>
      <c r="K73" s="175"/>
    </row>
    <row r="74" spans="2:11" s="9" customFormat="1" ht="19.9" customHeight="1">
      <c r="B74" s="169"/>
      <c r="C74" s="170"/>
      <c r="D74" s="171" t="s">
        <v>294</v>
      </c>
      <c r="E74" s="172"/>
      <c r="F74" s="172"/>
      <c r="G74" s="172"/>
      <c r="H74" s="172"/>
      <c r="I74" s="173"/>
      <c r="J74" s="174">
        <f>J808</f>
        <v>0</v>
      </c>
      <c r="K74" s="175"/>
    </row>
    <row r="75" spans="2:11" s="9" customFormat="1" ht="19.9" customHeight="1">
      <c r="B75" s="169"/>
      <c r="C75" s="170"/>
      <c r="D75" s="171" t="s">
        <v>295</v>
      </c>
      <c r="E75" s="172"/>
      <c r="F75" s="172"/>
      <c r="G75" s="172"/>
      <c r="H75" s="172"/>
      <c r="I75" s="173"/>
      <c r="J75" s="174">
        <f>J816</f>
        <v>0</v>
      </c>
      <c r="K75" s="175"/>
    </row>
    <row r="76" spans="2:11" s="8" customFormat="1" ht="24.95" customHeight="1">
      <c r="B76" s="161"/>
      <c r="C76" s="162"/>
      <c r="D76" s="163" t="s">
        <v>296</v>
      </c>
      <c r="E76" s="164"/>
      <c r="F76" s="164"/>
      <c r="G76" s="164"/>
      <c r="H76" s="164"/>
      <c r="I76" s="165"/>
      <c r="J76" s="166">
        <f>J847</f>
        <v>0</v>
      </c>
      <c r="K76" s="167"/>
    </row>
    <row r="77" spans="2:11" s="9" customFormat="1" ht="19.9" customHeight="1">
      <c r="B77" s="169"/>
      <c r="C77" s="170"/>
      <c r="D77" s="171" t="s">
        <v>297</v>
      </c>
      <c r="E77" s="172"/>
      <c r="F77" s="172"/>
      <c r="G77" s="172"/>
      <c r="H77" s="172"/>
      <c r="I77" s="173"/>
      <c r="J77" s="174">
        <f>J848</f>
        <v>0</v>
      </c>
      <c r="K77" s="175"/>
    </row>
    <row r="78" spans="2:11" s="1" customFormat="1" ht="21.75" customHeight="1">
      <c r="B78" s="42"/>
      <c r="C78" s="43"/>
      <c r="D78" s="43"/>
      <c r="E78" s="43"/>
      <c r="F78" s="43"/>
      <c r="G78" s="43"/>
      <c r="H78" s="43"/>
      <c r="I78" s="129"/>
      <c r="J78" s="43"/>
      <c r="K78" s="46"/>
    </row>
    <row r="79" spans="2:11" s="1" customFormat="1" ht="6.95" customHeight="1">
      <c r="B79" s="57"/>
      <c r="C79" s="58"/>
      <c r="D79" s="58"/>
      <c r="E79" s="58"/>
      <c r="F79" s="58"/>
      <c r="G79" s="58"/>
      <c r="H79" s="58"/>
      <c r="I79" s="151"/>
      <c r="J79" s="58"/>
      <c r="K79" s="59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54"/>
      <c r="J83" s="61"/>
      <c r="K83" s="61"/>
      <c r="L83" s="62"/>
    </row>
    <row r="84" spans="2:12" s="1" customFormat="1" ht="36.95" customHeight="1">
      <c r="B84" s="42"/>
      <c r="C84" s="63" t="s">
        <v>298</v>
      </c>
      <c r="D84" s="64"/>
      <c r="E84" s="64"/>
      <c r="F84" s="64"/>
      <c r="G84" s="64"/>
      <c r="H84" s="64"/>
      <c r="I84" s="177"/>
      <c r="J84" s="64"/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77"/>
      <c r="J85" s="64"/>
      <c r="K85" s="64"/>
      <c r="L85" s="62"/>
    </row>
    <row r="86" spans="2:12" s="1" customFormat="1" ht="14.45" customHeight="1">
      <c r="B86" s="42"/>
      <c r="C86" s="66" t="s">
        <v>18</v>
      </c>
      <c r="D86" s="64"/>
      <c r="E86" s="64"/>
      <c r="F86" s="64"/>
      <c r="G86" s="64"/>
      <c r="H86" s="64"/>
      <c r="I86" s="177"/>
      <c r="J86" s="64"/>
      <c r="K86" s="64"/>
      <c r="L86" s="62"/>
    </row>
    <row r="87" spans="2:12" s="1" customFormat="1" ht="16.5" customHeight="1">
      <c r="B87" s="42"/>
      <c r="C87" s="64"/>
      <c r="D87" s="64"/>
      <c r="E87" s="407" t="str">
        <f>E7</f>
        <v>Rekonstrukce MK Karlova a Dukelská, Cheb - etapa I.</v>
      </c>
      <c r="F87" s="408"/>
      <c r="G87" s="408"/>
      <c r="H87" s="408"/>
      <c r="I87" s="177"/>
      <c r="J87" s="64"/>
      <c r="K87" s="64"/>
      <c r="L87" s="62"/>
    </row>
    <row r="88" spans="2:12" ht="13.5">
      <c r="B88" s="29"/>
      <c r="C88" s="66" t="s">
        <v>136</v>
      </c>
      <c r="D88" s="178"/>
      <c r="E88" s="178"/>
      <c r="F88" s="178"/>
      <c r="G88" s="178"/>
      <c r="H88" s="178"/>
      <c r="J88" s="178"/>
      <c r="K88" s="178"/>
      <c r="L88" s="179"/>
    </row>
    <row r="89" spans="2:12" s="1" customFormat="1" ht="16.5" customHeight="1">
      <c r="B89" s="42"/>
      <c r="C89" s="64"/>
      <c r="D89" s="64"/>
      <c r="E89" s="407" t="s">
        <v>140</v>
      </c>
      <c r="F89" s="409"/>
      <c r="G89" s="409"/>
      <c r="H89" s="409"/>
      <c r="I89" s="177"/>
      <c r="J89" s="64"/>
      <c r="K89" s="64"/>
      <c r="L89" s="62"/>
    </row>
    <row r="90" spans="2:12" s="1" customFormat="1" ht="14.45" customHeight="1">
      <c r="B90" s="42"/>
      <c r="C90" s="66" t="s">
        <v>143</v>
      </c>
      <c r="D90" s="64"/>
      <c r="E90" s="64"/>
      <c r="F90" s="64"/>
      <c r="G90" s="64"/>
      <c r="H90" s="64"/>
      <c r="I90" s="177"/>
      <c r="J90" s="64"/>
      <c r="K90" s="64"/>
      <c r="L90" s="62"/>
    </row>
    <row r="91" spans="2:12" s="1" customFormat="1" ht="17.25" customHeight="1">
      <c r="B91" s="42"/>
      <c r="C91" s="64"/>
      <c r="D91" s="64"/>
      <c r="E91" s="395" t="str">
        <f>E11</f>
        <v>2017-04-101-SP - SO 101 - Soupis prací - Dopravní řešení - MK Dukelská vč. křižovatky s MK Karlova</v>
      </c>
      <c r="F91" s="409"/>
      <c r="G91" s="409"/>
      <c r="H91" s="409"/>
      <c r="I91" s="177"/>
      <c r="J91" s="64"/>
      <c r="K91" s="64"/>
      <c r="L91" s="62"/>
    </row>
    <row r="92" spans="2:12" s="1" customFormat="1" ht="6.95" customHeight="1">
      <c r="B92" s="42"/>
      <c r="C92" s="64"/>
      <c r="D92" s="64"/>
      <c r="E92" s="64"/>
      <c r="F92" s="64"/>
      <c r="G92" s="64"/>
      <c r="H92" s="64"/>
      <c r="I92" s="177"/>
      <c r="J92" s="64"/>
      <c r="K92" s="64"/>
      <c r="L92" s="62"/>
    </row>
    <row r="93" spans="2:12" s="1" customFormat="1" ht="18" customHeight="1">
      <c r="B93" s="42"/>
      <c r="C93" s="66" t="s">
        <v>24</v>
      </c>
      <c r="D93" s="64"/>
      <c r="E93" s="64"/>
      <c r="F93" s="180" t="str">
        <f>F14</f>
        <v>MK Karlova a Dukelská, Cheb, Karlovarský kraj</v>
      </c>
      <c r="G93" s="64"/>
      <c r="H93" s="64"/>
      <c r="I93" s="181" t="s">
        <v>26</v>
      </c>
      <c r="J93" s="74" t="str">
        <f>IF(J14="","",J14)</f>
        <v>4. 1. 2018</v>
      </c>
      <c r="K93" s="64"/>
      <c r="L93" s="62"/>
    </row>
    <row r="94" spans="2:12" s="1" customFormat="1" ht="6.95" customHeight="1">
      <c r="B94" s="42"/>
      <c r="C94" s="64"/>
      <c r="D94" s="64"/>
      <c r="E94" s="64"/>
      <c r="F94" s="64"/>
      <c r="G94" s="64"/>
      <c r="H94" s="64"/>
      <c r="I94" s="177"/>
      <c r="J94" s="64"/>
      <c r="K94" s="64"/>
      <c r="L94" s="62"/>
    </row>
    <row r="95" spans="2:12" s="1" customFormat="1" ht="13.5">
      <c r="B95" s="42"/>
      <c r="C95" s="66" t="s">
        <v>28</v>
      </c>
      <c r="D95" s="64"/>
      <c r="E95" s="64"/>
      <c r="F95" s="180" t="str">
        <f>E17</f>
        <v>Město Cheb</v>
      </c>
      <c r="G95" s="64"/>
      <c r="H95" s="64"/>
      <c r="I95" s="181" t="s">
        <v>36</v>
      </c>
      <c r="J95" s="180" t="str">
        <f>E23</f>
        <v>Ing. Martin Haueisen</v>
      </c>
      <c r="K95" s="64"/>
      <c r="L95" s="62"/>
    </row>
    <row r="96" spans="2:12" s="1" customFormat="1" ht="14.45" customHeight="1">
      <c r="B96" s="42"/>
      <c r="C96" s="66" t="s">
        <v>34</v>
      </c>
      <c r="D96" s="64"/>
      <c r="E96" s="64"/>
      <c r="F96" s="180" t="str">
        <f>IF(E20="","",E20)</f>
        <v/>
      </c>
      <c r="G96" s="64"/>
      <c r="H96" s="64"/>
      <c r="I96" s="177"/>
      <c r="J96" s="64"/>
      <c r="K96" s="64"/>
      <c r="L96" s="62"/>
    </row>
    <row r="97" spans="2:12" s="1" customFormat="1" ht="10.35" customHeight="1">
      <c r="B97" s="42"/>
      <c r="C97" s="64"/>
      <c r="D97" s="64"/>
      <c r="E97" s="64"/>
      <c r="F97" s="64"/>
      <c r="G97" s="64"/>
      <c r="H97" s="64"/>
      <c r="I97" s="177"/>
      <c r="J97" s="64"/>
      <c r="K97" s="64"/>
      <c r="L97" s="62"/>
    </row>
    <row r="98" spans="2:20" s="10" customFormat="1" ht="29.25" customHeight="1">
      <c r="B98" s="182"/>
      <c r="C98" s="183" t="s">
        <v>299</v>
      </c>
      <c r="D98" s="184" t="s">
        <v>62</v>
      </c>
      <c r="E98" s="184" t="s">
        <v>58</v>
      </c>
      <c r="F98" s="184" t="s">
        <v>300</v>
      </c>
      <c r="G98" s="184" t="s">
        <v>301</v>
      </c>
      <c r="H98" s="184" t="s">
        <v>302</v>
      </c>
      <c r="I98" s="185" t="s">
        <v>303</v>
      </c>
      <c r="J98" s="184" t="s">
        <v>270</v>
      </c>
      <c r="K98" s="186" t="s">
        <v>304</v>
      </c>
      <c r="L98" s="187"/>
      <c r="M98" s="82" t="s">
        <v>305</v>
      </c>
      <c r="N98" s="83" t="s">
        <v>47</v>
      </c>
      <c r="O98" s="83" t="s">
        <v>306</v>
      </c>
      <c r="P98" s="83" t="s">
        <v>307</v>
      </c>
      <c r="Q98" s="83" t="s">
        <v>308</v>
      </c>
      <c r="R98" s="83" t="s">
        <v>309</v>
      </c>
      <c r="S98" s="83" t="s">
        <v>310</v>
      </c>
      <c r="T98" s="84" t="s">
        <v>311</v>
      </c>
    </row>
    <row r="99" spans="2:63" s="1" customFormat="1" ht="29.25" customHeight="1">
      <c r="B99" s="42"/>
      <c r="C99" s="88" t="s">
        <v>273</v>
      </c>
      <c r="D99" s="64"/>
      <c r="E99" s="64"/>
      <c r="F99" s="64"/>
      <c r="G99" s="64"/>
      <c r="H99" s="64"/>
      <c r="I99" s="177"/>
      <c r="J99" s="188">
        <f>BK99</f>
        <v>0</v>
      </c>
      <c r="K99" s="64"/>
      <c r="L99" s="62"/>
      <c r="M99" s="85"/>
      <c r="N99" s="86"/>
      <c r="O99" s="86"/>
      <c r="P99" s="189">
        <f>P100+P847</f>
        <v>0</v>
      </c>
      <c r="Q99" s="86"/>
      <c r="R99" s="189">
        <f>R100+R847</f>
        <v>947.344378</v>
      </c>
      <c r="S99" s="86"/>
      <c r="T99" s="190">
        <f>T100+T847</f>
        <v>2108.6582</v>
      </c>
      <c r="AT99" s="25" t="s">
        <v>76</v>
      </c>
      <c r="AU99" s="25" t="s">
        <v>274</v>
      </c>
      <c r="BK99" s="191">
        <f>BK100+BK847</f>
        <v>0</v>
      </c>
    </row>
    <row r="100" spans="2:63" s="11" customFormat="1" ht="37.35" customHeight="1">
      <c r="B100" s="192"/>
      <c r="C100" s="193"/>
      <c r="D100" s="194" t="s">
        <v>76</v>
      </c>
      <c r="E100" s="195" t="s">
        <v>312</v>
      </c>
      <c r="F100" s="195" t="s">
        <v>313</v>
      </c>
      <c r="G100" s="193"/>
      <c r="H100" s="193"/>
      <c r="I100" s="196"/>
      <c r="J100" s="197">
        <f>BK100</f>
        <v>0</v>
      </c>
      <c r="K100" s="193"/>
      <c r="L100" s="198"/>
      <c r="M100" s="199"/>
      <c r="N100" s="200"/>
      <c r="O100" s="200"/>
      <c r="P100" s="201">
        <f>P101+P243+P265+P293+P298+P391+P522+P799+P806+P808+P816</f>
        <v>0</v>
      </c>
      <c r="Q100" s="200"/>
      <c r="R100" s="201">
        <f>R101+R243+R265+R293+R298+R391+R522+R799+R806+R808+R816</f>
        <v>947.344378</v>
      </c>
      <c r="S100" s="200"/>
      <c r="T100" s="202">
        <f>T101+T243+T265+T293+T298+T391+T522+T799+T806+T808+T816</f>
        <v>2108.6582</v>
      </c>
      <c r="AR100" s="203" t="s">
        <v>84</v>
      </c>
      <c r="AT100" s="204" t="s">
        <v>76</v>
      </c>
      <c r="AU100" s="204" t="s">
        <v>77</v>
      </c>
      <c r="AY100" s="203" t="s">
        <v>314</v>
      </c>
      <c r="BK100" s="205">
        <f>BK101+BK243+BK265+BK293+BK298+BK391+BK522+BK799+BK806+BK808+BK816</f>
        <v>0</v>
      </c>
    </row>
    <row r="101" spans="2:63" s="11" customFormat="1" ht="19.9" customHeight="1">
      <c r="B101" s="192"/>
      <c r="C101" s="193"/>
      <c r="D101" s="194" t="s">
        <v>76</v>
      </c>
      <c r="E101" s="206" t="s">
        <v>84</v>
      </c>
      <c r="F101" s="206" t="s">
        <v>315</v>
      </c>
      <c r="G101" s="193"/>
      <c r="H101" s="193"/>
      <c r="I101" s="196"/>
      <c r="J101" s="207">
        <f>BK101</f>
        <v>0</v>
      </c>
      <c r="K101" s="193"/>
      <c r="L101" s="198"/>
      <c r="M101" s="199"/>
      <c r="N101" s="200"/>
      <c r="O101" s="200"/>
      <c r="P101" s="201">
        <f>P102+SUM(P103:P191)</f>
        <v>0</v>
      </c>
      <c r="Q101" s="200"/>
      <c r="R101" s="201">
        <f>R102+SUM(R103:R191)</f>
        <v>325.85715600000003</v>
      </c>
      <c r="S101" s="200"/>
      <c r="T101" s="202">
        <f>T102+SUM(T103:T191)</f>
        <v>0</v>
      </c>
      <c r="AR101" s="203" t="s">
        <v>84</v>
      </c>
      <c r="AT101" s="204" t="s">
        <v>76</v>
      </c>
      <c r="AU101" s="204" t="s">
        <v>84</v>
      </c>
      <c r="AY101" s="203" t="s">
        <v>314</v>
      </c>
      <c r="BK101" s="205">
        <f>BK102+SUM(BK103:BK191)</f>
        <v>0</v>
      </c>
    </row>
    <row r="102" spans="2:65" s="1" customFormat="1" ht="63.75" customHeight="1">
      <c r="B102" s="42"/>
      <c r="C102" s="208" t="s">
        <v>84</v>
      </c>
      <c r="D102" s="208" t="s">
        <v>316</v>
      </c>
      <c r="E102" s="209" t="s">
        <v>317</v>
      </c>
      <c r="F102" s="210" t="s">
        <v>318</v>
      </c>
      <c r="G102" s="211" t="s">
        <v>149</v>
      </c>
      <c r="H102" s="212">
        <v>28</v>
      </c>
      <c r="I102" s="213"/>
      <c r="J102" s="214">
        <f>ROUND(I102*H102,2)</f>
        <v>0</v>
      </c>
      <c r="K102" s="210" t="s">
        <v>319</v>
      </c>
      <c r="L102" s="62"/>
      <c r="M102" s="215" t="s">
        <v>33</v>
      </c>
      <c r="N102" s="216" t="s">
        <v>48</v>
      </c>
      <c r="O102" s="43"/>
      <c r="P102" s="217">
        <f>O102*H102</f>
        <v>0</v>
      </c>
      <c r="Q102" s="217">
        <v>0.0369</v>
      </c>
      <c r="R102" s="217">
        <f>Q102*H102</f>
        <v>1.0332000000000001</v>
      </c>
      <c r="S102" s="217">
        <v>0</v>
      </c>
      <c r="T102" s="218">
        <f>S102*H102</f>
        <v>0</v>
      </c>
      <c r="AR102" s="25" t="s">
        <v>178</v>
      </c>
      <c r="AT102" s="25" t="s">
        <v>316</v>
      </c>
      <c r="AU102" s="25" t="s">
        <v>86</v>
      </c>
      <c r="AY102" s="25" t="s">
        <v>314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5" t="s">
        <v>84</v>
      </c>
      <c r="BK102" s="219">
        <f>ROUND(I102*H102,2)</f>
        <v>0</v>
      </c>
      <c r="BL102" s="25" t="s">
        <v>178</v>
      </c>
      <c r="BM102" s="25" t="s">
        <v>320</v>
      </c>
    </row>
    <row r="103" spans="2:51" s="12" customFormat="1" ht="13.5">
      <c r="B103" s="220"/>
      <c r="C103" s="221"/>
      <c r="D103" s="222" t="s">
        <v>321</v>
      </c>
      <c r="E103" s="223" t="s">
        <v>33</v>
      </c>
      <c r="F103" s="224" t="s">
        <v>322</v>
      </c>
      <c r="G103" s="221"/>
      <c r="H103" s="223" t="s">
        <v>33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321</v>
      </c>
      <c r="AU103" s="230" t="s">
        <v>86</v>
      </c>
      <c r="AV103" s="12" t="s">
        <v>84</v>
      </c>
      <c r="AW103" s="12" t="s">
        <v>40</v>
      </c>
      <c r="AX103" s="12" t="s">
        <v>77</v>
      </c>
      <c r="AY103" s="230" t="s">
        <v>314</v>
      </c>
    </row>
    <row r="104" spans="2:51" s="13" customFormat="1" ht="13.5">
      <c r="B104" s="231"/>
      <c r="C104" s="232"/>
      <c r="D104" s="222" t="s">
        <v>321</v>
      </c>
      <c r="E104" s="233" t="s">
        <v>33</v>
      </c>
      <c r="F104" s="234" t="s">
        <v>323</v>
      </c>
      <c r="G104" s="232"/>
      <c r="H104" s="235">
        <v>28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321</v>
      </c>
      <c r="AU104" s="241" t="s">
        <v>86</v>
      </c>
      <c r="AV104" s="13" t="s">
        <v>86</v>
      </c>
      <c r="AW104" s="13" t="s">
        <v>40</v>
      </c>
      <c r="AX104" s="13" t="s">
        <v>77</v>
      </c>
      <c r="AY104" s="241" t="s">
        <v>314</v>
      </c>
    </row>
    <row r="105" spans="2:51" s="14" customFormat="1" ht="13.5">
      <c r="B105" s="242"/>
      <c r="C105" s="243"/>
      <c r="D105" s="222" t="s">
        <v>321</v>
      </c>
      <c r="E105" s="244" t="s">
        <v>33</v>
      </c>
      <c r="F105" s="245" t="s">
        <v>324</v>
      </c>
      <c r="G105" s="243"/>
      <c r="H105" s="246">
        <v>28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321</v>
      </c>
      <c r="AU105" s="252" t="s">
        <v>86</v>
      </c>
      <c r="AV105" s="14" t="s">
        <v>178</v>
      </c>
      <c r="AW105" s="14" t="s">
        <v>40</v>
      </c>
      <c r="AX105" s="14" t="s">
        <v>84</v>
      </c>
      <c r="AY105" s="252" t="s">
        <v>314</v>
      </c>
    </row>
    <row r="106" spans="2:65" s="1" customFormat="1" ht="38.25" customHeight="1">
      <c r="B106" s="42"/>
      <c r="C106" s="208" t="s">
        <v>86</v>
      </c>
      <c r="D106" s="208" t="s">
        <v>316</v>
      </c>
      <c r="E106" s="209" t="s">
        <v>325</v>
      </c>
      <c r="F106" s="210" t="s">
        <v>326</v>
      </c>
      <c r="G106" s="211" t="s">
        <v>188</v>
      </c>
      <c r="H106" s="212">
        <v>11.8</v>
      </c>
      <c r="I106" s="213"/>
      <c r="J106" s="214">
        <f>ROUND(I106*H106,2)</f>
        <v>0</v>
      </c>
      <c r="K106" s="210" t="s">
        <v>319</v>
      </c>
      <c r="L106" s="62"/>
      <c r="M106" s="215" t="s">
        <v>33</v>
      </c>
      <c r="N106" s="216" t="s">
        <v>48</v>
      </c>
      <c r="O106" s="43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25" t="s">
        <v>178</v>
      </c>
      <c r="AT106" s="25" t="s">
        <v>316</v>
      </c>
      <c r="AU106" s="25" t="s">
        <v>86</v>
      </c>
      <c r="AY106" s="25" t="s">
        <v>314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5" t="s">
        <v>84</v>
      </c>
      <c r="BK106" s="219">
        <f>ROUND(I106*H106,2)</f>
        <v>0</v>
      </c>
      <c r="BL106" s="25" t="s">
        <v>178</v>
      </c>
      <c r="BM106" s="25" t="s">
        <v>327</v>
      </c>
    </row>
    <row r="107" spans="2:51" s="12" customFormat="1" ht="27">
      <c r="B107" s="220"/>
      <c r="C107" s="221"/>
      <c r="D107" s="222" t="s">
        <v>321</v>
      </c>
      <c r="E107" s="223" t="s">
        <v>33</v>
      </c>
      <c r="F107" s="224" t="s">
        <v>328</v>
      </c>
      <c r="G107" s="221"/>
      <c r="H107" s="223" t="s">
        <v>33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321</v>
      </c>
      <c r="AU107" s="230" t="s">
        <v>86</v>
      </c>
      <c r="AV107" s="12" t="s">
        <v>84</v>
      </c>
      <c r="AW107" s="12" t="s">
        <v>40</v>
      </c>
      <c r="AX107" s="12" t="s">
        <v>77</v>
      </c>
      <c r="AY107" s="230" t="s">
        <v>314</v>
      </c>
    </row>
    <row r="108" spans="2:51" s="13" customFormat="1" ht="13.5">
      <c r="B108" s="231"/>
      <c r="C108" s="232"/>
      <c r="D108" s="222" t="s">
        <v>321</v>
      </c>
      <c r="E108" s="233" t="s">
        <v>227</v>
      </c>
      <c r="F108" s="234" t="s">
        <v>329</v>
      </c>
      <c r="G108" s="232"/>
      <c r="H108" s="235">
        <v>11.8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321</v>
      </c>
      <c r="AU108" s="241" t="s">
        <v>86</v>
      </c>
      <c r="AV108" s="13" t="s">
        <v>86</v>
      </c>
      <c r="AW108" s="13" t="s">
        <v>40</v>
      </c>
      <c r="AX108" s="13" t="s">
        <v>77</v>
      </c>
      <c r="AY108" s="241" t="s">
        <v>314</v>
      </c>
    </row>
    <row r="109" spans="2:51" s="14" customFormat="1" ht="13.5">
      <c r="B109" s="242"/>
      <c r="C109" s="243"/>
      <c r="D109" s="222" t="s">
        <v>321</v>
      </c>
      <c r="E109" s="244" t="s">
        <v>33</v>
      </c>
      <c r="F109" s="245" t="s">
        <v>324</v>
      </c>
      <c r="G109" s="243"/>
      <c r="H109" s="246">
        <v>11.8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321</v>
      </c>
      <c r="AU109" s="252" t="s">
        <v>86</v>
      </c>
      <c r="AV109" s="14" t="s">
        <v>178</v>
      </c>
      <c r="AW109" s="14" t="s">
        <v>40</v>
      </c>
      <c r="AX109" s="14" t="s">
        <v>84</v>
      </c>
      <c r="AY109" s="252" t="s">
        <v>314</v>
      </c>
    </row>
    <row r="110" spans="2:65" s="1" customFormat="1" ht="38.25" customHeight="1">
      <c r="B110" s="42"/>
      <c r="C110" s="208" t="s">
        <v>330</v>
      </c>
      <c r="D110" s="208" t="s">
        <v>316</v>
      </c>
      <c r="E110" s="209" t="s">
        <v>331</v>
      </c>
      <c r="F110" s="210" t="s">
        <v>332</v>
      </c>
      <c r="G110" s="211" t="s">
        <v>188</v>
      </c>
      <c r="H110" s="212">
        <v>429</v>
      </c>
      <c r="I110" s="213"/>
      <c r="J110" s="214">
        <f>ROUND(I110*H110,2)</f>
        <v>0</v>
      </c>
      <c r="K110" s="210" t="s">
        <v>319</v>
      </c>
      <c r="L110" s="62"/>
      <c r="M110" s="215" t="s">
        <v>33</v>
      </c>
      <c r="N110" s="216" t="s">
        <v>48</v>
      </c>
      <c r="O110" s="43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25" t="s">
        <v>178</v>
      </c>
      <c r="AT110" s="25" t="s">
        <v>316</v>
      </c>
      <c r="AU110" s="25" t="s">
        <v>86</v>
      </c>
      <c r="AY110" s="25" t="s">
        <v>314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5" t="s">
        <v>84</v>
      </c>
      <c r="BK110" s="219">
        <f>ROUND(I110*H110,2)</f>
        <v>0</v>
      </c>
      <c r="BL110" s="25" t="s">
        <v>178</v>
      </c>
      <c r="BM110" s="25" t="s">
        <v>333</v>
      </c>
    </row>
    <row r="111" spans="2:51" s="12" customFormat="1" ht="13.5">
      <c r="B111" s="220"/>
      <c r="C111" s="221"/>
      <c r="D111" s="222" t="s">
        <v>321</v>
      </c>
      <c r="E111" s="223" t="s">
        <v>33</v>
      </c>
      <c r="F111" s="224" t="s">
        <v>334</v>
      </c>
      <c r="G111" s="221"/>
      <c r="H111" s="223" t="s">
        <v>33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321</v>
      </c>
      <c r="AU111" s="230" t="s">
        <v>86</v>
      </c>
      <c r="AV111" s="12" t="s">
        <v>84</v>
      </c>
      <c r="AW111" s="12" t="s">
        <v>40</v>
      </c>
      <c r="AX111" s="12" t="s">
        <v>77</v>
      </c>
      <c r="AY111" s="230" t="s">
        <v>314</v>
      </c>
    </row>
    <row r="112" spans="2:51" s="13" customFormat="1" ht="13.5">
      <c r="B112" s="231"/>
      <c r="C112" s="232"/>
      <c r="D112" s="222" t="s">
        <v>321</v>
      </c>
      <c r="E112" s="233" t="s">
        <v>241</v>
      </c>
      <c r="F112" s="234" t="s">
        <v>335</v>
      </c>
      <c r="G112" s="232"/>
      <c r="H112" s="235">
        <v>429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321</v>
      </c>
      <c r="AU112" s="241" t="s">
        <v>86</v>
      </c>
      <c r="AV112" s="13" t="s">
        <v>86</v>
      </c>
      <c r="AW112" s="13" t="s">
        <v>40</v>
      </c>
      <c r="AX112" s="13" t="s">
        <v>77</v>
      </c>
      <c r="AY112" s="241" t="s">
        <v>314</v>
      </c>
    </row>
    <row r="113" spans="2:51" s="14" customFormat="1" ht="13.5">
      <c r="B113" s="242"/>
      <c r="C113" s="243"/>
      <c r="D113" s="222" t="s">
        <v>321</v>
      </c>
      <c r="E113" s="244" t="s">
        <v>33</v>
      </c>
      <c r="F113" s="245" t="s">
        <v>324</v>
      </c>
      <c r="G113" s="243"/>
      <c r="H113" s="246">
        <v>429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321</v>
      </c>
      <c r="AU113" s="252" t="s">
        <v>86</v>
      </c>
      <c r="AV113" s="14" t="s">
        <v>178</v>
      </c>
      <c r="AW113" s="14" t="s">
        <v>40</v>
      </c>
      <c r="AX113" s="14" t="s">
        <v>84</v>
      </c>
      <c r="AY113" s="252" t="s">
        <v>314</v>
      </c>
    </row>
    <row r="114" spans="2:65" s="1" customFormat="1" ht="38.25" customHeight="1">
      <c r="B114" s="42"/>
      <c r="C114" s="208" t="s">
        <v>178</v>
      </c>
      <c r="D114" s="208" t="s">
        <v>316</v>
      </c>
      <c r="E114" s="209" t="s">
        <v>336</v>
      </c>
      <c r="F114" s="210" t="s">
        <v>337</v>
      </c>
      <c r="G114" s="211" t="s">
        <v>188</v>
      </c>
      <c r="H114" s="212">
        <v>429</v>
      </c>
      <c r="I114" s="213"/>
      <c r="J114" s="214">
        <f>ROUND(I114*H114,2)</f>
        <v>0</v>
      </c>
      <c r="K114" s="210" t="s">
        <v>319</v>
      </c>
      <c r="L114" s="62"/>
      <c r="M114" s="215" t="s">
        <v>33</v>
      </c>
      <c r="N114" s="216" t="s">
        <v>48</v>
      </c>
      <c r="O114" s="43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25" t="s">
        <v>178</v>
      </c>
      <c r="AT114" s="25" t="s">
        <v>316</v>
      </c>
      <c r="AU114" s="25" t="s">
        <v>86</v>
      </c>
      <c r="AY114" s="25" t="s">
        <v>314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5" t="s">
        <v>84</v>
      </c>
      <c r="BK114" s="219">
        <f>ROUND(I114*H114,2)</f>
        <v>0</v>
      </c>
      <c r="BL114" s="25" t="s">
        <v>178</v>
      </c>
      <c r="BM114" s="25" t="s">
        <v>338</v>
      </c>
    </row>
    <row r="115" spans="2:51" s="13" customFormat="1" ht="13.5">
      <c r="B115" s="231"/>
      <c r="C115" s="232"/>
      <c r="D115" s="222" t="s">
        <v>321</v>
      </c>
      <c r="E115" s="233" t="s">
        <v>33</v>
      </c>
      <c r="F115" s="234" t="s">
        <v>241</v>
      </c>
      <c r="G115" s="232"/>
      <c r="H115" s="235">
        <v>429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321</v>
      </c>
      <c r="AU115" s="241" t="s">
        <v>86</v>
      </c>
      <c r="AV115" s="13" t="s">
        <v>86</v>
      </c>
      <c r="AW115" s="13" t="s">
        <v>40</v>
      </c>
      <c r="AX115" s="13" t="s">
        <v>77</v>
      </c>
      <c r="AY115" s="241" t="s">
        <v>314</v>
      </c>
    </row>
    <row r="116" spans="2:51" s="14" customFormat="1" ht="13.5">
      <c r="B116" s="242"/>
      <c r="C116" s="243"/>
      <c r="D116" s="222" t="s">
        <v>321</v>
      </c>
      <c r="E116" s="244" t="s">
        <v>33</v>
      </c>
      <c r="F116" s="245" t="s">
        <v>324</v>
      </c>
      <c r="G116" s="243"/>
      <c r="H116" s="246">
        <v>429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321</v>
      </c>
      <c r="AU116" s="252" t="s">
        <v>86</v>
      </c>
      <c r="AV116" s="14" t="s">
        <v>178</v>
      </c>
      <c r="AW116" s="14" t="s">
        <v>40</v>
      </c>
      <c r="AX116" s="14" t="s">
        <v>84</v>
      </c>
      <c r="AY116" s="252" t="s">
        <v>314</v>
      </c>
    </row>
    <row r="117" spans="2:65" s="1" customFormat="1" ht="25.5" customHeight="1">
      <c r="B117" s="42"/>
      <c r="C117" s="208" t="s">
        <v>142</v>
      </c>
      <c r="D117" s="208" t="s">
        <v>316</v>
      </c>
      <c r="E117" s="209" t="s">
        <v>339</v>
      </c>
      <c r="F117" s="210" t="s">
        <v>340</v>
      </c>
      <c r="G117" s="211" t="s">
        <v>188</v>
      </c>
      <c r="H117" s="212">
        <v>35.012</v>
      </c>
      <c r="I117" s="213"/>
      <c r="J117" s="214">
        <f>ROUND(I117*H117,2)</f>
        <v>0</v>
      </c>
      <c r="K117" s="210" t="s">
        <v>319</v>
      </c>
      <c r="L117" s="62"/>
      <c r="M117" s="215" t="s">
        <v>33</v>
      </c>
      <c r="N117" s="216" t="s">
        <v>48</v>
      </c>
      <c r="O117" s="43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25" t="s">
        <v>178</v>
      </c>
      <c r="AT117" s="25" t="s">
        <v>316</v>
      </c>
      <c r="AU117" s="25" t="s">
        <v>86</v>
      </c>
      <c r="AY117" s="25" t="s">
        <v>314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5" t="s">
        <v>84</v>
      </c>
      <c r="BK117" s="219">
        <f>ROUND(I117*H117,2)</f>
        <v>0</v>
      </c>
      <c r="BL117" s="25" t="s">
        <v>178</v>
      </c>
      <c r="BM117" s="25" t="s">
        <v>341</v>
      </c>
    </row>
    <row r="118" spans="2:51" s="12" customFormat="1" ht="13.5">
      <c r="B118" s="220"/>
      <c r="C118" s="221"/>
      <c r="D118" s="222" t="s">
        <v>321</v>
      </c>
      <c r="E118" s="223" t="s">
        <v>33</v>
      </c>
      <c r="F118" s="224" t="s">
        <v>342</v>
      </c>
      <c r="G118" s="221"/>
      <c r="H118" s="223" t="s">
        <v>33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321</v>
      </c>
      <c r="AU118" s="230" t="s">
        <v>86</v>
      </c>
      <c r="AV118" s="12" t="s">
        <v>84</v>
      </c>
      <c r="AW118" s="12" t="s">
        <v>40</v>
      </c>
      <c r="AX118" s="12" t="s">
        <v>77</v>
      </c>
      <c r="AY118" s="230" t="s">
        <v>314</v>
      </c>
    </row>
    <row r="119" spans="2:51" s="13" customFormat="1" ht="13.5">
      <c r="B119" s="231"/>
      <c r="C119" s="232"/>
      <c r="D119" s="222" t="s">
        <v>321</v>
      </c>
      <c r="E119" s="233" t="s">
        <v>33</v>
      </c>
      <c r="F119" s="234" t="s">
        <v>343</v>
      </c>
      <c r="G119" s="232"/>
      <c r="H119" s="235">
        <v>14.377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321</v>
      </c>
      <c r="AU119" s="241" t="s">
        <v>86</v>
      </c>
      <c r="AV119" s="13" t="s">
        <v>86</v>
      </c>
      <c r="AW119" s="13" t="s">
        <v>40</v>
      </c>
      <c r="AX119" s="13" t="s">
        <v>77</v>
      </c>
      <c r="AY119" s="241" t="s">
        <v>314</v>
      </c>
    </row>
    <row r="120" spans="2:51" s="13" customFormat="1" ht="13.5">
      <c r="B120" s="231"/>
      <c r="C120" s="232"/>
      <c r="D120" s="222" t="s">
        <v>321</v>
      </c>
      <c r="E120" s="233" t="s">
        <v>33</v>
      </c>
      <c r="F120" s="234" t="s">
        <v>344</v>
      </c>
      <c r="G120" s="232"/>
      <c r="H120" s="235">
        <v>8.261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321</v>
      </c>
      <c r="AU120" s="241" t="s">
        <v>86</v>
      </c>
      <c r="AV120" s="13" t="s">
        <v>86</v>
      </c>
      <c r="AW120" s="13" t="s">
        <v>40</v>
      </c>
      <c r="AX120" s="13" t="s">
        <v>77</v>
      </c>
      <c r="AY120" s="241" t="s">
        <v>314</v>
      </c>
    </row>
    <row r="121" spans="2:51" s="13" customFormat="1" ht="13.5">
      <c r="B121" s="231"/>
      <c r="C121" s="232"/>
      <c r="D121" s="222" t="s">
        <v>321</v>
      </c>
      <c r="E121" s="233" t="s">
        <v>33</v>
      </c>
      <c r="F121" s="234" t="s">
        <v>345</v>
      </c>
      <c r="G121" s="232"/>
      <c r="H121" s="235">
        <v>12.374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321</v>
      </c>
      <c r="AU121" s="241" t="s">
        <v>86</v>
      </c>
      <c r="AV121" s="13" t="s">
        <v>86</v>
      </c>
      <c r="AW121" s="13" t="s">
        <v>40</v>
      </c>
      <c r="AX121" s="13" t="s">
        <v>77</v>
      </c>
      <c r="AY121" s="241" t="s">
        <v>314</v>
      </c>
    </row>
    <row r="122" spans="2:51" s="14" customFormat="1" ht="13.5">
      <c r="B122" s="242"/>
      <c r="C122" s="243"/>
      <c r="D122" s="222" t="s">
        <v>321</v>
      </c>
      <c r="E122" s="244" t="s">
        <v>260</v>
      </c>
      <c r="F122" s="245" t="s">
        <v>324</v>
      </c>
      <c r="G122" s="243"/>
      <c r="H122" s="246">
        <v>35.012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321</v>
      </c>
      <c r="AU122" s="252" t="s">
        <v>86</v>
      </c>
      <c r="AV122" s="14" t="s">
        <v>178</v>
      </c>
      <c r="AW122" s="14" t="s">
        <v>40</v>
      </c>
      <c r="AX122" s="14" t="s">
        <v>84</v>
      </c>
      <c r="AY122" s="252" t="s">
        <v>314</v>
      </c>
    </row>
    <row r="123" spans="2:65" s="1" customFormat="1" ht="25.5" customHeight="1">
      <c r="B123" s="42"/>
      <c r="C123" s="208" t="s">
        <v>346</v>
      </c>
      <c r="D123" s="208" t="s">
        <v>316</v>
      </c>
      <c r="E123" s="209" t="s">
        <v>347</v>
      </c>
      <c r="F123" s="210" t="s">
        <v>348</v>
      </c>
      <c r="G123" s="211" t="s">
        <v>188</v>
      </c>
      <c r="H123" s="212">
        <v>35.012</v>
      </c>
      <c r="I123" s="213"/>
      <c r="J123" s="214">
        <f>ROUND(I123*H123,2)</f>
        <v>0</v>
      </c>
      <c r="K123" s="210" t="s">
        <v>319</v>
      </c>
      <c r="L123" s="62"/>
      <c r="M123" s="215" t="s">
        <v>33</v>
      </c>
      <c r="N123" s="216" t="s">
        <v>48</v>
      </c>
      <c r="O123" s="43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25" t="s">
        <v>178</v>
      </c>
      <c r="AT123" s="25" t="s">
        <v>316</v>
      </c>
      <c r="AU123" s="25" t="s">
        <v>86</v>
      </c>
      <c r="AY123" s="25" t="s">
        <v>314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5" t="s">
        <v>84</v>
      </c>
      <c r="BK123" s="219">
        <f>ROUND(I123*H123,2)</f>
        <v>0</v>
      </c>
      <c r="BL123" s="25" t="s">
        <v>178</v>
      </c>
      <c r="BM123" s="25" t="s">
        <v>349</v>
      </c>
    </row>
    <row r="124" spans="2:51" s="13" customFormat="1" ht="13.5">
      <c r="B124" s="231"/>
      <c r="C124" s="232"/>
      <c r="D124" s="222" t="s">
        <v>321</v>
      </c>
      <c r="E124" s="233" t="s">
        <v>33</v>
      </c>
      <c r="F124" s="234" t="s">
        <v>260</v>
      </c>
      <c r="G124" s="232"/>
      <c r="H124" s="235">
        <v>35.012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321</v>
      </c>
      <c r="AU124" s="241" t="s">
        <v>86</v>
      </c>
      <c r="AV124" s="13" t="s">
        <v>86</v>
      </c>
      <c r="AW124" s="13" t="s">
        <v>40</v>
      </c>
      <c r="AX124" s="13" t="s">
        <v>77</v>
      </c>
      <c r="AY124" s="241" t="s">
        <v>314</v>
      </c>
    </row>
    <row r="125" spans="2:51" s="14" customFormat="1" ht="13.5">
      <c r="B125" s="242"/>
      <c r="C125" s="243"/>
      <c r="D125" s="222" t="s">
        <v>321</v>
      </c>
      <c r="E125" s="244" t="s">
        <v>33</v>
      </c>
      <c r="F125" s="245" t="s">
        <v>324</v>
      </c>
      <c r="G125" s="243"/>
      <c r="H125" s="246">
        <v>35.012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321</v>
      </c>
      <c r="AU125" s="252" t="s">
        <v>86</v>
      </c>
      <c r="AV125" s="14" t="s">
        <v>178</v>
      </c>
      <c r="AW125" s="14" t="s">
        <v>40</v>
      </c>
      <c r="AX125" s="14" t="s">
        <v>84</v>
      </c>
      <c r="AY125" s="252" t="s">
        <v>314</v>
      </c>
    </row>
    <row r="126" spans="2:65" s="1" customFormat="1" ht="25.5" customHeight="1">
      <c r="B126" s="42"/>
      <c r="C126" s="208" t="s">
        <v>350</v>
      </c>
      <c r="D126" s="208" t="s">
        <v>316</v>
      </c>
      <c r="E126" s="209" t="s">
        <v>351</v>
      </c>
      <c r="F126" s="210" t="s">
        <v>352</v>
      </c>
      <c r="G126" s="211" t="s">
        <v>188</v>
      </c>
      <c r="H126" s="212">
        <v>42.875</v>
      </c>
      <c r="I126" s="213"/>
      <c r="J126" s="214">
        <f>ROUND(I126*H126,2)</f>
        <v>0</v>
      </c>
      <c r="K126" s="210" t="s">
        <v>319</v>
      </c>
      <c r="L126" s="62"/>
      <c r="M126" s="215" t="s">
        <v>33</v>
      </c>
      <c r="N126" s="216" t="s">
        <v>48</v>
      </c>
      <c r="O126" s="43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25" t="s">
        <v>178</v>
      </c>
      <c r="AT126" s="25" t="s">
        <v>316</v>
      </c>
      <c r="AU126" s="25" t="s">
        <v>86</v>
      </c>
      <c r="AY126" s="25" t="s">
        <v>314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5" t="s">
        <v>84</v>
      </c>
      <c r="BK126" s="219">
        <f>ROUND(I126*H126,2)</f>
        <v>0</v>
      </c>
      <c r="BL126" s="25" t="s">
        <v>178</v>
      </c>
      <c r="BM126" s="25" t="s">
        <v>353</v>
      </c>
    </row>
    <row r="127" spans="2:51" s="12" customFormat="1" ht="13.5">
      <c r="B127" s="220"/>
      <c r="C127" s="221"/>
      <c r="D127" s="222" t="s">
        <v>321</v>
      </c>
      <c r="E127" s="223" t="s">
        <v>33</v>
      </c>
      <c r="F127" s="224" t="s">
        <v>354</v>
      </c>
      <c r="G127" s="221"/>
      <c r="H127" s="223" t="s">
        <v>33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321</v>
      </c>
      <c r="AU127" s="230" t="s">
        <v>86</v>
      </c>
      <c r="AV127" s="12" t="s">
        <v>84</v>
      </c>
      <c r="AW127" s="12" t="s">
        <v>40</v>
      </c>
      <c r="AX127" s="12" t="s">
        <v>77</v>
      </c>
      <c r="AY127" s="230" t="s">
        <v>314</v>
      </c>
    </row>
    <row r="128" spans="2:51" s="13" customFormat="1" ht="13.5">
      <c r="B128" s="231"/>
      <c r="C128" s="232"/>
      <c r="D128" s="222" t="s">
        <v>321</v>
      </c>
      <c r="E128" s="233" t="s">
        <v>204</v>
      </c>
      <c r="F128" s="234" t="s">
        <v>355</v>
      </c>
      <c r="G128" s="232"/>
      <c r="H128" s="235">
        <v>42.875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321</v>
      </c>
      <c r="AU128" s="241" t="s">
        <v>86</v>
      </c>
      <c r="AV128" s="13" t="s">
        <v>86</v>
      </c>
      <c r="AW128" s="13" t="s">
        <v>40</v>
      </c>
      <c r="AX128" s="13" t="s">
        <v>77</v>
      </c>
      <c r="AY128" s="241" t="s">
        <v>314</v>
      </c>
    </row>
    <row r="129" spans="2:51" s="14" customFormat="1" ht="13.5">
      <c r="B129" s="242"/>
      <c r="C129" s="243"/>
      <c r="D129" s="222" t="s">
        <v>321</v>
      </c>
      <c r="E129" s="244" t="s">
        <v>33</v>
      </c>
      <c r="F129" s="245" t="s">
        <v>324</v>
      </c>
      <c r="G129" s="243"/>
      <c r="H129" s="246">
        <v>42.875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321</v>
      </c>
      <c r="AU129" s="252" t="s">
        <v>86</v>
      </c>
      <c r="AV129" s="14" t="s">
        <v>178</v>
      </c>
      <c r="AW129" s="14" t="s">
        <v>40</v>
      </c>
      <c r="AX129" s="14" t="s">
        <v>84</v>
      </c>
      <c r="AY129" s="252" t="s">
        <v>314</v>
      </c>
    </row>
    <row r="130" spans="2:65" s="1" customFormat="1" ht="38.25" customHeight="1">
      <c r="B130" s="42"/>
      <c r="C130" s="208" t="s">
        <v>356</v>
      </c>
      <c r="D130" s="208" t="s">
        <v>316</v>
      </c>
      <c r="E130" s="209" t="s">
        <v>357</v>
      </c>
      <c r="F130" s="210" t="s">
        <v>358</v>
      </c>
      <c r="G130" s="211" t="s">
        <v>188</v>
      </c>
      <c r="H130" s="212">
        <v>42.875</v>
      </c>
      <c r="I130" s="213"/>
      <c r="J130" s="214">
        <f>ROUND(I130*H130,2)</f>
        <v>0</v>
      </c>
      <c r="K130" s="210" t="s">
        <v>319</v>
      </c>
      <c r="L130" s="62"/>
      <c r="M130" s="215" t="s">
        <v>33</v>
      </c>
      <c r="N130" s="216" t="s">
        <v>48</v>
      </c>
      <c r="O130" s="43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25" t="s">
        <v>178</v>
      </c>
      <c r="AT130" s="25" t="s">
        <v>316</v>
      </c>
      <c r="AU130" s="25" t="s">
        <v>86</v>
      </c>
      <c r="AY130" s="25" t="s">
        <v>314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5" t="s">
        <v>84</v>
      </c>
      <c r="BK130" s="219">
        <f>ROUND(I130*H130,2)</f>
        <v>0</v>
      </c>
      <c r="BL130" s="25" t="s">
        <v>178</v>
      </c>
      <c r="BM130" s="25" t="s">
        <v>359</v>
      </c>
    </row>
    <row r="131" spans="2:51" s="13" customFormat="1" ht="13.5">
      <c r="B131" s="231"/>
      <c r="C131" s="232"/>
      <c r="D131" s="222" t="s">
        <v>321</v>
      </c>
      <c r="E131" s="233" t="s">
        <v>33</v>
      </c>
      <c r="F131" s="234" t="s">
        <v>204</v>
      </c>
      <c r="G131" s="232"/>
      <c r="H131" s="235">
        <v>42.875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321</v>
      </c>
      <c r="AU131" s="241" t="s">
        <v>86</v>
      </c>
      <c r="AV131" s="13" t="s">
        <v>86</v>
      </c>
      <c r="AW131" s="13" t="s">
        <v>40</v>
      </c>
      <c r="AX131" s="13" t="s">
        <v>77</v>
      </c>
      <c r="AY131" s="241" t="s">
        <v>314</v>
      </c>
    </row>
    <row r="132" spans="2:51" s="14" customFormat="1" ht="13.5">
      <c r="B132" s="242"/>
      <c r="C132" s="243"/>
      <c r="D132" s="222" t="s">
        <v>321</v>
      </c>
      <c r="E132" s="244" t="s">
        <v>33</v>
      </c>
      <c r="F132" s="245" t="s">
        <v>324</v>
      </c>
      <c r="G132" s="243"/>
      <c r="H132" s="246">
        <v>42.875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321</v>
      </c>
      <c r="AU132" s="252" t="s">
        <v>86</v>
      </c>
      <c r="AV132" s="14" t="s">
        <v>178</v>
      </c>
      <c r="AW132" s="14" t="s">
        <v>40</v>
      </c>
      <c r="AX132" s="14" t="s">
        <v>84</v>
      </c>
      <c r="AY132" s="252" t="s">
        <v>314</v>
      </c>
    </row>
    <row r="133" spans="2:65" s="1" customFormat="1" ht="38.25" customHeight="1">
      <c r="B133" s="42"/>
      <c r="C133" s="208" t="s">
        <v>360</v>
      </c>
      <c r="D133" s="208" t="s">
        <v>316</v>
      </c>
      <c r="E133" s="209" t="s">
        <v>361</v>
      </c>
      <c r="F133" s="210" t="s">
        <v>362</v>
      </c>
      <c r="G133" s="211" t="s">
        <v>188</v>
      </c>
      <c r="H133" s="212">
        <v>117.6</v>
      </c>
      <c r="I133" s="213"/>
      <c r="J133" s="214">
        <f>ROUND(I133*H133,2)</f>
        <v>0</v>
      </c>
      <c r="K133" s="210" t="s">
        <v>319</v>
      </c>
      <c r="L133" s="62"/>
      <c r="M133" s="215" t="s">
        <v>33</v>
      </c>
      <c r="N133" s="216" t="s">
        <v>48</v>
      </c>
      <c r="O133" s="43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25" t="s">
        <v>178</v>
      </c>
      <c r="AT133" s="25" t="s">
        <v>316</v>
      </c>
      <c r="AU133" s="25" t="s">
        <v>86</v>
      </c>
      <c r="AY133" s="25" t="s">
        <v>314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5" t="s">
        <v>84</v>
      </c>
      <c r="BK133" s="219">
        <f>ROUND(I133*H133,2)</f>
        <v>0</v>
      </c>
      <c r="BL133" s="25" t="s">
        <v>178</v>
      </c>
      <c r="BM133" s="25" t="s">
        <v>363</v>
      </c>
    </row>
    <row r="134" spans="2:51" s="12" customFormat="1" ht="27">
      <c r="B134" s="220"/>
      <c r="C134" s="221"/>
      <c r="D134" s="222" t="s">
        <v>321</v>
      </c>
      <c r="E134" s="223" t="s">
        <v>33</v>
      </c>
      <c r="F134" s="224" t="s">
        <v>364</v>
      </c>
      <c r="G134" s="221"/>
      <c r="H134" s="223" t="s">
        <v>33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321</v>
      </c>
      <c r="AU134" s="230" t="s">
        <v>86</v>
      </c>
      <c r="AV134" s="12" t="s">
        <v>84</v>
      </c>
      <c r="AW134" s="12" t="s">
        <v>40</v>
      </c>
      <c r="AX134" s="12" t="s">
        <v>77</v>
      </c>
      <c r="AY134" s="230" t="s">
        <v>314</v>
      </c>
    </row>
    <row r="135" spans="2:51" s="13" customFormat="1" ht="13.5">
      <c r="B135" s="231"/>
      <c r="C135" s="232"/>
      <c r="D135" s="222" t="s">
        <v>321</v>
      </c>
      <c r="E135" s="233" t="s">
        <v>186</v>
      </c>
      <c r="F135" s="234" t="s">
        <v>365</v>
      </c>
      <c r="G135" s="232"/>
      <c r="H135" s="235">
        <v>117.6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321</v>
      </c>
      <c r="AU135" s="241" t="s">
        <v>86</v>
      </c>
      <c r="AV135" s="13" t="s">
        <v>86</v>
      </c>
      <c r="AW135" s="13" t="s">
        <v>40</v>
      </c>
      <c r="AX135" s="13" t="s">
        <v>77</v>
      </c>
      <c r="AY135" s="241" t="s">
        <v>314</v>
      </c>
    </row>
    <row r="136" spans="2:51" s="14" customFormat="1" ht="13.5">
      <c r="B136" s="242"/>
      <c r="C136" s="243"/>
      <c r="D136" s="222" t="s">
        <v>321</v>
      </c>
      <c r="E136" s="244" t="s">
        <v>33</v>
      </c>
      <c r="F136" s="245" t="s">
        <v>324</v>
      </c>
      <c r="G136" s="243"/>
      <c r="H136" s="246">
        <v>117.6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321</v>
      </c>
      <c r="AU136" s="252" t="s">
        <v>86</v>
      </c>
      <c r="AV136" s="14" t="s">
        <v>178</v>
      </c>
      <c r="AW136" s="14" t="s">
        <v>40</v>
      </c>
      <c r="AX136" s="14" t="s">
        <v>84</v>
      </c>
      <c r="AY136" s="252" t="s">
        <v>314</v>
      </c>
    </row>
    <row r="137" spans="2:65" s="1" customFormat="1" ht="38.25" customHeight="1">
      <c r="B137" s="42"/>
      <c r="C137" s="208" t="s">
        <v>366</v>
      </c>
      <c r="D137" s="208" t="s">
        <v>316</v>
      </c>
      <c r="E137" s="209" t="s">
        <v>367</v>
      </c>
      <c r="F137" s="210" t="s">
        <v>368</v>
      </c>
      <c r="G137" s="211" t="s">
        <v>188</v>
      </c>
      <c r="H137" s="212">
        <v>117.6</v>
      </c>
      <c r="I137" s="213"/>
      <c r="J137" s="214">
        <f>ROUND(I137*H137,2)</f>
        <v>0</v>
      </c>
      <c r="K137" s="210" t="s">
        <v>319</v>
      </c>
      <c r="L137" s="62"/>
      <c r="M137" s="215" t="s">
        <v>33</v>
      </c>
      <c r="N137" s="216" t="s">
        <v>48</v>
      </c>
      <c r="O137" s="43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25" t="s">
        <v>178</v>
      </c>
      <c r="AT137" s="25" t="s">
        <v>316</v>
      </c>
      <c r="AU137" s="25" t="s">
        <v>86</v>
      </c>
      <c r="AY137" s="25" t="s">
        <v>314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5" t="s">
        <v>84</v>
      </c>
      <c r="BK137" s="219">
        <f>ROUND(I137*H137,2)</f>
        <v>0</v>
      </c>
      <c r="BL137" s="25" t="s">
        <v>178</v>
      </c>
      <c r="BM137" s="25" t="s">
        <v>369</v>
      </c>
    </row>
    <row r="138" spans="2:51" s="13" customFormat="1" ht="13.5">
      <c r="B138" s="231"/>
      <c r="C138" s="232"/>
      <c r="D138" s="222" t="s">
        <v>321</v>
      </c>
      <c r="E138" s="233" t="s">
        <v>33</v>
      </c>
      <c r="F138" s="234" t="s">
        <v>186</v>
      </c>
      <c r="G138" s="232"/>
      <c r="H138" s="235">
        <v>117.6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321</v>
      </c>
      <c r="AU138" s="241" t="s">
        <v>86</v>
      </c>
      <c r="AV138" s="13" t="s">
        <v>86</v>
      </c>
      <c r="AW138" s="13" t="s">
        <v>40</v>
      </c>
      <c r="AX138" s="13" t="s">
        <v>77</v>
      </c>
      <c r="AY138" s="241" t="s">
        <v>314</v>
      </c>
    </row>
    <row r="139" spans="2:51" s="14" customFormat="1" ht="13.5">
      <c r="B139" s="242"/>
      <c r="C139" s="243"/>
      <c r="D139" s="222" t="s">
        <v>321</v>
      </c>
      <c r="E139" s="244" t="s">
        <v>33</v>
      </c>
      <c r="F139" s="245" t="s">
        <v>324</v>
      </c>
      <c r="G139" s="243"/>
      <c r="H139" s="246">
        <v>117.6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321</v>
      </c>
      <c r="AU139" s="252" t="s">
        <v>86</v>
      </c>
      <c r="AV139" s="14" t="s">
        <v>178</v>
      </c>
      <c r="AW139" s="14" t="s">
        <v>40</v>
      </c>
      <c r="AX139" s="14" t="s">
        <v>84</v>
      </c>
      <c r="AY139" s="252" t="s">
        <v>314</v>
      </c>
    </row>
    <row r="140" spans="2:65" s="1" customFormat="1" ht="25.5" customHeight="1">
      <c r="B140" s="42"/>
      <c r="C140" s="208" t="s">
        <v>370</v>
      </c>
      <c r="D140" s="208" t="s">
        <v>316</v>
      </c>
      <c r="E140" s="209" t="s">
        <v>371</v>
      </c>
      <c r="F140" s="210" t="s">
        <v>372</v>
      </c>
      <c r="G140" s="211" t="s">
        <v>119</v>
      </c>
      <c r="H140" s="212">
        <v>117.6</v>
      </c>
      <c r="I140" s="213"/>
      <c r="J140" s="214">
        <f>ROUND(I140*H140,2)</f>
        <v>0</v>
      </c>
      <c r="K140" s="210" t="s">
        <v>319</v>
      </c>
      <c r="L140" s="62"/>
      <c r="M140" s="215" t="s">
        <v>33</v>
      </c>
      <c r="N140" s="216" t="s">
        <v>48</v>
      </c>
      <c r="O140" s="43"/>
      <c r="P140" s="217">
        <f>O140*H140</f>
        <v>0</v>
      </c>
      <c r="Q140" s="217">
        <v>0.00084</v>
      </c>
      <c r="R140" s="217">
        <f>Q140*H140</f>
        <v>0.098784</v>
      </c>
      <c r="S140" s="217">
        <v>0</v>
      </c>
      <c r="T140" s="218">
        <f>S140*H140</f>
        <v>0</v>
      </c>
      <c r="AR140" s="25" t="s">
        <v>178</v>
      </c>
      <c r="AT140" s="25" t="s">
        <v>316</v>
      </c>
      <c r="AU140" s="25" t="s">
        <v>86</v>
      </c>
      <c r="AY140" s="25" t="s">
        <v>314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5" t="s">
        <v>84</v>
      </c>
      <c r="BK140" s="219">
        <f>ROUND(I140*H140,2)</f>
        <v>0</v>
      </c>
      <c r="BL140" s="25" t="s">
        <v>178</v>
      </c>
      <c r="BM140" s="25" t="s">
        <v>373</v>
      </c>
    </row>
    <row r="141" spans="2:51" s="12" customFormat="1" ht="27">
      <c r="B141" s="220"/>
      <c r="C141" s="221"/>
      <c r="D141" s="222" t="s">
        <v>321</v>
      </c>
      <c r="E141" s="223" t="s">
        <v>33</v>
      </c>
      <c r="F141" s="224" t="s">
        <v>374</v>
      </c>
      <c r="G141" s="221"/>
      <c r="H141" s="223" t="s">
        <v>33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321</v>
      </c>
      <c r="AU141" s="230" t="s">
        <v>86</v>
      </c>
      <c r="AV141" s="12" t="s">
        <v>84</v>
      </c>
      <c r="AW141" s="12" t="s">
        <v>40</v>
      </c>
      <c r="AX141" s="12" t="s">
        <v>77</v>
      </c>
      <c r="AY141" s="230" t="s">
        <v>314</v>
      </c>
    </row>
    <row r="142" spans="2:51" s="13" customFormat="1" ht="13.5">
      <c r="B142" s="231"/>
      <c r="C142" s="232"/>
      <c r="D142" s="222" t="s">
        <v>321</v>
      </c>
      <c r="E142" s="233" t="s">
        <v>190</v>
      </c>
      <c r="F142" s="234" t="s">
        <v>375</v>
      </c>
      <c r="G142" s="232"/>
      <c r="H142" s="235">
        <v>117.6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321</v>
      </c>
      <c r="AU142" s="241" t="s">
        <v>86</v>
      </c>
      <c r="AV142" s="13" t="s">
        <v>86</v>
      </c>
      <c r="AW142" s="13" t="s">
        <v>40</v>
      </c>
      <c r="AX142" s="13" t="s">
        <v>77</v>
      </c>
      <c r="AY142" s="241" t="s">
        <v>314</v>
      </c>
    </row>
    <row r="143" spans="2:51" s="14" customFormat="1" ht="13.5">
      <c r="B143" s="242"/>
      <c r="C143" s="243"/>
      <c r="D143" s="222" t="s">
        <v>321</v>
      </c>
      <c r="E143" s="244" t="s">
        <v>33</v>
      </c>
      <c r="F143" s="245" t="s">
        <v>324</v>
      </c>
      <c r="G143" s="243"/>
      <c r="H143" s="246">
        <v>117.6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321</v>
      </c>
      <c r="AU143" s="252" t="s">
        <v>86</v>
      </c>
      <c r="AV143" s="14" t="s">
        <v>178</v>
      </c>
      <c r="AW143" s="14" t="s">
        <v>40</v>
      </c>
      <c r="AX143" s="14" t="s">
        <v>84</v>
      </c>
      <c r="AY143" s="252" t="s">
        <v>314</v>
      </c>
    </row>
    <row r="144" spans="2:65" s="1" customFormat="1" ht="25.5" customHeight="1">
      <c r="B144" s="42"/>
      <c r="C144" s="208" t="s">
        <v>376</v>
      </c>
      <c r="D144" s="208" t="s">
        <v>316</v>
      </c>
      <c r="E144" s="209" t="s">
        <v>377</v>
      </c>
      <c r="F144" s="210" t="s">
        <v>378</v>
      </c>
      <c r="G144" s="211" t="s">
        <v>119</v>
      </c>
      <c r="H144" s="212">
        <v>117.6</v>
      </c>
      <c r="I144" s="213"/>
      <c r="J144" s="214">
        <f>ROUND(I144*H144,2)</f>
        <v>0</v>
      </c>
      <c r="K144" s="210" t="s">
        <v>319</v>
      </c>
      <c r="L144" s="62"/>
      <c r="M144" s="215" t="s">
        <v>33</v>
      </c>
      <c r="N144" s="216" t="s">
        <v>48</v>
      </c>
      <c r="O144" s="43"/>
      <c r="P144" s="217">
        <f>O144*H144</f>
        <v>0</v>
      </c>
      <c r="Q144" s="217">
        <v>0.00085</v>
      </c>
      <c r="R144" s="217">
        <f>Q144*H144</f>
        <v>0.09996</v>
      </c>
      <c r="S144" s="217">
        <v>0</v>
      </c>
      <c r="T144" s="218">
        <f>S144*H144</f>
        <v>0</v>
      </c>
      <c r="AR144" s="25" t="s">
        <v>178</v>
      </c>
      <c r="AT144" s="25" t="s">
        <v>316</v>
      </c>
      <c r="AU144" s="25" t="s">
        <v>86</v>
      </c>
      <c r="AY144" s="25" t="s">
        <v>314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5" t="s">
        <v>84</v>
      </c>
      <c r="BK144" s="219">
        <f>ROUND(I144*H144,2)</f>
        <v>0</v>
      </c>
      <c r="BL144" s="25" t="s">
        <v>178</v>
      </c>
      <c r="BM144" s="25" t="s">
        <v>379</v>
      </c>
    </row>
    <row r="145" spans="2:51" s="13" customFormat="1" ht="13.5">
      <c r="B145" s="231"/>
      <c r="C145" s="232"/>
      <c r="D145" s="222" t="s">
        <v>321</v>
      </c>
      <c r="E145" s="233" t="s">
        <v>33</v>
      </c>
      <c r="F145" s="234" t="s">
        <v>190</v>
      </c>
      <c r="G145" s="232"/>
      <c r="H145" s="235">
        <v>117.6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321</v>
      </c>
      <c r="AU145" s="241" t="s">
        <v>86</v>
      </c>
      <c r="AV145" s="13" t="s">
        <v>86</v>
      </c>
      <c r="AW145" s="13" t="s">
        <v>40</v>
      </c>
      <c r="AX145" s="13" t="s">
        <v>77</v>
      </c>
      <c r="AY145" s="241" t="s">
        <v>314</v>
      </c>
    </row>
    <row r="146" spans="2:51" s="14" customFormat="1" ht="13.5">
      <c r="B146" s="242"/>
      <c r="C146" s="243"/>
      <c r="D146" s="222" t="s">
        <v>321</v>
      </c>
      <c r="E146" s="244" t="s">
        <v>33</v>
      </c>
      <c r="F146" s="245" t="s">
        <v>324</v>
      </c>
      <c r="G146" s="243"/>
      <c r="H146" s="246">
        <v>117.6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321</v>
      </c>
      <c r="AU146" s="252" t="s">
        <v>86</v>
      </c>
      <c r="AV146" s="14" t="s">
        <v>178</v>
      </c>
      <c r="AW146" s="14" t="s">
        <v>40</v>
      </c>
      <c r="AX146" s="14" t="s">
        <v>84</v>
      </c>
      <c r="AY146" s="252" t="s">
        <v>314</v>
      </c>
    </row>
    <row r="147" spans="2:65" s="1" customFormat="1" ht="25.5" customHeight="1">
      <c r="B147" s="42"/>
      <c r="C147" s="208" t="s">
        <v>380</v>
      </c>
      <c r="D147" s="208" t="s">
        <v>316</v>
      </c>
      <c r="E147" s="209" t="s">
        <v>381</v>
      </c>
      <c r="F147" s="210" t="s">
        <v>382</v>
      </c>
      <c r="G147" s="211" t="s">
        <v>119</v>
      </c>
      <c r="H147" s="212">
        <v>117.6</v>
      </c>
      <c r="I147" s="213"/>
      <c r="J147" s="214">
        <f>ROUND(I147*H147,2)</f>
        <v>0</v>
      </c>
      <c r="K147" s="210" t="s">
        <v>319</v>
      </c>
      <c r="L147" s="62"/>
      <c r="M147" s="215" t="s">
        <v>33</v>
      </c>
      <c r="N147" s="216" t="s">
        <v>48</v>
      </c>
      <c r="O147" s="43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25" t="s">
        <v>178</v>
      </c>
      <c r="AT147" s="25" t="s">
        <v>316</v>
      </c>
      <c r="AU147" s="25" t="s">
        <v>86</v>
      </c>
      <c r="AY147" s="25" t="s">
        <v>314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5" t="s">
        <v>84</v>
      </c>
      <c r="BK147" s="219">
        <f>ROUND(I147*H147,2)</f>
        <v>0</v>
      </c>
      <c r="BL147" s="25" t="s">
        <v>178</v>
      </c>
      <c r="BM147" s="25" t="s">
        <v>383</v>
      </c>
    </row>
    <row r="148" spans="2:51" s="13" customFormat="1" ht="13.5">
      <c r="B148" s="231"/>
      <c r="C148" s="232"/>
      <c r="D148" s="222" t="s">
        <v>321</v>
      </c>
      <c r="E148" s="233" t="s">
        <v>33</v>
      </c>
      <c r="F148" s="234" t="s">
        <v>190</v>
      </c>
      <c r="G148" s="232"/>
      <c r="H148" s="235">
        <v>117.6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321</v>
      </c>
      <c r="AU148" s="241" t="s">
        <v>86</v>
      </c>
      <c r="AV148" s="13" t="s">
        <v>86</v>
      </c>
      <c r="AW148" s="13" t="s">
        <v>40</v>
      </c>
      <c r="AX148" s="13" t="s">
        <v>77</v>
      </c>
      <c r="AY148" s="241" t="s">
        <v>314</v>
      </c>
    </row>
    <row r="149" spans="2:51" s="14" customFormat="1" ht="13.5">
      <c r="B149" s="242"/>
      <c r="C149" s="243"/>
      <c r="D149" s="222" t="s">
        <v>321</v>
      </c>
      <c r="E149" s="244" t="s">
        <v>33</v>
      </c>
      <c r="F149" s="245" t="s">
        <v>324</v>
      </c>
      <c r="G149" s="243"/>
      <c r="H149" s="246">
        <v>117.6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321</v>
      </c>
      <c r="AU149" s="252" t="s">
        <v>86</v>
      </c>
      <c r="AV149" s="14" t="s">
        <v>178</v>
      </c>
      <c r="AW149" s="14" t="s">
        <v>40</v>
      </c>
      <c r="AX149" s="14" t="s">
        <v>84</v>
      </c>
      <c r="AY149" s="252" t="s">
        <v>314</v>
      </c>
    </row>
    <row r="150" spans="2:65" s="1" customFormat="1" ht="38.25" customHeight="1">
      <c r="B150" s="42"/>
      <c r="C150" s="208" t="s">
        <v>384</v>
      </c>
      <c r="D150" s="208" t="s">
        <v>316</v>
      </c>
      <c r="E150" s="209" t="s">
        <v>385</v>
      </c>
      <c r="F150" s="210" t="s">
        <v>386</v>
      </c>
      <c r="G150" s="211" t="s">
        <v>119</v>
      </c>
      <c r="H150" s="212">
        <v>117.6</v>
      </c>
      <c r="I150" s="213"/>
      <c r="J150" s="214">
        <f>ROUND(I150*H150,2)</f>
        <v>0</v>
      </c>
      <c r="K150" s="210" t="s">
        <v>319</v>
      </c>
      <c r="L150" s="62"/>
      <c r="M150" s="215" t="s">
        <v>33</v>
      </c>
      <c r="N150" s="216" t="s">
        <v>48</v>
      </c>
      <c r="O150" s="43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25" t="s">
        <v>178</v>
      </c>
      <c r="AT150" s="25" t="s">
        <v>316</v>
      </c>
      <c r="AU150" s="25" t="s">
        <v>86</v>
      </c>
      <c r="AY150" s="25" t="s">
        <v>314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5" t="s">
        <v>84</v>
      </c>
      <c r="BK150" s="219">
        <f>ROUND(I150*H150,2)</f>
        <v>0</v>
      </c>
      <c r="BL150" s="25" t="s">
        <v>178</v>
      </c>
      <c r="BM150" s="25" t="s">
        <v>387</v>
      </c>
    </row>
    <row r="151" spans="2:51" s="13" customFormat="1" ht="13.5">
      <c r="B151" s="231"/>
      <c r="C151" s="232"/>
      <c r="D151" s="222" t="s">
        <v>321</v>
      </c>
      <c r="E151" s="233" t="s">
        <v>33</v>
      </c>
      <c r="F151" s="234" t="s">
        <v>190</v>
      </c>
      <c r="G151" s="232"/>
      <c r="H151" s="235">
        <v>117.6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321</v>
      </c>
      <c r="AU151" s="241" t="s">
        <v>86</v>
      </c>
      <c r="AV151" s="13" t="s">
        <v>86</v>
      </c>
      <c r="AW151" s="13" t="s">
        <v>40</v>
      </c>
      <c r="AX151" s="13" t="s">
        <v>77</v>
      </c>
      <c r="AY151" s="241" t="s">
        <v>314</v>
      </c>
    </row>
    <row r="152" spans="2:51" s="14" customFormat="1" ht="13.5">
      <c r="B152" s="242"/>
      <c r="C152" s="243"/>
      <c r="D152" s="222" t="s">
        <v>321</v>
      </c>
      <c r="E152" s="244" t="s">
        <v>33</v>
      </c>
      <c r="F152" s="245" t="s">
        <v>324</v>
      </c>
      <c r="G152" s="243"/>
      <c r="H152" s="246">
        <v>117.6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321</v>
      </c>
      <c r="AU152" s="252" t="s">
        <v>86</v>
      </c>
      <c r="AV152" s="14" t="s">
        <v>178</v>
      </c>
      <c r="AW152" s="14" t="s">
        <v>40</v>
      </c>
      <c r="AX152" s="14" t="s">
        <v>84</v>
      </c>
      <c r="AY152" s="252" t="s">
        <v>314</v>
      </c>
    </row>
    <row r="153" spans="2:65" s="1" customFormat="1" ht="38.25" customHeight="1">
      <c r="B153" s="42"/>
      <c r="C153" s="208" t="s">
        <v>10</v>
      </c>
      <c r="D153" s="208" t="s">
        <v>316</v>
      </c>
      <c r="E153" s="209" t="s">
        <v>388</v>
      </c>
      <c r="F153" s="210" t="s">
        <v>389</v>
      </c>
      <c r="G153" s="211" t="s">
        <v>188</v>
      </c>
      <c r="H153" s="212">
        <v>136.687</v>
      </c>
      <c r="I153" s="213"/>
      <c r="J153" s="214">
        <f>ROUND(I153*H153,2)</f>
        <v>0</v>
      </c>
      <c r="K153" s="210" t="s">
        <v>319</v>
      </c>
      <c r="L153" s="62"/>
      <c r="M153" s="215" t="s">
        <v>33</v>
      </c>
      <c r="N153" s="216" t="s">
        <v>48</v>
      </c>
      <c r="O153" s="43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25" t="s">
        <v>178</v>
      </c>
      <c r="AT153" s="25" t="s">
        <v>316</v>
      </c>
      <c r="AU153" s="25" t="s">
        <v>86</v>
      </c>
      <c r="AY153" s="25" t="s">
        <v>314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5" t="s">
        <v>84</v>
      </c>
      <c r="BK153" s="219">
        <f>ROUND(I153*H153,2)</f>
        <v>0</v>
      </c>
      <c r="BL153" s="25" t="s">
        <v>178</v>
      </c>
      <c r="BM153" s="25" t="s">
        <v>390</v>
      </c>
    </row>
    <row r="154" spans="2:51" s="13" customFormat="1" ht="13.5">
      <c r="B154" s="231"/>
      <c r="C154" s="232"/>
      <c r="D154" s="222" t="s">
        <v>321</v>
      </c>
      <c r="E154" s="233" t="s">
        <v>33</v>
      </c>
      <c r="F154" s="234" t="s">
        <v>391</v>
      </c>
      <c r="G154" s="232"/>
      <c r="H154" s="235">
        <v>136.687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321</v>
      </c>
      <c r="AU154" s="241" t="s">
        <v>86</v>
      </c>
      <c r="AV154" s="13" t="s">
        <v>86</v>
      </c>
      <c r="AW154" s="13" t="s">
        <v>40</v>
      </c>
      <c r="AX154" s="13" t="s">
        <v>77</v>
      </c>
      <c r="AY154" s="241" t="s">
        <v>314</v>
      </c>
    </row>
    <row r="155" spans="2:51" s="14" customFormat="1" ht="13.5">
      <c r="B155" s="242"/>
      <c r="C155" s="243"/>
      <c r="D155" s="222" t="s">
        <v>321</v>
      </c>
      <c r="E155" s="244" t="s">
        <v>33</v>
      </c>
      <c r="F155" s="245" t="s">
        <v>324</v>
      </c>
      <c r="G155" s="243"/>
      <c r="H155" s="246">
        <v>136.687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321</v>
      </c>
      <c r="AU155" s="252" t="s">
        <v>86</v>
      </c>
      <c r="AV155" s="14" t="s">
        <v>178</v>
      </c>
      <c r="AW155" s="14" t="s">
        <v>40</v>
      </c>
      <c r="AX155" s="14" t="s">
        <v>84</v>
      </c>
      <c r="AY155" s="252" t="s">
        <v>314</v>
      </c>
    </row>
    <row r="156" spans="2:65" s="1" customFormat="1" ht="38.25" customHeight="1">
      <c r="B156" s="42"/>
      <c r="C156" s="208" t="s">
        <v>156</v>
      </c>
      <c r="D156" s="208" t="s">
        <v>316</v>
      </c>
      <c r="E156" s="209" t="s">
        <v>392</v>
      </c>
      <c r="F156" s="210" t="s">
        <v>393</v>
      </c>
      <c r="G156" s="211" t="s">
        <v>188</v>
      </c>
      <c r="H156" s="212">
        <v>58.8</v>
      </c>
      <c r="I156" s="213"/>
      <c r="J156" s="214">
        <f>ROUND(I156*H156,2)</f>
        <v>0</v>
      </c>
      <c r="K156" s="210" t="s">
        <v>319</v>
      </c>
      <c r="L156" s="62"/>
      <c r="M156" s="215" t="s">
        <v>33</v>
      </c>
      <c r="N156" s="216" t="s">
        <v>48</v>
      </c>
      <c r="O156" s="43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25" t="s">
        <v>178</v>
      </c>
      <c r="AT156" s="25" t="s">
        <v>316</v>
      </c>
      <c r="AU156" s="25" t="s">
        <v>86</v>
      </c>
      <c r="AY156" s="25" t="s">
        <v>314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5" t="s">
        <v>84</v>
      </c>
      <c r="BK156" s="219">
        <f>ROUND(I156*H156,2)</f>
        <v>0</v>
      </c>
      <c r="BL156" s="25" t="s">
        <v>178</v>
      </c>
      <c r="BM156" s="25" t="s">
        <v>394</v>
      </c>
    </row>
    <row r="157" spans="2:51" s="13" customFormat="1" ht="13.5">
      <c r="B157" s="231"/>
      <c r="C157" s="232"/>
      <c r="D157" s="222" t="s">
        <v>321</v>
      </c>
      <c r="E157" s="233" t="s">
        <v>33</v>
      </c>
      <c r="F157" s="234" t="s">
        <v>395</v>
      </c>
      <c r="G157" s="232"/>
      <c r="H157" s="235">
        <v>58.8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321</v>
      </c>
      <c r="AU157" s="241" t="s">
        <v>86</v>
      </c>
      <c r="AV157" s="13" t="s">
        <v>86</v>
      </c>
      <c r="AW157" s="13" t="s">
        <v>40</v>
      </c>
      <c r="AX157" s="13" t="s">
        <v>77</v>
      </c>
      <c r="AY157" s="241" t="s">
        <v>314</v>
      </c>
    </row>
    <row r="158" spans="2:51" s="14" customFormat="1" ht="13.5">
      <c r="B158" s="242"/>
      <c r="C158" s="243"/>
      <c r="D158" s="222" t="s">
        <v>321</v>
      </c>
      <c r="E158" s="244" t="s">
        <v>33</v>
      </c>
      <c r="F158" s="245" t="s">
        <v>324</v>
      </c>
      <c r="G158" s="243"/>
      <c r="H158" s="246">
        <v>58.8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321</v>
      </c>
      <c r="AU158" s="252" t="s">
        <v>86</v>
      </c>
      <c r="AV158" s="14" t="s">
        <v>178</v>
      </c>
      <c r="AW158" s="14" t="s">
        <v>40</v>
      </c>
      <c r="AX158" s="14" t="s">
        <v>84</v>
      </c>
      <c r="AY158" s="252" t="s">
        <v>314</v>
      </c>
    </row>
    <row r="159" spans="2:65" s="1" customFormat="1" ht="38.25" customHeight="1">
      <c r="B159" s="42"/>
      <c r="C159" s="208" t="s">
        <v>396</v>
      </c>
      <c r="D159" s="208" t="s">
        <v>316</v>
      </c>
      <c r="E159" s="209" t="s">
        <v>397</v>
      </c>
      <c r="F159" s="210" t="s">
        <v>398</v>
      </c>
      <c r="G159" s="211" t="s">
        <v>188</v>
      </c>
      <c r="H159" s="212">
        <v>624.487</v>
      </c>
      <c r="I159" s="213"/>
      <c r="J159" s="214">
        <f>ROUND(I159*H159,2)</f>
        <v>0</v>
      </c>
      <c r="K159" s="210" t="s">
        <v>319</v>
      </c>
      <c r="L159" s="62"/>
      <c r="M159" s="215" t="s">
        <v>33</v>
      </c>
      <c r="N159" s="216" t="s">
        <v>48</v>
      </c>
      <c r="O159" s="43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25" t="s">
        <v>178</v>
      </c>
      <c r="AT159" s="25" t="s">
        <v>316</v>
      </c>
      <c r="AU159" s="25" t="s">
        <v>86</v>
      </c>
      <c r="AY159" s="25" t="s">
        <v>314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5" t="s">
        <v>84</v>
      </c>
      <c r="BK159" s="219">
        <f>ROUND(I159*H159,2)</f>
        <v>0</v>
      </c>
      <c r="BL159" s="25" t="s">
        <v>178</v>
      </c>
      <c r="BM159" s="25" t="s">
        <v>399</v>
      </c>
    </row>
    <row r="160" spans="2:51" s="13" customFormat="1" ht="13.5">
      <c r="B160" s="231"/>
      <c r="C160" s="232"/>
      <c r="D160" s="222" t="s">
        <v>321</v>
      </c>
      <c r="E160" s="233" t="s">
        <v>244</v>
      </c>
      <c r="F160" s="234" t="s">
        <v>400</v>
      </c>
      <c r="G160" s="232"/>
      <c r="H160" s="235">
        <v>624.487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321</v>
      </c>
      <c r="AU160" s="241" t="s">
        <v>86</v>
      </c>
      <c r="AV160" s="13" t="s">
        <v>86</v>
      </c>
      <c r="AW160" s="13" t="s">
        <v>40</v>
      </c>
      <c r="AX160" s="13" t="s">
        <v>77</v>
      </c>
      <c r="AY160" s="241" t="s">
        <v>314</v>
      </c>
    </row>
    <row r="161" spans="2:51" s="14" customFormat="1" ht="13.5">
      <c r="B161" s="242"/>
      <c r="C161" s="243"/>
      <c r="D161" s="222" t="s">
        <v>321</v>
      </c>
      <c r="E161" s="244" t="s">
        <v>33</v>
      </c>
      <c r="F161" s="245" t="s">
        <v>324</v>
      </c>
      <c r="G161" s="243"/>
      <c r="H161" s="246">
        <v>624.487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321</v>
      </c>
      <c r="AU161" s="252" t="s">
        <v>86</v>
      </c>
      <c r="AV161" s="14" t="s">
        <v>178</v>
      </c>
      <c r="AW161" s="14" t="s">
        <v>40</v>
      </c>
      <c r="AX161" s="14" t="s">
        <v>84</v>
      </c>
      <c r="AY161" s="252" t="s">
        <v>314</v>
      </c>
    </row>
    <row r="162" spans="2:65" s="1" customFormat="1" ht="16.5" customHeight="1">
      <c r="B162" s="42"/>
      <c r="C162" s="208" t="s">
        <v>401</v>
      </c>
      <c r="D162" s="208" t="s">
        <v>316</v>
      </c>
      <c r="E162" s="209" t="s">
        <v>402</v>
      </c>
      <c r="F162" s="210" t="s">
        <v>403</v>
      </c>
      <c r="G162" s="211" t="s">
        <v>188</v>
      </c>
      <c r="H162" s="212">
        <v>624.487</v>
      </c>
      <c r="I162" s="213"/>
      <c r="J162" s="214">
        <f>ROUND(I162*H162,2)</f>
        <v>0</v>
      </c>
      <c r="K162" s="210" t="s">
        <v>319</v>
      </c>
      <c r="L162" s="62"/>
      <c r="M162" s="215" t="s">
        <v>33</v>
      </c>
      <c r="N162" s="216" t="s">
        <v>48</v>
      </c>
      <c r="O162" s="43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25" t="s">
        <v>178</v>
      </c>
      <c r="AT162" s="25" t="s">
        <v>316</v>
      </c>
      <c r="AU162" s="25" t="s">
        <v>86</v>
      </c>
      <c r="AY162" s="25" t="s">
        <v>314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5" t="s">
        <v>84</v>
      </c>
      <c r="BK162" s="219">
        <f>ROUND(I162*H162,2)</f>
        <v>0</v>
      </c>
      <c r="BL162" s="25" t="s">
        <v>178</v>
      </c>
      <c r="BM162" s="25" t="s">
        <v>404</v>
      </c>
    </row>
    <row r="163" spans="2:51" s="13" customFormat="1" ht="13.5">
      <c r="B163" s="231"/>
      <c r="C163" s="232"/>
      <c r="D163" s="222" t="s">
        <v>321</v>
      </c>
      <c r="E163" s="233" t="s">
        <v>33</v>
      </c>
      <c r="F163" s="234" t="s">
        <v>244</v>
      </c>
      <c r="G163" s="232"/>
      <c r="H163" s="235">
        <v>624.487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321</v>
      </c>
      <c r="AU163" s="241" t="s">
        <v>86</v>
      </c>
      <c r="AV163" s="13" t="s">
        <v>86</v>
      </c>
      <c r="AW163" s="13" t="s">
        <v>40</v>
      </c>
      <c r="AX163" s="13" t="s">
        <v>77</v>
      </c>
      <c r="AY163" s="241" t="s">
        <v>314</v>
      </c>
    </row>
    <row r="164" spans="2:51" s="14" customFormat="1" ht="13.5">
      <c r="B164" s="242"/>
      <c r="C164" s="243"/>
      <c r="D164" s="222" t="s">
        <v>321</v>
      </c>
      <c r="E164" s="244" t="s">
        <v>33</v>
      </c>
      <c r="F164" s="245" t="s">
        <v>324</v>
      </c>
      <c r="G164" s="243"/>
      <c r="H164" s="246">
        <v>624.487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321</v>
      </c>
      <c r="AU164" s="252" t="s">
        <v>86</v>
      </c>
      <c r="AV164" s="14" t="s">
        <v>178</v>
      </c>
      <c r="AW164" s="14" t="s">
        <v>40</v>
      </c>
      <c r="AX164" s="14" t="s">
        <v>84</v>
      </c>
      <c r="AY164" s="252" t="s">
        <v>314</v>
      </c>
    </row>
    <row r="165" spans="2:65" s="1" customFormat="1" ht="25.5" customHeight="1">
      <c r="B165" s="42"/>
      <c r="C165" s="208" t="s">
        <v>405</v>
      </c>
      <c r="D165" s="208" t="s">
        <v>316</v>
      </c>
      <c r="E165" s="209" t="s">
        <v>406</v>
      </c>
      <c r="F165" s="210" t="s">
        <v>407</v>
      </c>
      <c r="G165" s="211" t="s">
        <v>408</v>
      </c>
      <c r="H165" s="212">
        <v>1124.077</v>
      </c>
      <c r="I165" s="213"/>
      <c r="J165" s="214">
        <f>ROUND(I165*H165,2)</f>
        <v>0</v>
      </c>
      <c r="K165" s="210" t="s">
        <v>319</v>
      </c>
      <c r="L165" s="62"/>
      <c r="M165" s="215" t="s">
        <v>33</v>
      </c>
      <c r="N165" s="216" t="s">
        <v>48</v>
      </c>
      <c r="O165" s="43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25" t="s">
        <v>178</v>
      </c>
      <c r="AT165" s="25" t="s">
        <v>316</v>
      </c>
      <c r="AU165" s="25" t="s">
        <v>86</v>
      </c>
      <c r="AY165" s="25" t="s">
        <v>314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5" t="s">
        <v>84</v>
      </c>
      <c r="BK165" s="219">
        <f>ROUND(I165*H165,2)</f>
        <v>0</v>
      </c>
      <c r="BL165" s="25" t="s">
        <v>178</v>
      </c>
      <c r="BM165" s="25" t="s">
        <v>409</v>
      </c>
    </row>
    <row r="166" spans="2:51" s="13" customFormat="1" ht="13.5">
      <c r="B166" s="231"/>
      <c r="C166" s="232"/>
      <c r="D166" s="222" t="s">
        <v>321</v>
      </c>
      <c r="E166" s="233" t="s">
        <v>33</v>
      </c>
      <c r="F166" s="234" t="s">
        <v>410</v>
      </c>
      <c r="G166" s="232"/>
      <c r="H166" s="235">
        <v>1124.077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321</v>
      </c>
      <c r="AU166" s="241" t="s">
        <v>86</v>
      </c>
      <c r="AV166" s="13" t="s">
        <v>86</v>
      </c>
      <c r="AW166" s="13" t="s">
        <v>40</v>
      </c>
      <c r="AX166" s="13" t="s">
        <v>77</v>
      </c>
      <c r="AY166" s="241" t="s">
        <v>314</v>
      </c>
    </row>
    <row r="167" spans="2:51" s="14" customFormat="1" ht="13.5">
      <c r="B167" s="242"/>
      <c r="C167" s="243"/>
      <c r="D167" s="222" t="s">
        <v>321</v>
      </c>
      <c r="E167" s="244" t="s">
        <v>33</v>
      </c>
      <c r="F167" s="245" t="s">
        <v>324</v>
      </c>
      <c r="G167" s="243"/>
      <c r="H167" s="246">
        <v>1124.077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321</v>
      </c>
      <c r="AU167" s="252" t="s">
        <v>86</v>
      </c>
      <c r="AV167" s="14" t="s">
        <v>178</v>
      </c>
      <c r="AW167" s="14" t="s">
        <v>40</v>
      </c>
      <c r="AX167" s="14" t="s">
        <v>84</v>
      </c>
      <c r="AY167" s="252" t="s">
        <v>314</v>
      </c>
    </row>
    <row r="168" spans="2:65" s="1" customFormat="1" ht="25.5" customHeight="1">
      <c r="B168" s="42"/>
      <c r="C168" s="208" t="s">
        <v>174</v>
      </c>
      <c r="D168" s="208" t="s">
        <v>316</v>
      </c>
      <c r="E168" s="209" t="s">
        <v>411</v>
      </c>
      <c r="F168" s="210" t="s">
        <v>412</v>
      </c>
      <c r="G168" s="211" t="s">
        <v>188</v>
      </c>
      <c r="H168" s="212">
        <v>138.797</v>
      </c>
      <c r="I168" s="213"/>
      <c r="J168" s="214">
        <f>ROUND(I168*H168,2)</f>
        <v>0</v>
      </c>
      <c r="K168" s="210" t="s">
        <v>319</v>
      </c>
      <c r="L168" s="62"/>
      <c r="M168" s="215" t="s">
        <v>33</v>
      </c>
      <c r="N168" s="216" t="s">
        <v>48</v>
      </c>
      <c r="O168" s="43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25" t="s">
        <v>178</v>
      </c>
      <c r="AT168" s="25" t="s">
        <v>316</v>
      </c>
      <c r="AU168" s="25" t="s">
        <v>86</v>
      </c>
      <c r="AY168" s="25" t="s">
        <v>314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5" t="s">
        <v>84</v>
      </c>
      <c r="BK168" s="219">
        <f>ROUND(I168*H168,2)</f>
        <v>0</v>
      </c>
      <c r="BL168" s="25" t="s">
        <v>178</v>
      </c>
      <c r="BM168" s="25" t="s">
        <v>413</v>
      </c>
    </row>
    <row r="169" spans="2:51" s="12" customFormat="1" ht="27">
      <c r="B169" s="220"/>
      <c r="C169" s="221"/>
      <c r="D169" s="222" t="s">
        <v>321</v>
      </c>
      <c r="E169" s="223" t="s">
        <v>33</v>
      </c>
      <c r="F169" s="224" t="s">
        <v>414</v>
      </c>
      <c r="G169" s="221"/>
      <c r="H169" s="223" t="s">
        <v>33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321</v>
      </c>
      <c r="AU169" s="230" t="s">
        <v>86</v>
      </c>
      <c r="AV169" s="12" t="s">
        <v>84</v>
      </c>
      <c r="AW169" s="12" t="s">
        <v>40</v>
      </c>
      <c r="AX169" s="12" t="s">
        <v>77</v>
      </c>
      <c r="AY169" s="230" t="s">
        <v>314</v>
      </c>
    </row>
    <row r="170" spans="2:51" s="13" customFormat="1" ht="13.5">
      <c r="B170" s="231"/>
      <c r="C170" s="232"/>
      <c r="D170" s="222" t="s">
        <v>321</v>
      </c>
      <c r="E170" s="233" t="s">
        <v>198</v>
      </c>
      <c r="F170" s="234" t="s">
        <v>415</v>
      </c>
      <c r="G170" s="232"/>
      <c r="H170" s="235">
        <v>115.629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321</v>
      </c>
      <c r="AU170" s="241" t="s">
        <v>86</v>
      </c>
      <c r="AV170" s="13" t="s">
        <v>86</v>
      </c>
      <c r="AW170" s="13" t="s">
        <v>40</v>
      </c>
      <c r="AX170" s="13" t="s">
        <v>77</v>
      </c>
      <c r="AY170" s="241" t="s">
        <v>314</v>
      </c>
    </row>
    <row r="171" spans="2:51" s="15" customFormat="1" ht="13.5">
      <c r="B171" s="253"/>
      <c r="C171" s="254"/>
      <c r="D171" s="222" t="s">
        <v>321</v>
      </c>
      <c r="E171" s="255" t="s">
        <v>33</v>
      </c>
      <c r="F171" s="256" t="s">
        <v>416</v>
      </c>
      <c r="G171" s="254"/>
      <c r="H171" s="257">
        <v>115.629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AT171" s="263" t="s">
        <v>321</v>
      </c>
      <c r="AU171" s="263" t="s">
        <v>86</v>
      </c>
      <c r="AV171" s="15" t="s">
        <v>330</v>
      </c>
      <c r="AW171" s="15" t="s">
        <v>40</v>
      </c>
      <c r="AX171" s="15" t="s">
        <v>77</v>
      </c>
      <c r="AY171" s="263" t="s">
        <v>314</v>
      </c>
    </row>
    <row r="172" spans="2:51" s="12" customFormat="1" ht="27">
      <c r="B172" s="220"/>
      <c r="C172" s="221"/>
      <c r="D172" s="222" t="s">
        <v>321</v>
      </c>
      <c r="E172" s="223" t="s">
        <v>33</v>
      </c>
      <c r="F172" s="224" t="s">
        <v>417</v>
      </c>
      <c r="G172" s="221"/>
      <c r="H172" s="223" t="s">
        <v>33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321</v>
      </c>
      <c r="AU172" s="230" t="s">
        <v>86</v>
      </c>
      <c r="AV172" s="12" t="s">
        <v>84</v>
      </c>
      <c r="AW172" s="12" t="s">
        <v>40</v>
      </c>
      <c r="AX172" s="12" t="s">
        <v>77</v>
      </c>
      <c r="AY172" s="230" t="s">
        <v>314</v>
      </c>
    </row>
    <row r="173" spans="2:51" s="13" customFormat="1" ht="13.5">
      <c r="B173" s="231"/>
      <c r="C173" s="232"/>
      <c r="D173" s="222" t="s">
        <v>321</v>
      </c>
      <c r="E173" s="233" t="s">
        <v>265</v>
      </c>
      <c r="F173" s="234" t="s">
        <v>418</v>
      </c>
      <c r="G173" s="232"/>
      <c r="H173" s="235">
        <v>23.168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321</v>
      </c>
      <c r="AU173" s="241" t="s">
        <v>86</v>
      </c>
      <c r="AV173" s="13" t="s">
        <v>86</v>
      </c>
      <c r="AW173" s="13" t="s">
        <v>40</v>
      </c>
      <c r="AX173" s="13" t="s">
        <v>77</v>
      </c>
      <c r="AY173" s="241" t="s">
        <v>314</v>
      </c>
    </row>
    <row r="174" spans="2:51" s="15" customFormat="1" ht="13.5">
      <c r="B174" s="253"/>
      <c r="C174" s="254"/>
      <c r="D174" s="222" t="s">
        <v>321</v>
      </c>
      <c r="E174" s="255" t="s">
        <v>33</v>
      </c>
      <c r="F174" s="256" t="s">
        <v>416</v>
      </c>
      <c r="G174" s="254"/>
      <c r="H174" s="257">
        <v>23.168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AT174" s="263" t="s">
        <v>321</v>
      </c>
      <c r="AU174" s="263" t="s">
        <v>86</v>
      </c>
      <c r="AV174" s="15" t="s">
        <v>330</v>
      </c>
      <c r="AW174" s="15" t="s">
        <v>40</v>
      </c>
      <c r="AX174" s="15" t="s">
        <v>77</v>
      </c>
      <c r="AY174" s="263" t="s">
        <v>314</v>
      </c>
    </row>
    <row r="175" spans="2:51" s="14" customFormat="1" ht="13.5">
      <c r="B175" s="242"/>
      <c r="C175" s="243"/>
      <c r="D175" s="222" t="s">
        <v>321</v>
      </c>
      <c r="E175" s="244" t="s">
        <v>33</v>
      </c>
      <c r="F175" s="245" t="s">
        <v>324</v>
      </c>
      <c r="G175" s="243"/>
      <c r="H175" s="246">
        <v>138.797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321</v>
      </c>
      <c r="AU175" s="252" t="s">
        <v>86</v>
      </c>
      <c r="AV175" s="14" t="s">
        <v>178</v>
      </c>
      <c r="AW175" s="14" t="s">
        <v>40</v>
      </c>
      <c r="AX175" s="14" t="s">
        <v>84</v>
      </c>
      <c r="AY175" s="252" t="s">
        <v>314</v>
      </c>
    </row>
    <row r="176" spans="2:65" s="1" customFormat="1" ht="16.5" customHeight="1">
      <c r="B176" s="42"/>
      <c r="C176" s="264" t="s">
        <v>9</v>
      </c>
      <c r="D176" s="264" t="s">
        <v>419</v>
      </c>
      <c r="E176" s="265" t="s">
        <v>420</v>
      </c>
      <c r="F176" s="266" t="s">
        <v>421</v>
      </c>
      <c r="G176" s="267" t="s">
        <v>408</v>
      </c>
      <c r="H176" s="268">
        <v>277.594</v>
      </c>
      <c r="I176" s="269"/>
      <c r="J176" s="270">
        <f>ROUND(I176*H176,2)</f>
        <v>0</v>
      </c>
      <c r="K176" s="266" t="s">
        <v>319</v>
      </c>
      <c r="L176" s="271"/>
      <c r="M176" s="272" t="s">
        <v>33</v>
      </c>
      <c r="N176" s="273" t="s">
        <v>48</v>
      </c>
      <c r="O176" s="43"/>
      <c r="P176" s="217">
        <f>O176*H176</f>
        <v>0</v>
      </c>
      <c r="Q176" s="217">
        <v>1</v>
      </c>
      <c r="R176" s="217">
        <f>Q176*H176</f>
        <v>277.594</v>
      </c>
      <c r="S176" s="217">
        <v>0</v>
      </c>
      <c r="T176" s="218">
        <f>S176*H176</f>
        <v>0</v>
      </c>
      <c r="AR176" s="25" t="s">
        <v>356</v>
      </c>
      <c r="AT176" s="25" t="s">
        <v>419</v>
      </c>
      <c r="AU176" s="25" t="s">
        <v>86</v>
      </c>
      <c r="AY176" s="25" t="s">
        <v>314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5" t="s">
        <v>84</v>
      </c>
      <c r="BK176" s="219">
        <f>ROUND(I176*H176,2)</f>
        <v>0</v>
      </c>
      <c r="BL176" s="25" t="s">
        <v>178</v>
      </c>
      <c r="BM176" s="25" t="s">
        <v>422</v>
      </c>
    </row>
    <row r="177" spans="2:51" s="12" customFormat="1" ht="13.5">
      <c r="B177" s="220"/>
      <c r="C177" s="221"/>
      <c r="D177" s="222" t="s">
        <v>321</v>
      </c>
      <c r="E177" s="223" t="s">
        <v>33</v>
      </c>
      <c r="F177" s="224" t="s">
        <v>423</v>
      </c>
      <c r="G177" s="221"/>
      <c r="H177" s="223" t="s">
        <v>33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321</v>
      </c>
      <c r="AU177" s="230" t="s">
        <v>86</v>
      </c>
      <c r="AV177" s="12" t="s">
        <v>84</v>
      </c>
      <c r="AW177" s="12" t="s">
        <v>40</v>
      </c>
      <c r="AX177" s="12" t="s">
        <v>77</v>
      </c>
      <c r="AY177" s="230" t="s">
        <v>314</v>
      </c>
    </row>
    <row r="178" spans="2:51" s="13" customFormat="1" ht="13.5">
      <c r="B178" s="231"/>
      <c r="C178" s="232"/>
      <c r="D178" s="222" t="s">
        <v>321</v>
      </c>
      <c r="E178" s="233" t="s">
        <v>33</v>
      </c>
      <c r="F178" s="234" t="s">
        <v>424</v>
      </c>
      <c r="G178" s="232"/>
      <c r="H178" s="235">
        <v>277.594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321</v>
      </c>
      <c r="AU178" s="241" t="s">
        <v>86</v>
      </c>
      <c r="AV178" s="13" t="s">
        <v>86</v>
      </c>
      <c r="AW178" s="13" t="s">
        <v>40</v>
      </c>
      <c r="AX178" s="13" t="s">
        <v>77</v>
      </c>
      <c r="AY178" s="241" t="s">
        <v>314</v>
      </c>
    </row>
    <row r="179" spans="2:51" s="14" customFormat="1" ht="13.5">
      <c r="B179" s="242"/>
      <c r="C179" s="243"/>
      <c r="D179" s="222" t="s">
        <v>321</v>
      </c>
      <c r="E179" s="244" t="s">
        <v>33</v>
      </c>
      <c r="F179" s="245" t="s">
        <v>324</v>
      </c>
      <c r="G179" s="243"/>
      <c r="H179" s="246">
        <v>277.594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321</v>
      </c>
      <c r="AU179" s="252" t="s">
        <v>86</v>
      </c>
      <c r="AV179" s="14" t="s">
        <v>178</v>
      </c>
      <c r="AW179" s="14" t="s">
        <v>40</v>
      </c>
      <c r="AX179" s="14" t="s">
        <v>84</v>
      </c>
      <c r="AY179" s="252" t="s">
        <v>314</v>
      </c>
    </row>
    <row r="180" spans="2:65" s="1" customFormat="1" ht="38.25" customHeight="1">
      <c r="B180" s="42"/>
      <c r="C180" s="208" t="s">
        <v>425</v>
      </c>
      <c r="D180" s="208" t="s">
        <v>316</v>
      </c>
      <c r="E180" s="209" t="s">
        <v>426</v>
      </c>
      <c r="F180" s="210" t="s">
        <v>427</v>
      </c>
      <c r="G180" s="211" t="s">
        <v>188</v>
      </c>
      <c r="H180" s="212">
        <v>21.93</v>
      </c>
      <c r="I180" s="213"/>
      <c r="J180" s="214">
        <f>ROUND(I180*H180,2)</f>
        <v>0</v>
      </c>
      <c r="K180" s="210" t="s">
        <v>319</v>
      </c>
      <c r="L180" s="62"/>
      <c r="M180" s="215" t="s">
        <v>33</v>
      </c>
      <c r="N180" s="216" t="s">
        <v>48</v>
      </c>
      <c r="O180" s="43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25" t="s">
        <v>178</v>
      </c>
      <c r="AT180" s="25" t="s">
        <v>316</v>
      </c>
      <c r="AU180" s="25" t="s">
        <v>86</v>
      </c>
      <c r="AY180" s="25" t="s">
        <v>314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5" t="s">
        <v>84</v>
      </c>
      <c r="BK180" s="219">
        <f>ROUND(I180*H180,2)</f>
        <v>0</v>
      </c>
      <c r="BL180" s="25" t="s">
        <v>178</v>
      </c>
      <c r="BM180" s="25" t="s">
        <v>428</v>
      </c>
    </row>
    <row r="181" spans="2:51" s="12" customFormat="1" ht="27">
      <c r="B181" s="220"/>
      <c r="C181" s="221"/>
      <c r="D181" s="222" t="s">
        <v>321</v>
      </c>
      <c r="E181" s="223" t="s">
        <v>33</v>
      </c>
      <c r="F181" s="224" t="s">
        <v>429</v>
      </c>
      <c r="G181" s="221"/>
      <c r="H181" s="223" t="s">
        <v>33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321</v>
      </c>
      <c r="AU181" s="230" t="s">
        <v>86</v>
      </c>
      <c r="AV181" s="12" t="s">
        <v>84</v>
      </c>
      <c r="AW181" s="12" t="s">
        <v>40</v>
      </c>
      <c r="AX181" s="12" t="s">
        <v>77</v>
      </c>
      <c r="AY181" s="230" t="s">
        <v>314</v>
      </c>
    </row>
    <row r="182" spans="2:51" s="13" customFormat="1" ht="13.5">
      <c r="B182" s="231"/>
      <c r="C182" s="232"/>
      <c r="D182" s="222" t="s">
        <v>321</v>
      </c>
      <c r="E182" s="233" t="s">
        <v>195</v>
      </c>
      <c r="F182" s="234" t="s">
        <v>430</v>
      </c>
      <c r="G182" s="232"/>
      <c r="H182" s="235">
        <v>21.93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321</v>
      </c>
      <c r="AU182" s="241" t="s">
        <v>86</v>
      </c>
      <c r="AV182" s="13" t="s">
        <v>86</v>
      </c>
      <c r="AW182" s="13" t="s">
        <v>40</v>
      </c>
      <c r="AX182" s="13" t="s">
        <v>77</v>
      </c>
      <c r="AY182" s="241" t="s">
        <v>314</v>
      </c>
    </row>
    <row r="183" spans="2:51" s="14" customFormat="1" ht="13.5">
      <c r="B183" s="242"/>
      <c r="C183" s="243"/>
      <c r="D183" s="222" t="s">
        <v>321</v>
      </c>
      <c r="E183" s="244" t="s">
        <v>33</v>
      </c>
      <c r="F183" s="245" t="s">
        <v>324</v>
      </c>
      <c r="G183" s="243"/>
      <c r="H183" s="246">
        <v>21.93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321</v>
      </c>
      <c r="AU183" s="252" t="s">
        <v>86</v>
      </c>
      <c r="AV183" s="14" t="s">
        <v>178</v>
      </c>
      <c r="AW183" s="14" t="s">
        <v>40</v>
      </c>
      <c r="AX183" s="14" t="s">
        <v>84</v>
      </c>
      <c r="AY183" s="252" t="s">
        <v>314</v>
      </c>
    </row>
    <row r="184" spans="2:65" s="1" customFormat="1" ht="16.5" customHeight="1">
      <c r="B184" s="42"/>
      <c r="C184" s="264" t="s">
        <v>431</v>
      </c>
      <c r="D184" s="264" t="s">
        <v>419</v>
      </c>
      <c r="E184" s="265" t="s">
        <v>432</v>
      </c>
      <c r="F184" s="266" t="s">
        <v>433</v>
      </c>
      <c r="G184" s="267" t="s">
        <v>408</v>
      </c>
      <c r="H184" s="268">
        <v>43.86</v>
      </c>
      <c r="I184" s="269"/>
      <c r="J184" s="270">
        <f>ROUND(I184*H184,2)</f>
        <v>0</v>
      </c>
      <c r="K184" s="266" t="s">
        <v>319</v>
      </c>
      <c r="L184" s="271"/>
      <c r="M184" s="272" t="s">
        <v>33</v>
      </c>
      <c r="N184" s="273" t="s">
        <v>48</v>
      </c>
      <c r="O184" s="43"/>
      <c r="P184" s="217">
        <f>O184*H184</f>
        <v>0</v>
      </c>
      <c r="Q184" s="217">
        <v>1</v>
      </c>
      <c r="R184" s="217">
        <f>Q184*H184</f>
        <v>43.86</v>
      </c>
      <c r="S184" s="217">
        <v>0</v>
      </c>
      <c r="T184" s="218">
        <f>S184*H184</f>
        <v>0</v>
      </c>
      <c r="AR184" s="25" t="s">
        <v>356</v>
      </c>
      <c r="AT184" s="25" t="s">
        <v>419</v>
      </c>
      <c r="AU184" s="25" t="s">
        <v>86</v>
      </c>
      <c r="AY184" s="25" t="s">
        <v>314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5" t="s">
        <v>84</v>
      </c>
      <c r="BK184" s="219">
        <f>ROUND(I184*H184,2)</f>
        <v>0</v>
      </c>
      <c r="BL184" s="25" t="s">
        <v>178</v>
      </c>
      <c r="BM184" s="25" t="s">
        <v>434</v>
      </c>
    </row>
    <row r="185" spans="2:51" s="12" customFormat="1" ht="13.5">
      <c r="B185" s="220"/>
      <c r="C185" s="221"/>
      <c r="D185" s="222" t="s">
        <v>321</v>
      </c>
      <c r="E185" s="223" t="s">
        <v>33</v>
      </c>
      <c r="F185" s="224" t="s">
        <v>423</v>
      </c>
      <c r="G185" s="221"/>
      <c r="H185" s="223" t="s">
        <v>33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321</v>
      </c>
      <c r="AU185" s="230" t="s">
        <v>86</v>
      </c>
      <c r="AV185" s="12" t="s">
        <v>84</v>
      </c>
      <c r="AW185" s="12" t="s">
        <v>40</v>
      </c>
      <c r="AX185" s="12" t="s">
        <v>77</v>
      </c>
      <c r="AY185" s="230" t="s">
        <v>314</v>
      </c>
    </row>
    <row r="186" spans="2:51" s="13" customFormat="1" ht="13.5">
      <c r="B186" s="231"/>
      <c r="C186" s="232"/>
      <c r="D186" s="222" t="s">
        <v>321</v>
      </c>
      <c r="E186" s="233" t="s">
        <v>33</v>
      </c>
      <c r="F186" s="234" t="s">
        <v>435</v>
      </c>
      <c r="G186" s="232"/>
      <c r="H186" s="235">
        <v>43.86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321</v>
      </c>
      <c r="AU186" s="241" t="s">
        <v>86</v>
      </c>
      <c r="AV186" s="13" t="s">
        <v>86</v>
      </c>
      <c r="AW186" s="13" t="s">
        <v>40</v>
      </c>
      <c r="AX186" s="13" t="s">
        <v>77</v>
      </c>
      <c r="AY186" s="241" t="s">
        <v>314</v>
      </c>
    </row>
    <row r="187" spans="2:51" s="14" customFormat="1" ht="13.5">
      <c r="B187" s="242"/>
      <c r="C187" s="243"/>
      <c r="D187" s="222" t="s">
        <v>321</v>
      </c>
      <c r="E187" s="244" t="s">
        <v>33</v>
      </c>
      <c r="F187" s="245" t="s">
        <v>324</v>
      </c>
      <c r="G187" s="243"/>
      <c r="H187" s="246">
        <v>43.86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321</v>
      </c>
      <c r="AU187" s="252" t="s">
        <v>86</v>
      </c>
      <c r="AV187" s="14" t="s">
        <v>178</v>
      </c>
      <c r="AW187" s="14" t="s">
        <v>40</v>
      </c>
      <c r="AX187" s="14" t="s">
        <v>84</v>
      </c>
      <c r="AY187" s="252" t="s">
        <v>314</v>
      </c>
    </row>
    <row r="188" spans="2:65" s="1" customFormat="1" ht="25.5" customHeight="1">
      <c r="B188" s="42"/>
      <c r="C188" s="208" t="s">
        <v>145</v>
      </c>
      <c r="D188" s="208" t="s">
        <v>316</v>
      </c>
      <c r="E188" s="209" t="s">
        <v>436</v>
      </c>
      <c r="F188" s="210" t="s">
        <v>437</v>
      </c>
      <c r="G188" s="211" t="s">
        <v>119</v>
      </c>
      <c r="H188" s="212">
        <v>3915.94</v>
      </c>
      <c r="I188" s="213"/>
      <c r="J188" s="214">
        <f>ROUND(I188*H188,2)</f>
        <v>0</v>
      </c>
      <c r="K188" s="210" t="s">
        <v>319</v>
      </c>
      <c r="L188" s="62"/>
      <c r="M188" s="215" t="s">
        <v>33</v>
      </c>
      <c r="N188" s="216" t="s">
        <v>48</v>
      </c>
      <c r="O188" s="43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25" t="s">
        <v>178</v>
      </c>
      <c r="AT188" s="25" t="s">
        <v>316</v>
      </c>
      <c r="AU188" s="25" t="s">
        <v>86</v>
      </c>
      <c r="AY188" s="25" t="s">
        <v>314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5" t="s">
        <v>84</v>
      </c>
      <c r="BK188" s="219">
        <f>ROUND(I188*H188,2)</f>
        <v>0</v>
      </c>
      <c r="BL188" s="25" t="s">
        <v>178</v>
      </c>
      <c r="BM188" s="25" t="s">
        <v>438</v>
      </c>
    </row>
    <row r="189" spans="2:51" s="13" customFormat="1" ht="13.5">
      <c r="B189" s="231"/>
      <c r="C189" s="232"/>
      <c r="D189" s="222" t="s">
        <v>321</v>
      </c>
      <c r="E189" s="233" t="s">
        <v>33</v>
      </c>
      <c r="F189" s="234" t="s">
        <v>439</v>
      </c>
      <c r="G189" s="232"/>
      <c r="H189" s="235">
        <v>3915.94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321</v>
      </c>
      <c r="AU189" s="241" t="s">
        <v>86</v>
      </c>
      <c r="AV189" s="13" t="s">
        <v>86</v>
      </c>
      <c r="AW189" s="13" t="s">
        <v>40</v>
      </c>
      <c r="AX189" s="13" t="s">
        <v>77</v>
      </c>
      <c r="AY189" s="241" t="s">
        <v>314</v>
      </c>
    </row>
    <row r="190" spans="2:51" s="14" customFormat="1" ht="13.5">
      <c r="B190" s="242"/>
      <c r="C190" s="243"/>
      <c r="D190" s="222" t="s">
        <v>321</v>
      </c>
      <c r="E190" s="244" t="s">
        <v>33</v>
      </c>
      <c r="F190" s="245" t="s">
        <v>324</v>
      </c>
      <c r="G190" s="243"/>
      <c r="H190" s="246">
        <v>3915.94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321</v>
      </c>
      <c r="AU190" s="252" t="s">
        <v>86</v>
      </c>
      <c r="AV190" s="14" t="s">
        <v>178</v>
      </c>
      <c r="AW190" s="14" t="s">
        <v>40</v>
      </c>
      <c r="AX190" s="14" t="s">
        <v>84</v>
      </c>
      <c r="AY190" s="252" t="s">
        <v>314</v>
      </c>
    </row>
    <row r="191" spans="2:63" s="11" customFormat="1" ht="22.35" customHeight="1">
      <c r="B191" s="192"/>
      <c r="C191" s="193"/>
      <c r="D191" s="194" t="s">
        <v>76</v>
      </c>
      <c r="E191" s="206" t="s">
        <v>401</v>
      </c>
      <c r="F191" s="206" t="s">
        <v>440</v>
      </c>
      <c r="G191" s="193"/>
      <c r="H191" s="193"/>
      <c r="I191" s="196"/>
      <c r="J191" s="207">
        <f>BK191</f>
        <v>0</v>
      </c>
      <c r="K191" s="193"/>
      <c r="L191" s="198"/>
      <c r="M191" s="199"/>
      <c r="N191" s="200"/>
      <c r="O191" s="200"/>
      <c r="P191" s="201">
        <f>SUM(P192:P242)</f>
        <v>0</v>
      </c>
      <c r="Q191" s="200"/>
      <c r="R191" s="201">
        <f>SUM(R192:R242)</f>
        <v>3.171212</v>
      </c>
      <c r="S191" s="200"/>
      <c r="T191" s="202">
        <f>SUM(T192:T242)</f>
        <v>0</v>
      </c>
      <c r="AR191" s="203" t="s">
        <v>84</v>
      </c>
      <c r="AT191" s="204" t="s">
        <v>76</v>
      </c>
      <c r="AU191" s="204" t="s">
        <v>86</v>
      </c>
      <c r="AY191" s="203" t="s">
        <v>314</v>
      </c>
      <c r="BK191" s="205">
        <f>SUM(BK192:BK242)</f>
        <v>0</v>
      </c>
    </row>
    <row r="192" spans="2:65" s="1" customFormat="1" ht="25.5" customHeight="1">
      <c r="B192" s="42"/>
      <c r="C192" s="208" t="s">
        <v>441</v>
      </c>
      <c r="D192" s="208" t="s">
        <v>316</v>
      </c>
      <c r="E192" s="209" t="s">
        <v>442</v>
      </c>
      <c r="F192" s="210" t="s">
        <v>443</v>
      </c>
      <c r="G192" s="211" t="s">
        <v>188</v>
      </c>
      <c r="H192" s="212">
        <v>11.8</v>
      </c>
      <c r="I192" s="213"/>
      <c r="J192" s="214">
        <f>ROUND(I192*H192,2)</f>
        <v>0</v>
      </c>
      <c r="K192" s="210" t="s">
        <v>319</v>
      </c>
      <c r="L192" s="62"/>
      <c r="M192" s="215" t="s">
        <v>33</v>
      </c>
      <c r="N192" s="216" t="s">
        <v>48</v>
      </c>
      <c r="O192" s="43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25" t="s">
        <v>178</v>
      </c>
      <c r="AT192" s="25" t="s">
        <v>316</v>
      </c>
      <c r="AU192" s="25" t="s">
        <v>330</v>
      </c>
      <c r="AY192" s="25" t="s">
        <v>314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5" t="s">
        <v>84</v>
      </c>
      <c r="BK192" s="219">
        <f>ROUND(I192*H192,2)</f>
        <v>0</v>
      </c>
      <c r="BL192" s="25" t="s">
        <v>178</v>
      </c>
      <c r="BM192" s="25" t="s">
        <v>444</v>
      </c>
    </row>
    <row r="193" spans="2:51" s="13" customFormat="1" ht="13.5">
      <c r="B193" s="231"/>
      <c r="C193" s="232"/>
      <c r="D193" s="222" t="s">
        <v>321</v>
      </c>
      <c r="E193" s="233" t="s">
        <v>33</v>
      </c>
      <c r="F193" s="234" t="s">
        <v>227</v>
      </c>
      <c r="G193" s="232"/>
      <c r="H193" s="235">
        <v>11.8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321</v>
      </c>
      <c r="AU193" s="241" t="s">
        <v>330</v>
      </c>
      <c r="AV193" s="13" t="s">
        <v>86</v>
      </c>
      <c r="AW193" s="13" t="s">
        <v>40</v>
      </c>
      <c r="AX193" s="13" t="s">
        <v>77</v>
      </c>
      <c r="AY193" s="241" t="s">
        <v>314</v>
      </c>
    </row>
    <row r="194" spans="2:51" s="14" customFormat="1" ht="13.5">
      <c r="B194" s="242"/>
      <c r="C194" s="243"/>
      <c r="D194" s="222" t="s">
        <v>321</v>
      </c>
      <c r="E194" s="244" t="s">
        <v>33</v>
      </c>
      <c r="F194" s="245" t="s">
        <v>324</v>
      </c>
      <c r="G194" s="243"/>
      <c r="H194" s="246">
        <v>11.8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321</v>
      </c>
      <c r="AU194" s="252" t="s">
        <v>330</v>
      </c>
      <c r="AV194" s="14" t="s">
        <v>178</v>
      </c>
      <c r="AW194" s="14" t="s">
        <v>40</v>
      </c>
      <c r="AX194" s="14" t="s">
        <v>84</v>
      </c>
      <c r="AY194" s="252" t="s">
        <v>314</v>
      </c>
    </row>
    <row r="195" spans="2:65" s="1" customFormat="1" ht="16.5" customHeight="1">
      <c r="B195" s="42"/>
      <c r="C195" s="208" t="s">
        <v>445</v>
      </c>
      <c r="D195" s="208" t="s">
        <v>316</v>
      </c>
      <c r="E195" s="209" t="s">
        <v>446</v>
      </c>
      <c r="F195" s="210" t="s">
        <v>447</v>
      </c>
      <c r="G195" s="211" t="s">
        <v>188</v>
      </c>
      <c r="H195" s="212">
        <v>11.8</v>
      </c>
      <c r="I195" s="213"/>
      <c r="J195" s="214">
        <f>ROUND(I195*H195,2)</f>
        <v>0</v>
      </c>
      <c r="K195" s="210" t="s">
        <v>319</v>
      </c>
      <c r="L195" s="62"/>
      <c r="M195" s="215" t="s">
        <v>33</v>
      </c>
      <c r="N195" s="216" t="s">
        <v>48</v>
      </c>
      <c r="O195" s="43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25" t="s">
        <v>178</v>
      </c>
      <c r="AT195" s="25" t="s">
        <v>316</v>
      </c>
      <c r="AU195" s="25" t="s">
        <v>330</v>
      </c>
      <c r="AY195" s="25" t="s">
        <v>314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5" t="s">
        <v>84</v>
      </c>
      <c r="BK195" s="219">
        <f>ROUND(I195*H195,2)</f>
        <v>0</v>
      </c>
      <c r="BL195" s="25" t="s">
        <v>178</v>
      </c>
      <c r="BM195" s="25" t="s">
        <v>448</v>
      </c>
    </row>
    <row r="196" spans="2:51" s="13" customFormat="1" ht="13.5">
      <c r="B196" s="231"/>
      <c r="C196" s="232"/>
      <c r="D196" s="222" t="s">
        <v>321</v>
      </c>
      <c r="E196" s="233" t="s">
        <v>33</v>
      </c>
      <c r="F196" s="234" t="s">
        <v>227</v>
      </c>
      <c r="G196" s="232"/>
      <c r="H196" s="235">
        <v>11.8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321</v>
      </c>
      <c r="AU196" s="241" t="s">
        <v>330</v>
      </c>
      <c r="AV196" s="13" t="s">
        <v>86</v>
      </c>
      <c r="AW196" s="13" t="s">
        <v>40</v>
      </c>
      <c r="AX196" s="13" t="s">
        <v>77</v>
      </c>
      <c r="AY196" s="241" t="s">
        <v>314</v>
      </c>
    </row>
    <row r="197" spans="2:51" s="14" customFormat="1" ht="13.5">
      <c r="B197" s="242"/>
      <c r="C197" s="243"/>
      <c r="D197" s="222" t="s">
        <v>321</v>
      </c>
      <c r="E197" s="244" t="s">
        <v>33</v>
      </c>
      <c r="F197" s="245" t="s">
        <v>324</v>
      </c>
      <c r="G197" s="243"/>
      <c r="H197" s="246">
        <v>11.8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321</v>
      </c>
      <c r="AU197" s="252" t="s">
        <v>330</v>
      </c>
      <c r="AV197" s="14" t="s">
        <v>178</v>
      </c>
      <c r="AW197" s="14" t="s">
        <v>40</v>
      </c>
      <c r="AX197" s="14" t="s">
        <v>84</v>
      </c>
      <c r="AY197" s="252" t="s">
        <v>314</v>
      </c>
    </row>
    <row r="198" spans="2:65" s="1" customFormat="1" ht="25.5" customHeight="1">
      <c r="B198" s="42"/>
      <c r="C198" s="208" t="s">
        <v>449</v>
      </c>
      <c r="D198" s="208" t="s">
        <v>316</v>
      </c>
      <c r="E198" s="209" t="s">
        <v>450</v>
      </c>
      <c r="F198" s="210" t="s">
        <v>451</v>
      </c>
      <c r="G198" s="211" t="s">
        <v>119</v>
      </c>
      <c r="H198" s="212">
        <v>118</v>
      </c>
      <c r="I198" s="213"/>
      <c r="J198" s="214">
        <f>ROUND(I198*H198,2)</f>
        <v>0</v>
      </c>
      <c r="K198" s="210" t="s">
        <v>319</v>
      </c>
      <c r="L198" s="62"/>
      <c r="M198" s="215" t="s">
        <v>33</v>
      </c>
      <c r="N198" s="216" t="s">
        <v>48</v>
      </c>
      <c r="O198" s="43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25" t="s">
        <v>178</v>
      </c>
      <c r="AT198" s="25" t="s">
        <v>316</v>
      </c>
      <c r="AU198" s="25" t="s">
        <v>330</v>
      </c>
      <c r="AY198" s="25" t="s">
        <v>314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5" t="s">
        <v>84</v>
      </c>
      <c r="BK198" s="219">
        <f>ROUND(I198*H198,2)</f>
        <v>0</v>
      </c>
      <c r="BL198" s="25" t="s">
        <v>178</v>
      </c>
      <c r="BM198" s="25" t="s">
        <v>452</v>
      </c>
    </row>
    <row r="199" spans="2:51" s="12" customFormat="1" ht="13.5">
      <c r="B199" s="220"/>
      <c r="C199" s="221"/>
      <c r="D199" s="222" t="s">
        <v>321</v>
      </c>
      <c r="E199" s="223" t="s">
        <v>33</v>
      </c>
      <c r="F199" s="224" t="s">
        <v>453</v>
      </c>
      <c r="G199" s="221"/>
      <c r="H199" s="223" t="s">
        <v>33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321</v>
      </c>
      <c r="AU199" s="230" t="s">
        <v>330</v>
      </c>
      <c r="AV199" s="12" t="s">
        <v>84</v>
      </c>
      <c r="AW199" s="12" t="s">
        <v>40</v>
      </c>
      <c r="AX199" s="12" t="s">
        <v>77</v>
      </c>
      <c r="AY199" s="230" t="s">
        <v>314</v>
      </c>
    </row>
    <row r="200" spans="2:51" s="13" customFormat="1" ht="13.5">
      <c r="B200" s="231"/>
      <c r="C200" s="232"/>
      <c r="D200" s="222" t="s">
        <v>321</v>
      </c>
      <c r="E200" s="233" t="s">
        <v>133</v>
      </c>
      <c r="F200" s="234" t="s">
        <v>454</v>
      </c>
      <c r="G200" s="232"/>
      <c r="H200" s="235">
        <v>118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321</v>
      </c>
      <c r="AU200" s="241" t="s">
        <v>330</v>
      </c>
      <c r="AV200" s="13" t="s">
        <v>86</v>
      </c>
      <c r="AW200" s="13" t="s">
        <v>40</v>
      </c>
      <c r="AX200" s="13" t="s">
        <v>77</v>
      </c>
      <c r="AY200" s="241" t="s">
        <v>314</v>
      </c>
    </row>
    <row r="201" spans="2:51" s="14" customFormat="1" ht="13.5">
      <c r="B201" s="242"/>
      <c r="C201" s="243"/>
      <c r="D201" s="222" t="s">
        <v>321</v>
      </c>
      <c r="E201" s="244" t="s">
        <v>33</v>
      </c>
      <c r="F201" s="245" t="s">
        <v>324</v>
      </c>
      <c r="G201" s="243"/>
      <c r="H201" s="246">
        <v>118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AT201" s="252" t="s">
        <v>321</v>
      </c>
      <c r="AU201" s="252" t="s">
        <v>330</v>
      </c>
      <c r="AV201" s="14" t="s">
        <v>178</v>
      </c>
      <c r="AW201" s="14" t="s">
        <v>40</v>
      </c>
      <c r="AX201" s="14" t="s">
        <v>84</v>
      </c>
      <c r="AY201" s="252" t="s">
        <v>314</v>
      </c>
    </row>
    <row r="202" spans="2:65" s="1" customFormat="1" ht="25.5" customHeight="1">
      <c r="B202" s="42"/>
      <c r="C202" s="208" t="s">
        <v>455</v>
      </c>
      <c r="D202" s="208" t="s">
        <v>316</v>
      </c>
      <c r="E202" s="209" t="s">
        <v>456</v>
      </c>
      <c r="F202" s="210" t="s">
        <v>457</v>
      </c>
      <c r="G202" s="211" t="s">
        <v>119</v>
      </c>
      <c r="H202" s="212">
        <v>118</v>
      </c>
      <c r="I202" s="213"/>
      <c r="J202" s="214">
        <f>ROUND(I202*H202,2)</f>
        <v>0</v>
      </c>
      <c r="K202" s="210" t="s">
        <v>319</v>
      </c>
      <c r="L202" s="62"/>
      <c r="M202" s="215" t="s">
        <v>33</v>
      </c>
      <c r="N202" s="216" t="s">
        <v>48</v>
      </c>
      <c r="O202" s="43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25" t="s">
        <v>178</v>
      </c>
      <c r="AT202" s="25" t="s">
        <v>316</v>
      </c>
      <c r="AU202" s="25" t="s">
        <v>330</v>
      </c>
      <c r="AY202" s="25" t="s">
        <v>314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5" t="s">
        <v>84</v>
      </c>
      <c r="BK202" s="219">
        <f>ROUND(I202*H202,2)</f>
        <v>0</v>
      </c>
      <c r="BL202" s="25" t="s">
        <v>178</v>
      </c>
      <c r="BM202" s="25" t="s">
        <v>458</v>
      </c>
    </row>
    <row r="203" spans="2:51" s="13" customFormat="1" ht="13.5">
      <c r="B203" s="231"/>
      <c r="C203" s="232"/>
      <c r="D203" s="222" t="s">
        <v>321</v>
      </c>
      <c r="E203" s="233" t="s">
        <v>33</v>
      </c>
      <c r="F203" s="234" t="s">
        <v>133</v>
      </c>
      <c r="G203" s="232"/>
      <c r="H203" s="235">
        <v>118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321</v>
      </c>
      <c r="AU203" s="241" t="s">
        <v>330</v>
      </c>
      <c r="AV203" s="13" t="s">
        <v>86</v>
      </c>
      <c r="AW203" s="13" t="s">
        <v>40</v>
      </c>
      <c r="AX203" s="13" t="s">
        <v>77</v>
      </c>
      <c r="AY203" s="241" t="s">
        <v>314</v>
      </c>
    </row>
    <row r="204" spans="2:51" s="14" customFormat="1" ht="13.5">
      <c r="B204" s="242"/>
      <c r="C204" s="243"/>
      <c r="D204" s="222" t="s">
        <v>321</v>
      </c>
      <c r="E204" s="244" t="s">
        <v>33</v>
      </c>
      <c r="F204" s="245" t="s">
        <v>324</v>
      </c>
      <c r="G204" s="243"/>
      <c r="H204" s="246">
        <v>118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321</v>
      </c>
      <c r="AU204" s="252" t="s">
        <v>330</v>
      </c>
      <c r="AV204" s="14" t="s">
        <v>178</v>
      </c>
      <c r="AW204" s="14" t="s">
        <v>40</v>
      </c>
      <c r="AX204" s="14" t="s">
        <v>84</v>
      </c>
      <c r="AY204" s="252" t="s">
        <v>314</v>
      </c>
    </row>
    <row r="205" spans="2:65" s="1" customFormat="1" ht="16.5" customHeight="1">
      <c r="B205" s="42"/>
      <c r="C205" s="264" t="s">
        <v>459</v>
      </c>
      <c r="D205" s="264" t="s">
        <v>419</v>
      </c>
      <c r="E205" s="265" t="s">
        <v>460</v>
      </c>
      <c r="F205" s="266" t="s">
        <v>461</v>
      </c>
      <c r="G205" s="267" t="s">
        <v>462</v>
      </c>
      <c r="H205" s="268">
        <v>1.77</v>
      </c>
      <c r="I205" s="269"/>
      <c r="J205" s="270">
        <f>ROUND(I205*H205,2)</f>
        <v>0</v>
      </c>
      <c r="K205" s="266" t="s">
        <v>319</v>
      </c>
      <c r="L205" s="271"/>
      <c r="M205" s="272" t="s">
        <v>33</v>
      </c>
      <c r="N205" s="273" t="s">
        <v>48</v>
      </c>
      <c r="O205" s="43"/>
      <c r="P205" s="217">
        <f>O205*H205</f>
        <v>0</v>
      </c>
      <c r="Q205" s="217">
        <v>0.001</v>
      </c>
      <c r="R205" s="217">
        <f>Q205*H205</f>
        <v>0.00177</v>
      </c>
      <c r="S205" s="217">
        <v>0</v>
      </c>
      <c r="T205" s="218">
        <f>S205*H205</f>
        <v>0</v>
      </c>
      <c r="AR205" s="25" t="s">
        <v>356</v>
      </c>
      <c r="AT205" s="25" t="s">
        <v>419</v>
      </c>
      <c r="AU205" s="25" t="s">
        <v>330</v>
      </c>
      <c r="AY205" s="25" t="s">
        <v>314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5" t="s">
        <v>84</v>
      </c>
      <c r="BK205" s="219">
        <f>ROUND(I205*H205,2)</f>
        <v>0</v>
      </c>
      <c r="BL205" s="25" t="s">
        <v>178</v>
      </c>
      <c r="BM205" s="25" t="s">
        <v>463</v>
      </c>
    </row>
    <row r="206" spans="2:51" s="13" customFormat="1" ht="13.5">
      <c r="B206" s="231"/>
      <c r="C206" s="232"/>
      <c r="D206" s="222" t="s">
        <v>321</v>
      </c>
      <c r="E206" s="233" t="s">
        <v>33</v>
      </c>
      <c r="F206" s="234" t="s">
        <v>133</v>
      </c>
      <c r="G206" s="232"/>
      <c r="H206" s="235">
        <v>118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321</v>
      </c>
      <c r="AU206" s="241" t="s">
        <v>330</v>
      </c>
      <c r="AV206" s="13" t="s">
        <v>86</v>
      </c>
      <c r="AW206" s="13" t="s">
        <v>40</v>
      </c>
      <c r="AX206" s="13" t="s">
        <v>77</v>
      </c>
      <c r="AY206" s="241" t="s">
        <v>314</v>
      </c>
    </row>
    <row r="207" spans="2:51" s="14" customFormat="1" ht="13.5">
      <c r="B207" s="242"/>
      <c r="C207" s="243"/>
      <c r="D207" s="222" t="s">
        <v>321</v>
      </c>
      <c r="E207" s="244" t="s">
        <v>33</v>
      </c>
      <c r="F207" s="245" t="s">
        <v>324</v>
      </c>
      <c r="G207" s="243"/>
      <c r="H207" s="246">
        <v>118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321</v>
      </c>
      <c r="AU207" s="252" t="s">
        <v>330</v>
      </c>
      <c r="AV207" s="14" t="s">
        <v>178</v>
      </c>
      <c r="AW207" s="14" t="s">
        <v>40</v>
      </c>
      <c r="AX207" s="14" t="s">
        <v>84</v>
      </c>
      <c r="AY207" s="252" t="s">
        <v>314</v>
      </c>
    </row>
    <row r="208" spans="2:51" s="13" customFormat="1" ht="13.5">
      <c r="B208" s="231"/>
      <c r="C208" s="232"/>
      <c r="D208" s="222" t="s">
        <v>321</v>
      </c>
      <c r="E208" s="232"/>
      <c r="F208" s="234" t="s">
        <v>464</v>
      </c>
      <c r="G208" s="232"/>
      <c r="H208" s="235">
        <v>1.77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321</v>
      </c>
      <c r="AU208" s="241" t="s">
        <v>330</v>
      </c>
      <c r="AV208" s="13" t="s">
        <v>86</v>
      </c>
      <c r="AW208" s="13" t="s">
        <v>6</v>
      </c>
      <c r="AX208" s="13" t="s">
        <v>84</v>
      </c>
      <c r="AY208" s="241" t="s">
        <v>314</v>
      </c>
    </row>
    <row r="209" spans="2:65" s="1" customFormat="1" ht="38.25" customHeight="1">
      <c r="B209" s="42"/>
      <c r="C209" s="208" t="s">
        <v>465</v>
      </c>
      <c r="D209" s="208" t="s">
        <v>316</v>
      </c>
      <c r="E209" s="209" t="s">
        <v>466</v>
      </c>
      <c r="F209" s="210" t="s">
        <v>467</v>
      </c>
      <c r="G209" s="211" t="s">
        <v>119</v>
      </c>
      <c r="H209" s="212">
        <v>118</v>
      </c>
      <c r="I209" s="213"/>
      <c r="J209" s="214">
        <f>ROUND(I209*H209,2)</f>
        <v>0</v>
      </c>
      <c r="K209" s="210" t="s">
        <v>319</v>
      </c>
      <c r="L209" s="62"/>
      <c r="M209" s="215" t="s">
        <v>33</v>
      </c>
      <c r="N209" s="216" t="s">
        <v>48</v>
      </c>
      <c r="O209" s="43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25" t="s">
        <v>178</v>
      </c>
      <c r="AT209" s="25" t="s">
        <v>316</v>
      </c>
      <c r="AU209" s="25" t="s">
        <v>330</v>
      </c>
      <c r="AY209" s="25" t="s">
        <v>314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5" t="s">
        <v>84</v>
      </c>
      <c r="BK209" s="219">
        <f>ROUND(I209*H209,2)</f>
        <v>0</v>
      </c>
      <c r="BL209" s="25" t="s">
        <v>178</v>
      </c>
      <c r="BM209" s="25" t="s">
        <v>468</v>
      </c>
    </row>
    <row r="210" spans="2:51" s="13" customFormat="1" ht="13.5">
      <c r="B210" s="231"/>
      <c r="C210" s="232"/>
      <c r="D210" s="222" t="s">
        <v>321</v>
      </c>
      <c r="E210" s="233" t="s">
        <v>33</v>
      </c>
      <c r="F210" s="234" t="s">
        <v>133</v>
      </c>
      <c r="G210" s="232"/>
      <c r="H210" s="235">
        <v>118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321</v>
      </c>
      <c r="AU210" s="241" t="s">
        <v>330</v>
      </c>
      <c r="AV210" s="13" t="s">
        <v>86</v>
      </c>
      <c r="AW210" s="13" t="s">
        <v>40</v>
      </c>
      <c r="AX210" s="13" t="s">
        <v>77</v>
      </c>
      <c r="AY210" s="241" t="s">
        <v>314</v>
      </c>
    </row>
    <row r="211" spans="2:51" s="14" customFormat="1" ht="13.5">
      <c r="B211" s="242"/>
      <c r="C211" s="243"/>
      <c r="D211" s="222" t="s">
        <v>321</v>
      </c>
      <c r="E211" s="244" t="s">
        <v>33</v>
      </c>
      <c r="F211" s="245" t="s">
        <v>324</v>
      </c>
      <c r="G211" s="243"/>
      <c r="H211" s="246">
        <v>118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321</v>
      </c>
      <c r="AU211" s="252" t="s">
        <v>330</v>
      </c>
      <c r="AV211" s="14" t="s">
        <v>178</v>
      </c>
      <c r="AW211" s="14" t="s">
        <v>40</v>
      </c>
      <c r="AX211" s="14" t="s">
        <v>84</v>
      </c>
      <c r="AY211" s="252" t="s">
        <v>314</v>
      </c>
    </row>
    <row r="212" spans="2:65" s="1" customFormat="1" ht="16.5" customHeight="1">
      <c r="B212" s="42"/>
      <c r="C212" s="264" t="s">
        <v>469</v>
      </c>
      <c r="D212" s="264" t="s">
        <v>419</v>
      </c>
      <c r="E212" s="265" t="s">
        <v>470</v>
      </c>
      <c r="F212" s="266" t="s">
        <v>471</v>
      </c>
      <c r="G212" s="267" t="s">
        <v>472</v>
      </c>
      <c r="H212" s="268">
        <v>0.047</v>
      </c>
      <c r="I212" s="269"/>
      <c r="J212" s="270">
        <f>ROUND(I212*H212,2)</f>
        <v>0</v>
      </c>
      <c r="K212" s="266" t="s">
        <v>33</v>
      </c>
      <c r="L212" s="271"/>
      <c r="M212" s="272" t="s">
        <v>33</v>
      </c>
      <c r="N212" s="273" t="s">
        <v>48</v>
      </c>
      <c r="O212" s="43"/>
      <c r="P212" s="217">
        <f>O212*H212</f>
        <v>0</v>
      </c>
      <c r="Q212" s="217">
        <v>0.001</v>
      </c>
      <c r="R212" s="217">
        <f>Q212*H212</f>
        <v>4.7000000000000004E-05</v>
      </c>
      <c r="S212" s="217">
        <v>0</v>
      </c>
      <c r="T212" s="218">
        <f>S212*H212</f>
        <v>0</v>
      </c>
      <c r="AR212" s="25" t="s">
        <v>356</v>
      </c>
      <c r="AT212" s="25" t="s">
        <v>419</v>
      </c>
      <c r="AU212" s="25" t="s">
        <v>330</v>
      </c>
      <c r="AY212" s="25" t="s">
        <v>314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5" t="s">
        <v>84</v>
      </c>
      <c r="BK212" s="219">
        <f>ROUND(I212*H212,2)</f>
        <v>0</v>
      </c>
      <c r="BL212" s="25" t="s">
        <v>178</v>
      </c>
      <c r="BM212" s="25" t="s">
        <v>473</v>
      </c>
    </row>
    <row r="213" spans="2:51" s="13" customFormat="1" ht="13.5">
      <c r="B213" s="231"/>
      <c r="C213" s="232"/>
      <c r="D213" s="222" t="s">
        <v>321</v>
      </c>
      <c r="E213" s="233" t="s">
        <v>33</v>
      </c>
      <c r="F213" s="234" t="s">
        <v>474</v>
      </c>
      <c r="G213" s="232"/>
      <c r="H213" s="235">
        <v>0.047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321</v>
      </c>
      <c r="AU213" s="241" t="s">
        <v>330</v>
      </c>
      <c r="AV213" s="13" t="s">
        <v>86</v>
      </c>
      <c r="AW213" s="13" t="s">
        <v>40</v>
      </c>
      <c r="AX213" s="13" t="s">
        <v>77</v>
      </c>
      <c r="AY213" s="241" t="s">
        <v>314</v>
      </c>
    </row>
    <row r="214" spans="2:51" s="14" customFormat="1" ht="13.5">
      <c r="B214" s="242"/>
      <c r="C214" s="243"/>
      <c r="D214" s="222" t="s">
        <v>321</v>
      </c>
      <c r="E214" s="244" t="s">
        <v>33</v>
      </c>
      <c r="F214" s="245" t="s">
        <v>324</v>
      </c>
      <c r="G214" s="243"/>
      <c r="H214" s="246">
        <v>0.047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321</v>
      </c>
      <c r="AU214" s="252" t="s">
        <v>330</v>
      </c>
      <c r="AV214" s="14" t="s">
        <v>178</v>
      </c>
      <c r="AW214" s="14" t="s">
        <v>40</v>
      </c>
      <c r="AX214" s="14" t="s">
        <v>84</v>
      </c>
      <c r="AY214" s="252" t="s">
        <v>314</v>
      </c>
    </row>
    <row r="215" spans="2:65" s="1" customFormat="1" ht="25.5" customHeight="1">
      <c r="B215" s="42"/>
      <c r="C215" s="208" t="s">
        <v>475</v>
      </c>
      <c r="D215" s="208" t="s">
        <v>316</v>
      </c>
      <c r="E215" s="209" t="s">
        <v>476</v>
      </c>
      <c r="F215" s="210" t="s">
        <v>477</v>
      </c>
      <c r="G215" s="211" t="s">
        <v>462</v>
      </c>
      <c r="H215" s="212">
        <v>0.944</v>
      </c>
      <c r="I215" s="213"/>
      <c r="J215" s="214">
        <f>ROUND(I215*H215,2)</f>
        <v>0</v>
      </c>
      <c r="K215" s="210" t="s">
        <v>33</v>
      </c>
      <c r="L215" s="62"/>
      <c r="M215" s="215" t="s">
        <v>33</v>
      </c>
      <c r="N215" s="216" t="s">
        <v>48</v>
      </c>
      <c r="O215" s="43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25" t="s">
        <v>178</v>
      </c>
      <c r="AT215" s="25" t="s">
        <v>316</v>
      </c>
      <c r="AU215" s="25" t="s">
        <v>330</v>
      </c>
      <c r="AY215" s="25" t="s">
        <v>314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5" t="s">
        <v>84</v>
      </c>
      <c r="BK215" s="219">
        <f>ROUND(I215*H215,2)</f>
        <v>0</v>
      </c>
      <c r="BL215" s="25" t="s">
        <v>178</v>
      </c>
      <c r="BM215" s="25" t="s">
        <v>478</v>
      </c>
    </row>
    <row r="216" spans="2:47" s="1" customFormat="1" ht="27">
      <c r="B216" s="42"/>
      <c r="C216" s="64"/>
      <c r="D216" s="222" t="s">
        <v>479</v>
      </c>
      <c r="E216" s="64"/>
      <c r="F216" s="274" t="s">
        <v>480</v>
      </c>
      <c r="G216" s="64"/>
      <c r="H216" s="64"/>
      <c r="I216" s="177"/>
      <c r="J216" s="64"/>
      <c r="K216" s="64"/>
      <c r="L216" s="62"/>
      <c r="M216" s="275"/>
      <c r="N216" s="43"/>
      <c r="O216" s="43"/>
      <c r="P216" s="43"/>
      <c r="Q216" s="43"/>
      <c r="R216" s="43"/>
      <c r="S216" s="43"/>
      <c r="T216" s="79"/>
      <c r="AT216" s="25" t="s">
        <v>479</v>
      </c>
      <c r="AU216" s="25" t="s">
        <v>330</v>
      </c>
    </row>
    <row r="217" spans="2:51" s="12" customFormat="1" ht="13.5">
      <c r="B217" s="220"/>
      <c r="C217" s="221"/>
      <c r="D217" s="222" t="s">
        <v>321</v>
      </c>
      <c r="E217" s="223" t="s">
        <v>33</v>
      </c>
      <c r="F217" s="224" t="s">
        <v>481</v>
      </c>
      <c r="G217" s="221"/>
      <c r="H217" s="223" t="s">
        <v>33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321</v>
      </c>
      <c r="AU217" s="230" t="s">
        <v>330</v>
      </c>
      <c r="AV217" s="12" t="s">
        <v>84</v>
      </c>
      <c r="AW217" s="12" t="s">
        <v>40</v>
      </c>
      <c r="AX217" s="12" t="s">
        <v>77</v>
      </c>
      <c r="AY217" s="230" t="s">
        <v>314</v>
      </c>
    </row>
    <row r="218" spans="2:51" s="13" customFormat="1" ht="13.5">
      <c r="B218" s="231"/>
      <c r="C218" s="232"/>
      <c r="D218" s="222" t="s">
        <v>321</v>
      </c>
      <c r="E218" s="233" t="s">
        <v>33</v>
      </c>
      <c r="F218" s="234" t="s">
        <v>482</v>
      </c>
      <c r="G218" s="232"/>
      <c r="H218" s="235">
        <v>0.944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321</v>
      </c>
      <c r="AU218" s="241" t="s">
        <v>330</v>
      </c>
      <c r="AV218" s="13" t="s">
        <v>86</v>
      </c>
      <c r="AW218" s="13" t="s">
        <v>40</v>
      </c>
      <c r="AX218" s="13" t="s">
        <v>77</v>
      </c>
      <c r="AY218" s="241" t="s">
        <v>314</v>
      </c>
    </row>
    <row r="219" spans="2:51" s="14" customFormat="1" ht="13.5">
      <c r="B219" s="242"/>
      <c r="C219" s="243"/>
      <c r="D219" s="222" t="s">
        <v>321</v>
      </c>
      <c r="E219" s="244" t="s">
        <v>33</v>
      </c>
      <c r="F219" s="245" t="s">
        <v>324</v>
      </c>
      <c r="G219" s="243"/>
      <c r="H219" s="246">
        <v>0.944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321</v>
      </c>
      <c r="AU219" s="252" t="s">
        <v>330</v>
      </c>
      <c r="AV219" s="14" t="s">
        <v>178</v>
      </c>
      <c r="AW219" s="14" t="s">
        <v>40</v>
      </c>
      <c r="AX219" s="14" t="s">
        <v>84</v>
      </c>
      <c r="AY219" s="252" t="s">
        <v>314</v>
      </c>
    </row>
    <row r="220" spans="2:65" s="1" customFormat="1" ht="16.5" customHeight="1">
      <c r="B220" s="42"/>
      <c r="C220" s="208" t="s">
        <v>483</v>
      </c>
      <c r="D220" s="208" t="s">
        <v>316</v>
      </c>
      <c r="E220" s="209" t="s">
        <v>484</v>
      </c>
      <c r="F220" s="210" t="s">
        <v>485</v>
      </c>
      <c r="G220" s="211" t="s">
        <v>119</v>
      </c>
      <c r="H220" s="212">
        <v>118</v>
      </c>
      <c r="I220" s="213"/>
      <c r="J220" s="214">
        <f>ROUND(I220*H220,2)</f>
        <v>0</v>
      </c>
      <c r="K220" s="210" t="s">
        <v>33</v>
      </c>
      <c r="L220" s="62"/>
      <c r="M220" s="215" t="s">
        <v>33</v>
      </c>
      <c r="N220" s="216" t="s">
        <v>48</v>
      </c>
      <c r="O220" s="43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25" t="s">
        <v>178</v>
      </c>
      <c r="AT220" s="25" t="s">
        <v>316</v>
      </c>
      <c r="AU220" s="25" t="s">
        <v>330</v>
      </c>
      <c r="AY220" s="25" t="s">
        <v>314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5" t="s">
        <v>84</v>
      </c>
      <c r="BK220" s="219">
        <f>ROUND(I220*H220,2)</f>
        <v>0</v>
      </c>
      <c r="BL220" s="25" t="s">
        <v>178</v>
      </c>
      <c r="BM220" s="25" t="s">
        <v>486</v>
      </c>
    </row>
    <row r="221" spans="2:51" s="13" customFormat="1" ht="13.5">
      <c r="B221" s="231"/>
      <c r="C221" s="232"/>
      <c r="D221" s="222" t="s">
        <v>321</v>
      </c>
      <c r="E221" s="233" t="s">
        <v>33</v>
      </c>
      <c r="F221" s="234" t="s">
        <v>133</v>
      </c>
      <c r="G221" s="232"/>
      <c r="H221" s="235">
        <v>118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321</v>
      </c>
      <c r="AU221" s="241" t="s">
        <v>330</v>
      </c>
      <c r="AV221" s="13" t="s">
        <v>86</v>
      </c>
      <c r="AW221" s="13" t="s">
        <v>40</v>
      </c>
      <c r="AX221" s="13" t="s">
        <v>77</v>
      </c>
      <c r="AY221" s="241" t="s">
        <v>314</v>
      </c>
    </row>
    <row r="222" spans="2:51" s="14" customFormat="1" ht="13.5">
      <c r="B222" s="242"/>
      <c r="C222" s="243"/>
      <c r="D222" s="222" t="s">
        <v>321</v>
      </c>
      <c r="E222" s="244" t="s">
        <v>33</v>
      </c>
      <c r="F222" s="245" t="s">
        <v>324</v>
      </c>
      <c r="G222" s="243"/>
      <c r="H222" s="246">
        <v>118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AT222" s="252" t="s">
        <v>321</v>
      </c>
      <c r="AU222" s="252" t="s">
        <v>330</v>
      </c>
      <c r="AV222" s="14" t="s">
        <v>178</v>
      </c>
      <c r="AW222" s="14" t="s">
        <v>40</v>
      </c>
      <c r="AX222" s="14" t="s">
        <v>84</v>
      </c>
      <c r="AY222" s="252" t="s">
        <v>314</v>
      </c>
    </row>
    <row r="223" spans="2:65" s="1" customFormat="1" ht="16.5" customHeight="1">
      <c r="B223" s="42"/>
      <c r="C223" s="208" t="s">
        <v>487</v>
      </c>
      <c r="D223" s="208" t="s">
        <v>316</v>
      </c>
      <c r="E223" s="209" t="s">
        <v>488</v>
      </c>
      <c r="F223" s="210" t="s">
        <v>489</v>
      </c>
      <c r="G223" s="211" t="s">
        <v>188</v>
      </c>
      <c r="H223" s="212">
        <v>8.85</v>
      </c>
      <c r="I223" s="213"/>
      <c r="J223" s="214">
        <f>ROUND(I223*H223,2)</f>
        <v>0</v>
      </c>
      <c r="K223" s="210" t="s">
        <v>319</v>
      </c>
      <c r="L223" s="62"/>
      <c r="M223" s="215" t="s">
        <v>33</v>
      </c>
      <c r="N223" s="216" t="s">
        <v>48</v>
      </c>
      <c r="O223" s="43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25" t="s">
        <v>178</v>
      </c>
      <c r="AT223" s="25" t="s">
        <v>316</v>
      </c>
      <c r="AU223" s="25" t="s">
        <v>330</v>
      </c>
      <c r="AY223" s="25" t="s">
        <v>314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5" t="s">
        <v>84</v>
      </c>
      <c r="BK223" s="219">
        <f>ROUND(I223*H223,2)</f>
        <v>0</v>
      </c>
      <c r="BL223" s="25" t="s">
        <v>178</v>
      </c>
      <c r="BM223" s="25" t="s">
        <v>490</v>
      </c>
    </row>
    <row r="224" spans="2:47" s="1" customFormat="1" ht="27">
      <c r="B224" s="42"/>
      <c r="C224" s="64"/>
      <c r="D224" s="222" t="s">
        <v>479</v>
      </c>
      <c r="E224" s="64"/>
      <c r="F224" s="274" t="s">
        <v>491</v>
      </c>
      <c r="G224" s="64"/>
      <c r="H224" s="64"/>
      <c r="I224" s="177"/>
      <c r="J224" s="64"/>
      <c r="K224" s="64"/>
      <c r="L224" s="62"/>
      <c r="M224" s="275"/>
      <c r="N224" s="43"/>
      <c r="O224" s="43"/>
      <c r="P224" s="43"/>
      <c r="Q224" s="43"/>
      <c r="R224" s="43"/>
      <c r="S224" s="43"/>
      <c r="T224" s="79"/>
      <c r="AT224" s="25" t="s">
        <v>479</v>
      </c>
      <c r="AU224" s="25" t="s">
        <v>330</v>
      </c>
    </row>
    <row r="225" spans="2:51" s="12" customFormat="1" ht="13.5">
      <c r="B225" s="220"/>
      <c r="C225" s="221"/>
      <c r="D225" s="222" t="s">
        <v>321</v>
      </c>
      <c r="E225" s="223" t="s">
        <v>33</v>
      </c>
      <c r="F225" s="224" t="s">
        <v>492</v>
      </c>
      <c r="G225" s="221"/>
      <c r="H225" s="223" t="s">
        <v>33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321</v>
      </c>
      <c r="AU225" s="230" t="s">
        <v>330</v>
      </c>
      <c r="AV225" s="12" t="s">
        <v>84</v>
      </c>
      <c r="AW225" s="12" t="s">
        <v>40</v>
      </c>
      <c r="AX225" s="12" t="s">
        <v>77</v>
      </c>
      <c r="AY225" s="230" t="s">
        <v>314</v>
      </c>
    </row>
    <row r="226" spans="2:51" s="13" customFormat="1" ht="13.5">
      <c r="B226" s="231"/>
      <c r="C226" s="232"/>
      <c r="D226" s="222" t="s">
        <v>321</v>
      </c>
      <c r="E226" s="233" t="s">
        <v>33</v>
      </c>
      <c r="F226" s="234" t="s">
        <v>493</v>
      </c>
      <c r="G226" s="232"/>
      <c r="H226" s="235">
        <v>8.85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321</v>
      </c>
      <c r="AU226" s="241" t="s">
        <v>330</v>
      </c>
      <c r="AV226" s="13" t="s">
        <v>86</v>
      </c>
      <c r="AW226" s="13" t="s">
        <v>40</v>
      </c>
      <c r="AX226" s="13" t="s">
        <v>77</v>
      </c>
      <c r="AY226" s="241" t="s">
        <v>314</v>
      </c>
    </row>
    <row r="227" spans="2:51" s="14" customFormat="1" ht="13.5">
      <c r="B227" s="242"/>
      <c r="C227" s="243"/>
      <c r="D227" s="222" t="s">
        <v>321</v>
      </c>
      <c r="E227" s="244" t="s">
        <v>33</v>
      </c>
      <c r="F227" s="245" t="s">
        <v>324</v>
      </c>
      <c r="G227" s="243"/>
      <c r="H227" s="246">
        <v>8.85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321</v>
      </c>
      <c r="AU227" s="252" t="s">
        <v>330</v>
      </c>
      <c r="AV227" s="14" t="s">
        <v>178</v>
      </c>
      <c r="AW227" s="14" t="s">
        <v>40</v>
      </c>
      <c r="AX227" s="14" t="s">
        <v>84</v>
      </c>
      <c r="AY227" s="252" t="s">
        <v>314</v>
      </c>
    </row>
    <row r="228" spans="2:65" s="1" customFormat="1" ht="25.5" customHeight="1">
      <c r="B228" s="42"/>
      <c r="C228" s="208" t="s">
        <v>494</v>
      </c>
      <c r="D228" s="208" t="s">
        <v>316</v>
      </c>
      <c r="E228" s="209" t="s">
        <v>495</v>
      </c>
      <c r="F228" s="210" t="s">
        <v>496</v>
      </c>
      <c r="G228" s="211" t="s">
        <v>119</v>
      </c>
      <c r="H228" s="212">
        <v>153</v>
      </c>
      <c r="I228" s="213"/>
      <c r="J228" s="214">
        <f>ROUND(I228*H228,2)</f>
        <v>0</v>
      </c>
      <c r="K228" s="210" t="s">
        <v>319</v>
      </c>
      <c r="L228" s="62"/>
      <c r="M228" s="215" t="s">
        <v>33</v>
      </c>
      <c r="N228" s="216" t="s">
        <v>48</v>
      </c>
      <c r="O228" s="43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25" t="s">
        <v>178</v>
      </c>
      <c r="AT228" s="25" t="s">
        <v>316</v>
      </c>
      <c r="AU228" s="25" t="s">
        <v>330</v>
      </c>
      <c r="AY228" s="25" t="s">
        <v>314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5" t="s">
        <v>84</v>
      </c>
      <c r="BK228" s="219">
        <f>ROUND(I228*H228,2)</f>
        <v>0</v>
      </c>
      <c r="BL228" s="25" t="s">
        <v>178</v>
      </c>
      <c r="BM228" s="25" t="s">
        <v>497</v>
      </c>
    </row>
    <row r="229" spans="2:51" s="12" customFormat="1" ht="13.5">
      <c r="B229" s="220"/>
      <c r="C229" s="221"/>
      <c r="D229" s="222" t="s">
        <v>321</v>
      </c>
      <c r="E229" s="223" t="s">
        <v>33</v>
      </c>
      <c r="F229" s="224" t="s">
        <v>453</v>
      </c>
      <c r="G229" s="221"/>
      <c r="H229" s="223" t="s">
        <v>33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321</v>
      </c>
      <c r="AU229" s="230" t="s">
        <v>330</v>
      </c>
      <c r="AV229" s="12" t="s">
        <v>84</v>
      </c>
      <c r="AW229" s="12" t="s">
        <v>40</v>
      </c>
      <c r="AX229" s="12" t="s">
        <v>77</v>
      </c>
      <c r="AY229" s="230" t="s">
        <v>314</v>
      </c>
    </row>
    <row r="230" spans="2:51" s="13" customFormat="1" ht="13.5">
      <c r="B230" s="231"/>
      <c r="C230" s="232"/>
      <c r="D230" s="222" t="s">
        <v>321</v>
      </c>
      <c r="E230" s="233" t="s">
        <v>130</v>
      </c>
      <c r="F230" s="234" t="s">
        <v>132</v>
      </c>
      <c r="G230" s="232"/>
      <c r="H230" s="235">
        <v>153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321</v>
      </c>
      <c r="AU230" s="241" t="s">
        <v>330</v>
      </c>
      <c r="AV230" s="13" t="s">
        <v>86</v>
      </c>
      <c r="AW230" s="13" t="s">
        <v>40</v>
      </c>
      <c r="AX230" s="13" t="s">
        <v>77</v>
      </c>
      <c r="AY230" s="241" t="s">
        <v>314</v>
      </c>
    </row>
    <row r="231" spans="2:51" s="14" customFormat="1" ht="13.5">
      <c r="B231" s="242"/>
      <c r="C231" s="243"/>
      <c r="D231" s="222" t="s">
        <v>321</v>
      </c>
      <c r="E231" s="244" t="s">
        <v>33</v>
      </c>
      <c r="F231" s="245" t="s">
        <v>324</v>
      </c>
      <c r="G231" s="243"/>
      <c r="H231" s="246">
        <v>153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321</v>
      </c>
      <c r="AU231" s="252" t="s">
        <v>330</v>
      </c>
      <c r="AV231" s="14" t="s">
        <v>178</v>
      </c>
      <c r="AW231" s="14" t="s">
        <v>40</v>
      </c>
      <c r="AX231" s="14" t="s">
        <v>84</v>
      </c>
      <c r="AY231" s="252" t="s">
        <v>314</v>
      </c>
    </row>
    <row r="232" spans="2:65" s="1" customFormat="1" ht="16.5" customHeight="1">
      <c r="B232" s="42"/>
      <c r="C232" s="264" t="s">
        <v>498</v>
      </c>
      <c r="D232" s="264" t="s">
        <v>419</v>
      </c>
      <c r="E232" s="265" t="s">
        <v>499</v>
      </c>
      <c r="F232" s="266" t="s">
        <v>500</v>
      </c>
      <c r="G232" s="267" t="s">
        <v>188</v>
      </c>
      <c r="H232" s="268">
        <v>15.759</v>
      </c>
      <c r="I232" s="269"/>
      <c r="J232" s="270">
        <f>ROUND(I232*H232,2)</f>
        <v>0</v>
      </c>
      <c r="K232" s="266" t="s">
        <v>319</v>
      </c>
      <c r="L232" s="271"/>
      <c r="M232" s="272" t="s">
        <v>33</v>
      </c>
      <c r="N232" s="273" t="s">
        <v>48</v>
      </c>
      <c r="O232" s="43"/>
      <c r="P232" s="217">
        <f>O232*H232</f>
        <v>0</v>
      </c>
      <c r="Q232" s="217">
        <v>0.2</v>
      </c>
      <c r="R232" s="217">
        <f>Q232*H232</f>
        <v>3.1518</v>
      </c>
      <c r="S232" s="217">
        <v>0</v>
      </c>
      <c r="T232" s="218">
        <f>S232*H232</f>
        <v>0</v>
      </c>
      <c r="AR232" s="25" t="s">
        <v>356</v>
      </c>
      <c r="AT232" s="25" t="s">
        <v>419</v>
      </c>
      <c r="AU232" s="25" t="s">
        <v>330</v>
      </c>
      <c r="AY232" s="25" t="s">
        <v>314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5" t="s">
        <v>84</v>
      </c>
      <c r="BK232" s="219">
        <f>ROUND(I232*H232,2)</f>
        <v>0</v>
      </c>
      <c r="BL232" s="25" t="s">
        <v>178</v>
      </c>
      <c r="BM232" s="25" t="s">
        <v>501</v>
      </c>
    </row>
    <row r="233" spans="2:51" s="13" customFormat="1" ht="13.5">
      <c r="B233" s="231"/>
      <c r="C233" s="232"/>
      <c r="D233" s="222" t="s">
        <v>321</v>
      </c>
      <c r="E233" s="233" t="s">
        <v>33</v>
      </c>
      <c r="F233" s="234" t="s">
        <v>130</v>
      </c>
      <c r="G233" s="232"/>
      <c r="H233" s="235">
        <v>153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321</v>
      </c>
      <c r="AU233" s="241" t="s">
        <v>330</v>
      </c>
      <c r="AV233" s="13" t="s">
        <v>86</v>
      </c>
      <c r="AW233" s="13" t="s">
        <v>40</v>
      </c>
      <c r="AX233" s="13" t="s">
        <v>77</v>
      </c>
      <c r="AY233" s="241" t="s">
        <v>314</v>
      </c>
    </row>
    <row r="234" spans="2:51" s="14" customFormat="1" ht="13.5">
      <c r="B234" s="242"/>
      <c r="C234" s="243"/>
      <c r="D234" s="222" t="s">
        <v>321</v>
      </c>
      <c r="E234" s="244" t="s">
        <v>33</v>
      </c>
      <c r="F234" s="245" t="s">
        <v>324</v>
      </c>
      <c r="G234" s="243"/>
      <c r="H234" s="246">
        <v>153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321</v>
      </c>
      <c r="AU234" s="252" t="s">
        <v>330</v>
      </c>
      <c r="AV234" s="14" t="s">
        <v>178</v>
      </c>
      <c r="AW234" s="14" t="s">
        <v>40</v>
      </c>
      <c r="AX234" s="14" t="s">
        <v>84</v>
      </c>
      <c r="AY234" s="252" t="s">
        <v>314</v>
      </c>
    </row>
    <row r="235" spans="2:51" s="13" customFormat="1" ht="13.5">
      <c r="B235" s="231"/>
      <c r="C235" s="232"/>
      <c r="D235" s="222" t="s">
        <v>321</v>
      </c>
      <c r="E235" s="232"/>
      <c r="F235" s="234" t="s">
        <v>502</v>
      </c>
      <c r="G235" s="232"/>
      <c r="H235" s="235">
        <v>15.759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321</v>
      </c>
      <c r="AU235" s="241" t="s">
        <v>330</v>
      </c>
      <c r="AV235" s="13" t="s">
        <v>86</v>
      </c>
      <c r="AW235" s="13" t="s">
        <v>6</v>
      </c>
      <c r="AX235" s="13" t="s">
        <v>84</v>
      </c>
      <c r="AY235" s="241" t="s">
        <v>314</v>
      </c>
    </row>
    <row r="236" spans="2:65" s="1" customFormat="1" ht="25.5" customHeight="1">
      <c r="B236" s="42"/>
      <c r="C236" s="208" t="s">
        <v>503</v>
      </c>
      <c r="D236" s="208" t="s">
        <v>316</v>
      </c>
      <c r="E236" s="209" t="s">
        <v>504</v>
      </c>
      <c r="F236" s="210" t="s">
        <v>505</v>
      </c>
      <c r="G236" s="211" t="s">
        <v>119</v>
      </c>
      <c r="H236" s="212">
        <v>153</v>
      </c>
      <c r="I236" s="213"/>
      <c r="J236" s="214">
        <f>ROUND(I236*H236,2)</f>
        <v>0</v>
      </c>
      <c r="K236" s="210" t="s">
        <v>319</v>
      </c>
      <c r="L236" s="62"/>
      <c r="M236" s="215" t="s">
        <v>33</v>
      </c>
      <c r="N236" s="216" t="s">
        <v>48</v>
      </c>
      <c r="O236" s="43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25" t="s">
        <v>178</v>
      </c>
      <c r="AT236" s="25" t="s">
        <v>316</v>
      </c>
      <c r="AU236" s="25" t="s">
        <v>330</v>
      </c>
      <c r="AY236" s="25" t="s">
        <v>314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5" t="s">
        <v>84</v>
      </c>
      <c r="BK236" s="219">
        <f>ROUND(I236*H236,2)</f>
        <v>0</v>
      </c>
      <c r="BL236" s="25" t="s">
        <v>178</v>
      </c>
      <c r="BM236" s="25" t="s">
        <v>506</v>
      </c>
    </row>
    <row r="237" spans="2:51" s="13" customFormat="1" ht="13.5">
      <c r="B237" s="231"/>
      <c r="C237" s="232"/>
      <c r="D237" s="222" t="s">
        <v>321</v>
      </c>
      <c r="E237" s="233" t="s">
        <v>33</v>
      </c>
      <c r="F237" s="234" t="s">
        <v>130</v>
      </c>
      <c r="G237" s="232"/>
      <c r="H237" s="235">
        <v>153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321</v>
      </c>
      <c r="AU237" s="241" t="s">
        <v>330</v>
      </c>
      <c r="AV237" s="13" t="s">
        <v>86</v>
      </c>
      <c r="AW237" s="13" t="s">
        <v>40</v>
      </c>
      <c r="AX237" s="13" t="s">
        <v>77</v>
      </c>
      <c r="AY237" s="241" t="s">
        <v>314</v>
      </c>
    </row>
    <row r="238" spans="2:51" s="14" customFormat="1" ht="13.5">
      <c r="B238" s="242"/>
      <c r="C238" s="243"/>
      <c r="D238" s="222" t="s">
        <v>321</v>
      </c>
      <c r="E238" s="244" t="s">
        <v>33</v>
      </c>
      <c r="F238" s="245" t="s">
        <v>324</v>
      </c>
      <c r="G238" s="243"/>
      <c r="H238" s="246">
        <v>153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321</v>
      </c>
      <c r="AU238" s="252" t="s">
        <v>330</v>
      </c>
      <c r="AV238" s="14" t="s">
        <v>178</v>
      </c>
      <c r="AW238" s="14" t="s">
        <v>40</v>
      </c>
      <c r="AX238" s="14" t="s">
        <v>84</v>
      </c>
      <c r="AY238" s="252" t="s">
        <v>314</v>
      </c>
    </row>
    <row r="239" spans="2:65" s="1" customFormat="1" ht="16.5" customHeight="1">
      <c r="B239" s="42"/>
      <c r="C239" s="264" t="s">
        <v>139</v>
      </c>
      <c r="D239" s="264" t="s">
        <v>419</v>
      </c>
      <c r="E239" s="265" t="s">
        <v>507</v>
      </c>
      <c r="F239" s="266" t="s">
        <v>508</v>
      </c>
      <c r="G239" s="267" t="s">
        <v>119</v>
      </c>
      <c r="H239" s="268">
        <v>175.95</v>
      </c>
      <c r="I239" s="269"/>
      <c r="J239" s="270">
        <f>ROUND(I239*H239,2)</f>
        <v>0</v>
      </c>
      <c r="K239" s="266" t="s">
        <v>33</v>
      </c>
      <c r="L239" s="271"/>
      <c r="M239" s="272" t="s">
        <v>33</v>
      </c>
      <c r="N239" s="273" t="s">
        <v>48</v>
      </c>
      <c r="O239" s="43"/>
      <c r="P239" s="217">
        <f>O239*H239</f>
        <v>0</v>
      </c>
      <c r="Q239" s="217">
        <v>0.0001</v>
      </c>
      <c r="R239" s="217">
        <f>Q239*H239</f>
        <v>0.017595</v>
      </c>
      <c r="S239" s="217">
        <v>0</v>
      </c>
      <c r="T239" s="218">
        <f>S239*H239</f>
        <v>0</v>
      </c>
      <c r="AR239" s="25" t="s">
        <v>356</v>
      </c>
      <c r="AT239" s="25" t="s">
        <v>419</v>
      </c>
      <c r="AU239" s="25" t="s">
        <v>330</v>
      </c>
      <c r="AY239" s="25" t="s">
        <v>314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5" t="s">
        <v>84</v>
      </c>
      <c r="BK239" s="219">
        <f>ROUND(I239*H239,2)</f>
        <v>0</v>
      </c>
      <c r="BL239" s="25" t="s">
        <v>178</v>
      </c>
      <c r="BM239" s="25" t="s">
        <v>509</v>
      </c>
    </row>
    <row r="240" spans="2:51" s="13" customFormat="1" ht="13.5">
      <c r="B240" s="231"/>
      <c r="C240" s="232"/>
      <c r="D240" s="222" t="s">
        <v>321</v>
      </c>
      <c r="E240" s="233" t="s">
        <v>33</v>
      </c>
      <c r="F240" s="234" t="s">
        <v>130</v>
      </c>
      <c r="G240" s="232"/>
      <c r="H240" s="235">
        <v>153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321</v>
      </c>
      <c r="AU240" s="241" t="s">
        <v>330</v>
      </c>
      <c r="AV240" s="13" t="s">
        <v>86</v>
      </c>
      <c r="AW240" s="13" t="s">
        <v>40</v>
      </c>
      <c r="AX240" s="13" t="s">
        <v>77</v>
      </c>
      <c r="AY240" s="241" t="s">
        <v>314</v>
      </c>
    </row>
    <row r="241" spans="2:51" s="14" customFormat="1" ht="13.5">
      <c r="B241" s="242"/>
      <c r="C241" s="243"/>
      <c r="D241" s="222" t="s">
        <v>321</v>
      </c>
      <c r="E241" s="244" t="s">
        <v>33</v>
      </c>
      <c r="F241" s="245" t="s">
        <v>324</v>
      </c>
      <c r="G241" s="243"/>
      <c r="H241" s="246">
        <v>153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321</v>
      </c>
      <c r="AU241" s="252" t="s">
        <v>330</v>
      </c>
      <c r="AV241" s="14" t="s">
        <v>178</v>
      </c>
      <c r="AW241" s="14" t="s">
        <v>40</v>
      </c>
      <c r="AX241" s="14" t="s">
        <v>84</v>
      </c>
      <c r="AY241" s="252" t="s">
        <v>314</v>
      </c>
    </row>
    <row r="242" spans="2:51" s="13" customFormat="1" ht="13.5">
      <c r="B242" s="231"/>
      <c r="C242" s="232"/>
      <c r="D242" s="222" t="s">
        <v>321</v>
      </c>
      <c r="E242" s="232"/>
      <c r="F242" s="234" t="s">
        <v>510</v>
      </c>
      <c r="G242" s="232"/>
      <c r="H242" s="235">
        <v>175.95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321</v>
      </c>
      <c r="AU242" s="241" t="s">
        <v>330</v>
      </c>
      <c r="AV242" s="13" t="s">
        <v>86</v>
      </c>
      <c r="AW242" s="13" t="s">
        <v>6</v>
      </c>
      <c r="AX242" s="13" t="s">
        <v>84</v>
      </c>
      <c r="AY242" s="241" t="s">
        <v>314</v>
      </c>
    </row>
    <row r="243" spans="2:63" s="11" customFormat="1" ht="29.85" customHeight="1">
      <c r="B243" s="192"/>
      <c r="C243" s="193"/>
      <c r="D243" s="194" t="s">
        <v>76</v>
      </c>
      <c r="E243" s="206" t="s">
        <v>86</v>
      </c>
      <c r="F243" s="206" t="s">
        <v>511</v>
      </c>
      <c r="G243" s="193"/>
      <c r="H243" s="193"/>
      <c r="I243" s="196"/>
      <c r="J243" s="207">
        <f>BK243</f>
        <v>0</v>
      </c>
      <c r="K243" s="193"/>
      <c r="L243" s="198"/>
      <c r="M243" s="199"/>
      <c r="N243" s="200"/>
      <c r="O243" s="200"/>
      <c r="P243" s="201">
        <f>SUM(P244:P264)</f>
        <v>0</v>
      </c>
      <c r="Q243" s="200"/>
      <c r="R243" s="201">
        <f>SUM(R244:R264)</f>
        <v>3.95113367</v>
      </c>
      <c r="S243" s="200"/>
      <c r="T243" s="202">
        <f>SUM(T244:T264)</f>
        <v>0</v>
      </c>
      <c r="AR243" s="203" t="s">
        <v>84</v>
      </c>
      <c r="AT243" s="204" t="s">
        <v>76</v>
      </c>
      <c r="AU243" s="204" t="s">
        <v>84</v>
      </c>
      <c r="AY243" s="203" t="s">
        <v>314</v>
      </c>
      <c r="BK243" s="205">
        <f>SUM(BK244:BK264)</f>
        <v>0</v>
      </c>
    </row>
    <row r="244" spans="2:65" s="1" customFormat="1" ht="25.5" customHeight="1">
      <c r="B244" s="42"/>
      <c r="C244" s="208" t="s">
        <v>512</v>
      </c>
      <c r="D244" s="208" t="s">
        <v>316</v>
      </c>
      <c r="E244" s="209" t="s">
        <v>513</v>
      </c>
      <c r="F244" s="210" t="s">
        <v>514</v>
      </c>
      <c r="G244" s="211" t="s">
        <v>188</v>
      </c>
      <c r="H244" s="212">
        <v>1.507</v>
      </c>
      <c r="I244" s="213"/>
      <c r="J244" s="214">
        <f>ROUND(I244*H244,2)</f>
        <v>0</v>
      </c>
      <c r="K244" s="210" t="s">
        <v>319</v>
      </c>
      <c r="L244" s="62"/>
      <c r="M244" s="215" t="s">
        <v>33</v>
      </c>
      <c r="N244" s="216" t="s">
        <v>48</v>
      </c>
      <c r="O244" s="43"/>
      <c r="P244" s="217">
        <f>O244*H244</f>
        <v>0</v>
      </c>
      <c r="Q244" s="217">
        <v>2.45329</v>
      </c>
      <c r="R244" s="217">
        <f>Q244*H244</f>
        <v>3.69710803</v>
      </c>
      <c r="S244" s="217">
        <v>0</v>
      </c>
      <c r="T244" s="218">
        <f>S244*H244</f>
        <v>0</v>
      </c>
      <c r="AR244" s="25" t="s">
        <v>178</v>
      </c>
      <c r="AT244" s="25" t="s">
        <v>316</v>
      </c>
      <c r="AU244" s="25" t="s">
        <v>86</v>
      </c>
      <c r="AY244" s="25" t="s">
        <v>314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5" t="s">
        <v>84</v>
      </c>
      <c r="BK244" s="219">
        <f>ROUND(I244*H244,2)</f>
        <v>0</v>
      </c>
      <c r="BL244" s="25" t="s">
        <v>178</v>
      </c>
      <c r="BM244" s="25" t="s">
        <v>515</v>
      </c>
    </row>
    <row r="245" spans="2:51" s="12" customFormat="1" ht="13.5">
      <c r="B245" s="220"/>
      <c r="C245" s="221"/>
      <c r="D245" s="222" t="s">
        <v>321</v>
      </c>
      <c r="E245" s="223" t="s">
        <v>33</v>
      </c>
      <c r="F245" s="224" t="s">
        <v>516</v>
      </c>
      <c r="G245" s="221"/>
      <c r="H245" s="223" t="s">
        <v>33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321</v>
      </c>
      <c r="AU245" s="230" t="s">
        <v>86</v>
      </c>
      <c r="AV245" s="12" t="s">
        <v>84</v>
      </c>
      <c r="AW245" s="12" t="s">
        <v>40</v>
      </c>
      <c r="AX245" s="12" t="s">
        <v>77</v>
      </c>
      <c r="AY245" s="230" t="s">
        <v>314</v>
      </c>
    </row>
    <row r="246" spans="2:51" s="13" customFormat="1" ht="13.5">
      <c r="B246" s="231"/>
      <c r="C246" s="232"/>
      <c r="D246" s="222" t="s">
        <v>321</v>
      </c>
      <c r="E246" s="233" t="s">
        <v>33</v>
      </c>
      <c r="F246" s="234" t="s">
        <v>517</v>
      </c>
      <c r="G246" s="232"/>
      <c r="H246" s="235">
        <v>0.669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321</v>
      </c>
      <c r="AU246" s="241" t="s">
        <v>86</v>
      </c>
      <c r="AV246" s="13" t="s">
        <v>86</v>
      </c>
      <c r="AW246" s="13" t="s">
        <v>40</v>
      </c>
      <c r="AX246" s="13" t="s">
        <v>77</v>
      </c>
      <c r="AY246" s="241" t="s">
        <v>314</v>
      </c>
    </row>
    <row r="247" spans="2:51" s="13" customFormat="1" ht="13.5">
      <c r="B247" s="231"/>
      <c r="C247" s="232"/>
      <c r="D247" s="222" t="s">
        <v>321</v>
      </c>
      <c r="E247" s="233" t="s">
        <v>33</v>
      </c>
      <c r="F247" s="234" t="s">
        <v>518</v>
      </c>
      <c r="G247" s="232"/>
      <c r="H247" s="235">
        <v>0.838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321</v>
      </c>
      <c r="AU247" s="241" t="s">
        <v>86</v>
      </c>
      <c r="AV247" s="13" t="s">
        <v>86</v>
      </c>
      <c r="AW247" s="13" t="s">
        <v>40</v>
      </c>
      <c r="AX247" s="13" t="s">
        <v>77</v>
      </c>
      <c r="AY247" s="241" t="s">
        <v>314</v>
      </c>
    </row>
    <row r="248" spans="2:51" s="14" customFormat="1" ht="13.5">
      <c r="B248" s="242"/>
      <c r="C248" s="243"/>
      <c r="D248" s="222" t="s">
        <v>321</v>
      </c>
      <c r="E248" s="244" t="s">
        <v>252</v>
      </c>
      <c r="F248" s="245" t="s">
        <v>324</v>
      </c>
      <c r="G248" s="243"/>
      <c r="H248" s="246">
        <v>1.507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321</v>
      </c>
      <c r="AU248" s="252" t="s">
        <v>86</v>
      </c>
      <c r="AV248" s="14" t="s">
        <v>178</v>
      </c>
      <c r="AW248" s="14" t="s">
        <v>40</v>
      </c>
      <c r="AX248" s="14" t="s">
        <v>84</v>
      </c>
      <c r="AY248" s="252" t="s">
        <v>314</v>
      </c>
    </row>
    <row r="249" spans="2:65" s="1" customFormat="1" ht="16.5" customHeight="1">
      <c r="B249" s="42"/>
      <c r="C249" s="208" t="s">
        <v>519</v>
      </c>
      <c r="D249" s="208" t="s">
        <v>316</v>
      </c>
      <c r="E249" s="209" t="s">
        <v>520</v>
      </c>
      <c r="F249" s="210" t="s">
        <v>521</v>
      </c>
      <c r="G249" s="211" t="s">
        <v>119</v>
      </c>
      <c r="H249" s="212">
        <v>3.882</v>
      </c>
      <c r="I249" s="213"/>
      <c r="J249" s="214">
        <f>ROUND(I249*H249,2)</f>
        <v>0</v>
      </c>
      <c r="K249" s="210" t="s">
        <v>319</v>
      </c>
      <c r="L249" s="62"/>
      <c r="M249" s="215" t="s">
        <v>33</v>
      </c>
      <c r="N249" s="216" t="s">
        <v>48</v>
      </c>
      <c r="O249" s="43"/>
      <c r="P249" s="217">
        <f>O249*H249</f>
        <v>0</v>
      </c>
      <c r="Q249" s="217">
        <v>0.00247</v>
      </c>
      <c r="R249" s="217">
        <f>Q249*H249</f>
        <v>0.00958854</v>
      </c>
      <c r="S249" s="217">
        <v>0</v>
      </c>
      <c r="T249" s="218">
        <f>S249*H249</f>
        <v>0</v>
      </c>
      <c r="AR249" s="25" t="s">
        <v>178</v>
      </c>
      <c r="AT249" s="25" t="s">
        <v>316</v>
      </c>
      <c r="AU249" s="25" t="s">
        <v>86</v>
      </c>
      <c r="AY249" s="25" t="s">
        <v>314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5" t="s">
        <v>84</v>
      </c>
      <c r="BK249" s="219">
        <f>ROUND(I249*H249,2)</f>
        <v>0</v>
      </c>
      <c r="BL249" s="25" t="s">
        <v>178</v>
      </c>
      <c r="BM249" s="25" t="s">
        <v>522</v>
      </c>
    </row>
    <row r="250" spans="2:51" s="12" customFormat="1" ht="13.5">
      <c r="B250" s="220"/>
      <c r="C250" s="221"/>
      <c r="D250" s="222" t="s">
        <v>321</v>
      </c>
      <c r="E250" s="223" t="s">
        <v>33</v>
      </c>
      <c r="F250" s="224" t="s">
        <v>523</v>
      </c>
      <c r="G250" s="221"/>
      <c r="H250" s="223" t="s">
        <v>33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321</v>
      </c>
      <c r="AU250" s="230" t="s">
        <v>86</v>
      </c>
      <c r="AV250" s="12" t="s">
        <v>84</v>
      </c>
      <c r="AW250" s="12" t="s">
        <v>40</v>
      </c>
      <c r="AX250" s="12" t="s">
        <v>77</v>
      </c>
      <c r="AY250" s="230" t="s">
        <v>314</v>
      </c>
    </row>
    <row r="251" spans="2:51" s="13" customFormat="1" ht="13.5">
      <c r="B251" s="231"/>
      <c r="C251" s="232"/>
      <c r="D251" s="222" t="s">
        <v>321</v>
      </c>
      <c r="E251" s="233" t="s">
        <v>255</v>
      </c>
      <c r="F251" s="234" t="s">
        <v>524</v>
      </c>
      <c r="G251" s="232"/>
      <c r="H251" s="235">
        <v>3.882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321</v>
      </c>
      <c r="AU251" s="241" t="s">
        <v>86</v>
      </c>
      <c r="AV251" s="13" t="s">
        <v>86</v>
      </c>
      <c r="AW251" s="13" t="s">
        <v>40</v>
      </c>
      <c r="AX251" s="13" t="s">
        <v>77</v>
      </c>
      <c r="AY251" s="241" t="s">
        <v>314</v>
      </c>
    </row>
    <row r="252" spans="2:51" s="14" customFormat="1" ht="13.5">
      <c r="B252" s="242"/>
      <c r="C252" s="243"/>
      <c r="D252" s="222" t="s">
        <v>321</v>
      </c>
      <c r="E252" s="244" t="s">
        <v>33</v>
      </c>
      <c r="F252" s="245" t="s">
        <v>324</v>
      </c>
      <c r="G252" s="243"/>
      <c r="H252" s="246">
        <v>3.882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321</v>
      </c>
      <c r="AU252" s="252" t="s">
        <v>86</v>
      </c>
      <c r="AV252" s="14" t="s">
        <v>178</v>
      </c>
      <c r="AW252" s="14" t="s">
        <v>40</v>
      </c>
      <c r="AX252" s="14" t="s">
        <v>84</v>
      </c>
      <c r="AY252" s="252" t="s">
        <v>314</v>
      </c>
    </row>
    <row r="253" spans="2:65" s="1" customFormat="1" ht="16.5" customHeight="1">
      <c r="B253" s="42"/>
      <c r="C253" s="208" t="s">
        <v>525</v>
      </c>
      <c r="D253" s="208" t="s">
        <v>316</v>
      </c>
      <c r="E253" s="209" t="s">
        <v>526</v>
      </c>
      <c r="F253" s="210" t="s">
        <v>527</v>
      </c>
      <c r="G253" s="211" t="s">
        <v>119</v>
      </c>
      <c r="H253" s="212">
        <v>3.882</v>
      </c>
      <c r="I253" s="213"/>
      <c r="J253" s="214">
        <f>ROUND(I253*H253,2)</f>
        <v>0</v>
      </c>
      <c r="K253" s="210" t="s">
        <v>319</v>
      </c>
      <c r="L253" s="62"/>
      <c r="M253" s="215" t="s">
        <v>33</v>
      </c>
      <c r="N253" s="216" t="s">
        <v>48</v>
      </c>
      <c r="O253" s="43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25" t="s">
        <v>178</v>
      </c>
      <c r="AT253" s="25" t="s">
        <v>316</v>
      </c>
      <c r="AU253" s="25" t="s">
        <v>86</v>
      </c>
      <c r="AY253" s="25" t="s">
        <v>314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5" t="s">
        <v>84</v>
      </c>
      <c r="BK253" s="219">
        <f>ROUND(I253*H253,2)</f>
        <v>0</v>
      </c>
      <c r="BL253" s="25" t="s">
        <v>178</v>
      </c>
      <c r="BM253" s="25" t="s">
        <v>528</v>
      </c>
    </row>
    <row r="254" spans="2:51" s="13" customFormat="1" ht="13.5">
      <c r="B254" s="231"/>
      <c r="C254" s="232"/>
      <c r="D254" s="222" t="s">
        <v>321</v>
      </c>
      <c r="E254" s="233" t="s">
        <v>33</v>
      </c>
      <c r="F254" s="234" t="s">
        <v>255</v>
      </c>
      <c r="G254" s="232"/>
      <c r="H254" s="235">
        <v>3.882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321</v>
      </c>
      <c r="AU254" s="241" t="s">
        <v>86</v>
      </c>
      <c r="AV254" s="13" t="s">
        <v>86</v>
      </c>
      <c r="AW254" s="13" t="s">
        <v>40</v>
      </c>
      <c r="AX254" s="13" t="s">
        <v>77</v>
      </c>
      <c r="AY254" s="241" t="s">
        <v>314</v>
      </c>
    </row>
    <row r="255" spans="2:51" s="14" customFormat="1" ht="13.5">
      <c r="B255" s="242"/>
      <c r="C255" s="243"/>
      <c r="D255" s="222" t="s">
        <v>321</v>
      </c>
      <c r="E255" s="244" t="s">
        <v>33</v>
      </c>
      <c r="F255" s="245" t="s">
        <v>324</v>
      </c>
      <c r="G255" s="243"/>
      <c r="H255" s="246">
        <v>3.882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321</v>
      </c>
      <c r="AU255" s="252" t="s">
        <v>86</v>
      </c>
      <c r="AV255" s="14" t="s">
        <v>178</v>
      </c>
      <c r="AW255" s="14" t="s">
        <v>40</v>
      </c>
      <c r="AX255" s="14" t="s">
        <v>84</v>
      </c>
      <c r="AY255" s="252" t="s">
        <v>314</v>
      </c>
    </row>
    <row r="256" spans="2:65" s="1" customFormat="1" ht="16.5" customHeight="1">
      <c r="B256" s="42"/>
      <c r="C256" s="208" t="s">
        <v>529</v>
      </c>
      <c r="D256" s="208" t="s">
        <v>316</v>
      </c>
      <c r="E256" s="209" t="s">
        <v>530</v>
      </c>
      <c r="F256" s="210" t="s">
        <v>531</v>
      </c>
      <c r="G256" s="211" t="s">
        <v>408</v>
      </c>
      <c r="H256" s="212">
        <v>0.23</v>
      </c>
      <c r="I256" s="213"/>
      <c r="J256" s="214">
        <f>ROUND(I256*H256,2)</f>
        <v>0</v>
      </c>
      <c r="K256" s="210" t="s">
        <v>319</v>
      </c>
      <c r="L256" s="62"/>
      <c r="M256" s="215" t="s">
        <v>33</v>
      </c>
      <c r="N256" s="216" t="s">
        <v>48</v>
      </c>
      <c r="O256" s="43"/>
      <c r="P256" s="217">
        <f>O256*H256</f>
        <v>0</v>
      </c>
      <c r="Q256" s="217">
        <v>1.06277</v>
      </c>
      <c r="R256" s="217">
        <f>Q256*H256</f>
        <v>0.24443710000000002</v>
      </c>
      <c r="S256" s="217">
        <v>0</v>
      </c>
      <c r="T256" s="218">
        <f>S256*H256</f>
        <v>0</v>
      </c>
      <c r="AR256" s="25" t="s">
        <v>178</v>
      </c>
      <c r="AT256" s="25" t="s">
        <v>316</v>
      </c>
      <c r="AU256" s="25" t="s">
        <v>86</v>
      </c>
      <c r="AY256" s="25" t="s">
        <v>314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5" t="s">
        <v>84</v>
      </c>
      <c r="BK256" s="219">
        <f>ROUND(I256*H256,2)</f>
        <v>0</v>
      </c>
      <c r="BL256" s="25" t="s">
        <v>178</v>
      </c>
      <c r="BM256" s="25" t="s">
        <v>532</v>
      </c>
    </row>
    <row r="257" spans="2:51" s="12" customFormat="1" ht="13.5">
      <c r="B257" s="220"/>
      <c r="C257" s="221"/>
      <c r="D257" s="222" t="s">
        <v>321</v>
      </c>
      <c r="E257" s="223" t="s">
        <v>33</v>
      </c>
      <c r="F257" s="224" t="s">
        <v>533</v>
      </c>
      <c r="G257" s="221"/>
      <c r="H257" s="223" t="s">
        <v>33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321</v>
      </c>
      <c r="AU257" s="230" t="s">
        <v>86</v>
      </c>
      <c r="AV257" s="12" t="s">
        <v>84</v>
      </c>
      <c r="AW257" s="12" t="s">
        <v>40</v>
      </c>
      <c r="AX257" s="12" t="s">
        <v>77</v>
      </c>
      <c r="AY257" s="230" t="s">
        <v>314</v>
      </c>
    </row>
    <row r="258" spans="2:51" s="13" customFormat="1" ht="13.5">
      <c r="B258" s="231"/>
      <c r="C258" s="232"/>
      <c r="D258" s="222" t="s">
        <v>321</v>
      </c>
      <c r="E258" s="233" t="s">
        <v>33</v>
      </c>
      <c r="F258" s="234" t="s">
        <v>534</v>
      </c>
      <c r="G258" s="232"/>
      <c r="H258" s="235">
        <v>0.122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321</v>
      </c>
      <c r="AU258" s="241" t="s">
        <v>86</v>
      </c>
      <c r="AV258" s="13" t="s">
        <v>86</v>
      </c>
      <c r="AW258" s="13" t="s">
        <v>40</v>
      </c>
      <c r="AX258" s="13" t="s">
        <v>77</v>
      </c>
      <c r="AY258" s="241" t="s">
        <v>314</v>
      </c>
    </row>
    <row r="259" spans="2:51" s="15" customFormat="1" ht="13.5">
      <c r="B259" s="253"/>
      <c r="C259" s="254"/>
      <c r="D259" s="222" t="s">
        <v>321</v>
      </c>
      <c r="E259" s="255" t="s">
        <v>33</v>
      </c>
      <c r="F259" s="256" t="s">
        <v>416</v>
      </c>
      <c r="G259" s="254"/>
      <c r="H259" s="257">
        <v>0.122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AT259" s="263" t="s">
        <v>321</v>
      </c>
      <c r="AU259" s="263" t="s">
        <v>86</v>
      </c>
      <c r="AV259" s="15" t="s">
        <v>330</v>
      </c>
      <c r="AW259" s="15" t="s">
        <v>40</v>
      </c>
      <c r="AX259" s="15" t="s">
        <v>77</v>
      </c>
      <c r="AY259" s="263" t="s">
        <v>314</v>
      </c>
    </row>
    <row r="260" spans="2:51" s="12" customFormat="1" ht="13.5">
      <c r="B260" s="220"/>
      <c r="C260" s="221"/>
      <c r="D260" s="222" t="s">
        <v>321</v>
      </c>
      <c r="E260" s="223" t="s">
        <v>33</v>
      </c>
      <c r="F260" s="224" t="s">
        <v>535</v>
      </c>
      <c r="G260" s="221"/>
      <c r="H260" s="223" t="s">
        <v>33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321</v>
      </c>
      <c r="AU260" s="230" t="s">
        <v>86</v>
      </c>
      <c r="AV260" s="12" t="s">
        <v>84</v>
      </c>
      <c r="AW260" s="12" t="s">
        <v>40</v>
      </c>
      <c r="AX260" s="12" t="s">
        <v>77</v>
      </c>
      <c r="AY260" s="230" t="s">
        <v>314</v>
      </c>
    </row>
    <row r="261" spans="2:51" s="13" customFormat="1" ht="13.5">
      <c r="B261" s="231"/>
      <c r="C261" s="232"/>
      <c r="D261" s="222" t="s">
        <v>321</v>
      </c>
      <c r="E261" s="233" t="s">
        <v>33</v>
      </c>
      <c r="F261" s="234" t="s">
        <v>536</v>
      </c>
      <c r="G261" s="232"/>
      <c r="H261" s="235">
        <v>0.048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321</v>
      </c>
      <c r="AU261" s="241" t="s">
        <v>86</v>
      </c>
      <c r="AV261" s="13" t="s">
        <v>86</v>
      </c>
      <c r="AW261" s="13" t="s">
        <v>40</v>
      </c>
      <c r="AX261" s="13" t="s">
        <v>77</v>
      </c>
      <c r="AY261" s="241" t="s">
        <v>314</v>
      </c>
    </row>
    <row r="262" spans="2:51" s="13" customFormat="1" ht="13.5">
      <c r="B262" s="231"/>
      <c r="C262" s="232"/>
      <c r="D262" s="222" t="s">
        <v>321</v>
      </c>
      <c r="E262" s="233" t="s">
        <v>33</v>
      </c>
      <c r="F262" s="234" t="s">
        <v>537</v>
      </c>
      <c r="G262" s="232"/>
      <c r="H262" s="235">
        <v>0.06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321</v>
      </c>
      <c r="AU262" s="241" t="s">
        <v>86</v>
      </c>
      <c r="AV262" s="13" t="s">
        <v>86</v>
      </c>
      <c r="AW262" s="13" t="s">
        <v>40</v>
      </c>
      <c r="AX262" s="13" t="s">
        <v>77</v>
      </c>
      <c r="AY262" s="241" t="s">
        <v>314</v>
      </c>
    </row>
    <row r="263" spans="2:51" s="15" customFormat="1" ht="13.5">
      <c r="B263" s="253"/>
      <c r="C263" s="254"/>
      <c r="D263" s="222" t="s">
        <v>321</v>
      </c>
      <c r="E263" s="255" t="s">
        <v>33</v>
      </c>
      <c r="F263" s="256" t="s">
        <v>416</v>
      </c>
      <c r="G263" s="254"/>
      <c r="H263" s="257">
        <v>0.108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AT263" s="263" t="s">
        <v>321</v>
      </c>
      <c r="AU263" s="263" t="s">
        <v>86</v>
      </c>
      <c r="AV263" s="15" t="s">
        <v>330</v>
      </c>
      <c r="AW263" s="15" t="s">
        <v>40</v>
      </c>
      <c r="AX263" s="15" t="s">
        <v>77</v>
      </c>
      <c r="AY263" s="263" t="s">
        <v>314</v>
      </c>
    </row>
    <row r="264" spans="2:51" s="14" customFormat="1" ht="13.5">
      <c r="B264" s="242"/>
      <c r="C264" s="243"/>
      <c r="D264" s="222" t="s">
        <v>321</v>
      </c>
      <c r="E264" s="244" t="s">
        <v>33</v>
      </c>
      <c r="F264" s="245" t="s">
        <v>324</v>
      </c>
      <c r="G264" s="243"/>
      <c r="H264" s="246">
        <v>0.23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321</v>
      </c>
      <c r="AU264" s="252" t="s">
        <v>86</v>
      </c>
      <c r="AV264" s="14" t="s">
        <v>178</v>
      </c>
      <c r="AW264" s="14" t="s">
        <v>40</v>
      </c>
      <c r="AX264" s="14" t="s">
        <v>84</v>
      </c>
      <c r="AY264" s="252" t="s">
        <v>314</v>
      </c>
    </row>
    <row r="265" spans="2:63" s="11" customFormat="1" ht="29.85" customHeight="1">
      <c r="B265" s="192"/>
      <c r="C265" s="193"/>
      <c r="D265" s="194" t="s">
        <v>76</v>
      </c>
      <c r="E265" s="206" t="s">
        <v>330</v>
      </c>
      <c r="F265" s="206" t="s">
        <v>538</v>
      </c>
      <c r="G265" s="193"/>
      <c r="H265" s="193"/>
      <c r="I265" s="196"/>
      <c r="J265" s="207">
        <f>BK265</f>
        <v>0</v>
      </c>
      <c r="K265" s="193"/>
      <c r="L265" s="198"/>
      <c r="M265" s="199"/>
      <c r="N265" s="200"/>
      <c r="O265" s="200"/>
      <c r="P265" s="201">
        <f>SUM(P266:P292)</f>
        <v>0</v>
      </c>
      <c r="Q265" s="200"/>
      <c r="R265" s="201">
        <f>SUM(R266:R292)</f>
        <v>12.69</v>
      </c>
      <c r="S265" s="200"/>
      <c r="T265" s="202">
        <f>SUM(T266:T292)</f>
        <v>0</v>
      </c>
      <c r="AR265" s="203" t="s">
        <v>84</v>
      </c>
      <c r="AT265" s="204" t="s">
        <v>76</v>
      </c>
      <c r="AU265" s="204" t="s">
        <v>84</v>
      </c>
      <c r="AY265" s="203" t="s">
        <v>314</v>
      </c>
      <c r="BK265" s="205">
        <f>SUM(BK266:BK292)</f>
        <v>0</v>
      </c>
    </row>
    <row r="266" spans="2:65" s="1" customFormat="1" ht="16.5" customHeight="1">
      <c r="B266" s="42"/>
      <c r="C266" s="208" t="s">
        <v>539</v>
      </c>
      <c r="D266" s="208" t="s">
        <v>316</v>
      </c>
      <c r="E266" s="209" t="s">
        <v>540</v>
      </c>
      <c r="F266" s="210" t="s">
        <v>541</v>
      </c>
      <c r="G266" s="211" t="s">
        <v>177</v>
      </c>
      <c r="H266" s="212">
        <v>2</v>
      </c>
      <c r="I266" s="213"/>
      <c r="J266" s="214">
        <f>ROUND(I266*H266,2)</f>
        <v>0</v>
      </c>
      <c r="K266" s="210" t="s">
        <v>319</v>
      </c>
      <c r="L266" s="62"/>
      <c r="M266" s="215" t="s">
        <v>33</v>
      </c>
      <c r="N266" s="216" t="s">
        <v>48</v>
      </c>
      <c r="O266" s="43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25" t="s">
        <v>178</v>
      </c>
      <c r="AT266" s="25" t="s">
        <v>316</v>
      </c>
      <c r="AU266" s="25" t="s">
        <v>86</v>
      </c>
      <c r="AY266" s="25" t="s">
        <v>314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5" t="s">
        <v>84</v>
      </c>
      <c r="BK266" s="219">
        <f>ROUND(I266*H266,2)</f>
        <v>0</v>
      </c>
      <c r="BL266" s="25" t="s">
        <v>178</v>
      </c>
      <c r="BM266" s="25" t="s">
        <v>542</v>
      </c>
    </row>
    <row r="267" spans="2:47" s="1" customFormat="1" ht="40.5">
      <c r="B267" s="42"/>
      <c r="C267" s="64"/>
      <c r="D267" s="222" t="s">
        <v>479</v>
      </c>
      <c r="E267" s="64"/>
      <c r="F267" s="274" t="s">
        <v>543</v>
      </c>
      <c r="G267" s="64"/>
      <c r="H267" s="64"/>
      <c r="I267" s="177"/>
      <c r="J267" s="64"/>
      <c r="K267" s="64"/>
      <c r="L267" s="62"/>
      <c r="M267" s="275"/>
      <c r="N267" s="43"/>
      <c r="O267" s="43"/>
      <c r="P267" s="43"/>
      <c r="Q267" s="43"/>
      <c r="R267" s="43"/>
      <c r="S267" s="43"/>
      <c r="T267" s="79"/>
      <c r="AT267" s="25" t="s">
        <v>479</v>
      </c>
      <c r="AU267" s="25" t="s">
        <v>86</v>
      </c>
    </row>
    <row r="268" spans="2:51" s="12" customFormat="1" ht="13.5">
      <c r="B268" s="220"/>
      <c r="C268" s="221"/>
      <c r="D268" s="222" t="s">
        <v>321</v>
      </c>
      <c r="E268" s="223" t="s">
        <v>33</v>
      </c>
      <c r="F268" s="224" t="s">
        <v>544</v>
      </c>
      <c r="G268" s="221"/>
      <c r="H268" s="223" t="s">
        <v>33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321</v>
      </c>
      <c r="AU268" s="230" t="s">
        <v>86</v>
      </c>
      <c r="AV268" s="12" t="s">
        <v>84</v>
      </c>
      <c r="AW268" s="12" t="s">
        <v>40</v>
      </c>
      <c r="AX268" s="12" t="s">
        <v>77</v>
      </c>
      <c r="AY268" s="230" t="s">
        <v>314</v>
      </c>
    </row>
    <row r="269" spans="2:51" s="13" customFormat="1" ht="13.5">
      <c r="B269" s="231"/>
      <c r="C269" s="232"/>
      <c r="D269" s="222" t="s">
        <v>321</v>
      </c>
      <c r="E269" s="233" t="s">
        <v>267</v>
      </c>
      <c r="F269" s="234" t="s">
        <v>86</v>
      </c>
      <c r="G269" s="232"/>
      <c r="H269" s="235">
        <v>2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321</v>
      </c>
      <c r="AU269" s="241" t="s">
        <v>86</v>
      </c>
      <c r="AV269" s="13" t="s">
        <v>86</v>
      </c>
      <c r="AW269" s="13" t="s">
        <v>40</v>
      </c>
      <c r="AX269" s="13" t="s">
        <v>77</v>
      </c>
      <c r="AY269" s="241" t="s">
        <v>314</v>
      </c>
    </row>
    <row r="270" spans="2:51" s="14" customFormat="1" ht="13.5">
      <c r="B270" s="242"/>
      <c r="C270" s="243"/>
      <c r="D270" s="222" t="s">
        <v>321</v>
      </c>
      <c r="E270" s="244" t="s">
        <v>33</v>
      </c>
      <c r="F270" s="245" t="s">
        <v>324</v>
      </c>
      <c r="G270" s="243"/>
      <c r="H270" s="246">
        <v>2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321</v>
      </c>
      <c r="AU270" s="252" t="s">
        <v>86</v>
      </c>
      <c r="AV270" s="14" t="s">
        <v>178</v>
      </c>
      <c r="AW270" s="14" t="s">
        <v>40</v>
      </c>
      <c r="AX270" s="14" t="s">
        <v>84</v>
      </c>
      <c r="AY270" s="252" t="s">
        <v>314</v>
      </c>
    </row>
    <row r="271" spans="2:65" s="1" customFormat="1" ht="51" customHeight="1">
      <c r="B271" s="42"/>
      <c r="C271" s="264" t="s">
        <v>545</v>
      </c>
      <c r="D271" s="264" t="s">
        <v>419</v>
      </c>
      <c r="E271" s="265" t="s">
        <v>546</v>
      </c>
      <c r="F271" s="266" t="s">
        <v>547</v>
      </c>
      <c r="G271" s="267" t="s">
        <v>177</v>
      </c>
      <c r="H271" s="268">
        <v>2</v>
      </c>
      <c r="I271" s="269"/>
      <c r="J271" s="270">
        <f>ROUND(I271*H271,2)</f>
        <v>0</v>
      </c>
      <c r="K271" s="266" t="s">
        <v>33</v>
      </c>
      <c r="L271" s="271"/>
      <c r="M271" s="272" t="s">
        <v>33</v>
      </c>
      <c r="N271" s="273" t="s">
        <v>48</v>
      </c>
      <c r="O271" s="43"/>
      <c r="P271" s="217">
        <f>O271*H271</f>
        <v>0</v>
      </c>
      <c r="Q271" s="217">
        <v>2.77</v>
      </c>
      <c r="R271" s="217">
        <f>Q271*H271</f>
        <v>5.54</v>
      </c>
      <c r="S271" s="217">
        <v>0</v>
      </c>
      <c r="T271" s="218">
        <f>S271*H271</f>
        <v>0</v>
      </c>
      <c r="AR271" s="25" t="s">
        <v>356</v>
      </c>
      <c r="AT271" s="25" t="s">
        <v>419</v>
      </c>
      <c r="AU271" s="25" t="s">
        <v>86</v>
      </c>
      <c r="AY271" s="25" t="s">
        <v>314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5" t="s">
        <v>84</v>
      </c>
      <c r="BK271" s="219">
        <f>ROUND(I271*H271,2)</f>
        <v>0</v>
      </c>
      <c r="BL271" s="25" t="s">
        <v>178</v>
      </c>
      <c r="BM271" s="25" t="s">
        <v>548</v>
      </c>
    </row>
    <row r="272" spans="2:47" s="1" customFormat="1" ht="54">
      <c r="B272" s="42"/>
      <c r="C272" s="64"/>
      <c r="D272" s="222" t="s">
        <v>479</v>
      </c>
      <c r="E272" s="64"/>
      <c r="F272" s="274" t="s">
        <v>549</v>
      </c>
      <c r="G272" s="64"/>
      <c r="H272" s="64"/>
      <c r="I272" s="177"/>
      <c r="J272" s="64"/>
      <c r="K272" s="64"/>
      <c r="L272" s="62"/>
      <c r="M272" s="275"/>
      <c r="N272" s="43"/>
      <c r="O272" s="43"/>
      <c r="P272" s="43"/>
      <c r="Q272" s="43"/>
      <c r="R272" s="43"/>
      <c r="S272" s="43"/>
      <c r="T272" s="79"/>
      <c r="AT272" s="25" t="s">
        <v>479</v>
      </c>
      <c r="AU272" s="25" t="s">
        <v>86</v>
      </c>
    </row>
    <row r="273" spans="2:51" s="13" customFormat="1" ht="13.5">
      <c r="B273" s="231"/>
      <c r="C273" s="232"/>
      <c r="D273" s="222" t="s">
        <v>321</v>
      </c>
      <c r="E273" s="233" t="s">
        <v>33</v>
      </c>
      <c r="F273" s="234" t="s">
        <v>267</v>
      </c>
      <c r="G273" s="232"/>
      <c r="H273" s="235">
        <v>2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321</v>
      </c>
      <c r="AU273" s="241" t="s">
        <v>86</v>
      </c>
      <c r="AV273" s="13" t="s">
        <v>86</v>
      </c>
      <c r="AW273" s="13" t="s">
        <v>40</v>
      </c>
      <c r="AX273" s="13" t="s">
        <v>77</v>
      </c>
      <c r="AY273" s="241" t="s">
        <v>314</v>
      </c>
    </row>
    <row r="274" spans="2:51" s="14" customFormat="1" ht="13.5">
      <c r="B274" s="242"/>
      <c r="C274" s="243"/>
      <c r="D274" s="222" t="s">
        <v>321</v>
      </c>
      <c r="E274" s="244" t="s">
        <v>33</v>
      </c>
      <c r="F274" s="245" t="s">
        <v>324</v>
      </c>
      <c r="G274" s="243"/>
      <c r="H274" s="246">
        <v>2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321</v>
      </c>
      <c r="AU274" s="252" t="s">
        <v>86</v>
      </c>
      <c r="AV274" s="14" t="s">
        <v>178</v>
      </c>
      <c r="AW274" s="14" t="s">
        <v>40</v>
      </c>
      <c r="AX274" s="14" t="s">
        <v>84</v>
      </c>
      <c r="AY274" s="252" t="s">
        <v>314</v>
      </c>
    </row>
    <row r="275" spans="2:65" s="1" customFormat="1" ht="16.5" customHeight="1">
      <c r="B275" s="42"/>
      <c r="C275" s="208" t="s">
        <v>550</v>
      </c>
      <c r="D275" s="208" t="s">
        <v>316</v>
      </c>
      <c r="E275" s="209" t="s">
        <v>551</v>
      </c>
      <c r="F275" s="210" t="s">
        <v>552</v>
      </c>
      <c r="G275" s="211" t="s">
        <v>177</v>
      </c>
      <c r="H275" s="212">
        <v>1</v>
      </c>
      <c r="I275" s="213"/>
      <c r="J275" s="214">
        <f>ROUND(I275*H275,2)</f>
        <v>0</v>
      </c>
      <c r="K275" s="210" t="s">
        <v>319</v>
      </c>
      <c r="L275" s="62"/>
      <c r="M275" s="215" t="s">
        <v>33</v>
      </c>
      <c r="N275" s="216" t="s">
        <v>48</v>
      </c>
      <c r="O275" s="43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25" t="s">
        <v>178</v>
      </c>
      <c r="AT275" s="25" t="s">
        <v>316</v>
      </c>
      <c r="AU275" s="25" t="s">
        <v>86</v>
      </c>
      <c r="AY275" s="25" t="s">
        <v>314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5" t="s">
        <v>84</v>
      </c>
      <c r="BK275" s="219">
        <f>ROUND(I275*H275,2)</f>
        <v>0</v>
      </c>
      <c r="BL275" s="25" t="s">
        <v>178</v>
      </c>
      <c r="BM275" s="25" t="s">
        <v>553</v>
      </c>
    </row>
    <row r="276" spans="2:47" s="1" customFormat="1" ht="40.5">
      <c r="B276" s="42"/>
      <c r="C276" s="64"/>
      <c r="D276" s="222" t="s">
        <v>479</v>
      </c>
      <c r="E276" s="64"/>
      <c r="F276" s="274" t="s">
        <v>543</v>
      </c>
      <c r="G276" s="64"/>
      <c r="H276" s="64"/>
      <c r="I276" s="177"/>
      <c r="J276" s="64"/>
      <c r="K276" s="64"/>
      <c r="L276" s="62"/>
      <c r="M276" s="275"/>
      <c r="N276" s="43"/>
      <c r="O276" s="43"/>
      <c r="P276" s="43"/>
      <c r="Q276" s="43"/>
      <c r="R276" s="43"/>
      <c r="S276" s="43"/>
      <c r="T276" s="79"/>
      <c r="AT276" s="25" t="s">
        <v>479</v>
      </c>
      <c r="AU276" s="25" t="s">
        <v>86</v>
      </c>
    </row>
    <row r="277" spans="2:51" s="12" customFormat="1" ht="13.5">
      <c r="B277" s="220"/>
      <c r="C277" s="221"/>
      <c r="D277" s="222" t="s">
        <v>321</v>
      </c>
      <c r="E277" s="223" t="s">
        <v>33</v>
      </c>
      <c r="F277" s="224" t="s">
        <v>544</v>
      </c>
      <c r="G277" s="221"/>
      <c r="H277" s="223" t="s">
        <v>33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321</v>
      </c>
      <c r="AU277" s="230" t="s">
        <v>86</v>
      </c>
      <c r="AV277" s="12" t="s">
        <v>84</v>
      </c>
      <c r="AW277" s="12" t="s">
        <v>40</v>
      </c>
      <c r="AX277" s="12" t="s">
        <v>77</v>
      </c>
      <c r="AY277" s="230" t="s">
        <v>314</v>
      </c>
    </row>
    <row r="278" spans="2:51" s="13" customFormat="1" ht="13.5">
      <c r="B278" s="231"/>
      <c r="C278" s="232"/>
      <c r="D278" s="222" t="s">
        <v>321</v>
      </c>
      <c r="E278" s="233" t="s">
        <v>271</v>
      </c>
      <c r="F278" s="234" t="s">
        <v>84</v>
      </c>
      <c r="G278" s="232"/>
      <c r="H278" s="235">
        <v>1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321</v>
      </c>
      <c r="AU278" s="241" t="s">
        <v>86</v>
      </c>
      <c r="AV278" s="13" t="s">
        <v>86</v>
      </c>
      <c r="AW278" s="13" t="s">
        <v>40</v>
      </c>
      <c r="AX278" s="13" t="s">
        <v>77</v>
      </c>
      <c r="AY278" s="241" t="s">
        <v>314</v>
      </c>
    </row>
    <row r="279" spans="2:51" s="14" customFormat="1" ht="13.5">
      <c r="B279" s="242"/>
      <c r="C279" s="243"/>
      <c r="D279" s="222" t="s">
        <v>321</v>
      </c>
      <c r="E279" s="244" t="s">
        <v>33</v>
      </c>
      <c r="F279" s="245" t="s">
        <v>324</v>
      </c>
      <c r="G279" s="243"/>
      <c r="H279" s="246">
        <v>1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321</v>
      </c>
      <c r="AU279" s="252" t="s">
        <v>86</v>
      </c>
      <c r="AV279" s="14" t="s">
        <v>178</v>
      </c>
      <c r="AW279" s="14" t="s">
        <v>40</v>
      </c>
      <c r="AX279" s="14" t="s">
        <v>84</v>
      </c>
      <c r="AY279" s="252" t="s">
        <v>314</v>
      </c>
    </row>
    <row r="280" spans="2:65" s="1" customFormat="1" ht="51" customHeight="1">
      <c r="B280" s="42"/>
      <c r="C280" s="264" t="s">
        <v>554</v>
      </c>
      <c r="D280" s="264" t="s">
        <v>419</v>
      </c>
      <c r="E280" s="265" t="s">
        <v>555</v>
      </c>
      <c r="F280" s="266" t="s">
        <v>556</v>
      </c>
      <c r="G280" s="267" t="s">
        <v>177</v>
      </c>
      <c r="H280" s="268">
        <v>1</v>
      </c>
      <c r="I280" s="269"/>
      <c r="J280" s="270">
        <f>ROUND(I280*H280,2)</f>
        <v>0</v>
      </c>
      <c r="K280" s="266" t="s">
        <v>33</v>
      </c>
      <c r="L280" s="271"/>
      <c r="M280" s="272" t="s">
        <v>33</v>
      </c>
      <c r="N280" s="273" t="s">
        <v>48</v>
      </c>
      <c r="O280" s="43"/>
      <c r="P280" s="217">
        <f>O280*H280</f>
        <v>0</v>
      </c>
      <c r="Q280" s="217">
        <v>3.06</v>
      </c>
      <c r="R280" s="217">
        <f>Q280*H280</f>
        <v>3.06</v>
      </c>
      <c r="S280" s="217">
        <v>0</v>
      </c>
      <c r="T280" s="218">
        <f>S280*H280</f>
        <v>0</v>
      </c>
      <c r="AR280" s="25" t="s">
        <v>356</v>
      </c>
      <c r="AT280" s="25" t="s">
        <v>419</v>
      </c>
      <c r="AU280" s="25" t="s">
        <v>86</v>
      </c>
      <c r="AY280" s="25" t="s">
        <v>314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25" t="s">
        <v>84</v>
      </c>
      <c r="BK280" s="219">
        <f>ROUND(I280*H280,2)</f>
        <v>0</v>
      </c>
      <c r="BL280" s="25" t="s">
        <v>178</v>
      </c>
      <c r="BM280" s="25" t="s">
        <v>557</v>
      </c>
    </row>
    <row r="281" spans="2:47" s="1" customFormat="1" ht="54">
      <c r="B281" s="42"/>
      <c r="C281" s="64"/>
      <c r="D281" s="222" t="s">
        <v>479</v>
      </c>
      <c r="E281" s="64"/>
      <c r="F281" s="274" t="s">
        <v>558</v>
      </c>
      <c r="G281" s="64"/>
      <c r="H281" s="64"/>
      <c r="I281" s="177"/>
      <c r="J281" s="64"/>
      <c r="K281" s="64"/>
      <c r="L281" s="62"/>
      <c r="M281" s="275"/>
      <c r="N281" s="43"/>
      <c r="O281" s="43"/>
      <c r="P281" s="43"/>
      <c r="Q281" s="43"/>
      <c r="R281" s="43"/>
      <c r="S281" s="43"/>
      <c r="T281" s="79"/>
      <c r="AT281" s="25" t="s">
        <v>479</v>
      </c>
      <c r="AU281" s="25" t="s">
        <v>86</v>
      </c>
    </row>
    <row r="282" spans="2:51" s="13" customFormat="1" ht="13.5">
      <c r="B282" s="231"/>
      <c r="C282" s="232"/>
      <c r="D282" s="222" t="s">
        <v>321</v>
      </c>
      <c r="E282" s="233" t="s">
        <v>33</v>
      </c>
      <c r="F282" s="234" t="s">
        <v>271</v>
      </c>
      <c r="G282" s="232"/>
      <c r="H282" s="235">
        <v>1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321</v>
      </c>
      <c r="AU282" s="241" t="s">
        <v>86</v>
      </c>
      <c r="AV282" s="13" t="s">
        <v>86</v>
      </c>
      <c r="AW282" s="13" t="s">
        <v>40</v>
      </c>
      <c r="AX282" s="13" t="s">
        <v>77</v>
      </c>
      <c r="AY282" s="241" t="s">
        <v>314</v>
      </c>
    </row>
    <row r="283" spans="2:51" s="14" customFormat="1" ht="13.5">
      <c r="B283" s="242"/>
      <c r="C283" s="243"/>
      <c r="D283" s="222" t="s">
        <v>321</v>
      </c>
      <c r="E283" s="244" t="s">
        <v>33</v>
      </c>
      <c r="F283" s="245" t="s">
        <v>324</v>
      </c>
      <c r="G283" s="243"/>
      <c r="H283" s="246">
        <v>1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321</v>
      </c>
      <c r="AU283" s="252" t="s">
        <v>86</v>
      </c>
      <c r="AV283" s="14" t="s">
        <v>178</v>
      </c>
      <c r="AW283" s="14" t="s">
        <v>40</v>
      </c>
      <c r="AX283" s="14" t="s">
        <v>84</v>
      </c>
      <c r="AY283" s="252" t="s">
        <v>314</v>
      </c>
    </row>
    <row r="284" spans="2:65" s="1" customFormat="1" ht="16.5" customHeight="1">
      <c r="B284" s="42"/>
      <c r="C284" s="208" t="s">
        <v>559</v>
      </c>
      <c r="D284" s="208" t="s">
        <v>316</v>
      </c>
      <c r="E284" s="209" t="s">
        <v>560</v>
      </c>
      <c r="F284" s="210" t="s">
        <v>561</v>
      </c>
      <c r="G284" s="211" t="s">
        <v>177</v>
      </c>
      <c r="H284" s="212">
        <v>1</v>
      </c>
      <c r="I284" s="213"/>
      <c r="J284" s="214">
        <f>ROUND(I284*H284,2)</f>
        <v>0</v>
      </c>
      <c r="K284" s="210" t="s">
        <v>319</v>
      </c>
      <c r="L284" s="62"/>
      <c r="M284" s="215" t="s">
        <v>33</v>
      </c>
      <c r="N284" s="216" t="s">
        <v>48</v>
      </c>
      <c r="O284" s="43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25" t="s">
        <v>178</v>
      </c>
      <c r="AT284" s="25" t="s">
        <v>316</v>
      </c>
      <c r="AU284" s="25" t="s">
        <v>86</v>
      </c>
      <c r="AY284" s="25" t="s">
        <v>314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5" t="s">
        <v>84</v>
      </c>
      <c r="BK284" s="219">
        <f>ROUND(I284*H284,2)</f>
        <v>0</v>
      </c>
      <c r="BL284" s="25" t="s">
        <v>178</v>
      </c>
      <c r="BM284" s="25" t="s">
        <v>562</v>
      </c>
    </row>
    <row r="285" spans="2:47" s="1" customFormat="1" ht="40.5">
      <c r="B285" s="42"/>
      <c r="C285" s="64"/>
      <c r="D285" s="222" t="s">
        <v>479</v>
      </c>
      <c r="E285" s="64"/>
      <c r="F285" s="274" t="s">
        <v>543</v>
      </c>
      <c r="G285" s="64"/>
      <c r="H285" s="64"/>
      <c r="I285" s="177"/>
      <c r="J285" s="64"/>
      <c r="K285" s="64"/>
      <c r="L285" s="62"/>
      <c r="M285" s="275"/>
      <c r="N285" s="43"/>
      <c r="O285" s="43"/>
      <c r="P285" s="43"/>
      <c r="Q285" s="43"/>
      <c r="R285" s="43"/>
      <c r="S285" s="43"/>
      <c r="T285" s="79"/>
      <c r="AT285" s="25" t="s">
        <v>479</v>
      </c>
      <c r="AU285" s="25" t="s">
        <v>86</v>
      </c>
    </row>
    <row r="286" spans="2:51" s="12" customFormat="1" ht="13.5">
      <c r="B286" s="220"/>
      <c r="C286" s="221"/>
      <c r="D286" s="222" t="s">
        <v>321</v>
      </c>
      <c r="E286" s="223" t="s">
        <v>33</v>
      </c>
      <c r="F286" s="224" t="s">
        <v>544</v>
      </c>
      <c r="G286" s="221"/>
      <c r="H286" s="223" t="s">
        <v>33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321</v>
      </c>
      <c r="AU286" s="230" t="s">
        <v>86</v>
      </c>
      <c r="AV286" s="12" t="s">
        <v>84</v>
      </c>
      <c r="AW286" s="12" t="s">
        <v>40</v>
      </c>
      <c r="AX286" s="12" t="s">
        <v>77</v>
      </c>
      <c r="AY286" s="230" t="s">
        <v>314</v>
      </c>
    </row>
    <row r="287" spans="2:51" s="13" customFormat="1" ht="13.5">
      <c r="B287" s="231"/>
      <c r="C287" s="232"/>
      <c r="D287" s="222" t="s">
        <v>321</v>
      </c>
      <c r="E287" s="233" t="s">
        <v>272</v>
      </c>
      <c r="F287" s="234" t="s">
        <v>84</v>
      </c>
      <c r="G287" s="232"/>
      <c r="H287" s="235">
        <v>1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321</v>
      </c>
      <c r="AU287" s="241" t="s">
        <v>86</v>
      </c>
      <c r="AV287" s="13" t="s">
        <v>86</v>
      </c>
      <c r="AW287" s="13" t="s">
        <v>40</v>
      </c>
      <c r="AX287" s="13" t="s">
        <v>77</v>
      </c>
      <c r="AY287" s="241" t="s">
        <v>314</v>
      </c>
    </row>
    <row r="288" spans="2:51" s="14" customFormat="1" ht="13.5">
      <c r="B288" s="242"/>
      <c r="C288" s="243"/>
      <c r="D288" s="222" t="s">
        <v>321</v>
      </c>
      <c r="E288" s="244" t="s">
        <v>33</v>
      </c>
      <c r="F288" s="245" t="s">
        <v>324</v>
      </c>
      <c r="G288" s="243"/>
      <c r="H288" s="246">
        <v>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321</v>
      </c>
      <c r="AU288" s="252" t="s">
        <v>86</v>
      </c>
      <c r="AV288" s="14" t="s">
        <v>178</v>
      </c>
      <c r="AW288" s="14" t="s">
        <v>40</v>
      </c>
      <c r="AX288" s="14" t="s">
        <v>84</v>
      </c>
      <c r="AY288" s="252" t="s">
        <v>314</v>
      </c>
    </row>
    <row r="289" spans="2:65" s="1" customFormat="1" ht="51" customHeight="1">
      <c r="B289" s="42"/>
      <c r="C289" s="264" t="s">
        <v>563</v>
      </c>
      <c r="D289" s="264" t="s">
        <v>419</v>
      </c>
      <c r="E289" s="265" t="s">
        <v>564</v>
      </c>
      <c r="F289" s="266" t="s">
        <v>565</v>
      </c>
      <c r="G289" s="267" t="s">
        <v>177</v>
      </c>
      <c r="H289" s="268">
        <v>1</v>
      </c>
      <c r="I289" s="269"/>
      <c r="J289" s="270">
        <f>ROUND(I289*H289,2)</f>
        <v>0</v>
      </c>
      <c r="K289" s="266" t="s">
        <v>33</v>
      </c>
      <c r="L289" s="271"/>
      <c r="M289" s="272" t="s">
        <v>33</v>
      </c>
      <c r="N289" s="273" t="s">
        <v>48</v>
      </c>
      <c r="O289" s="43"/>
      <c r="P289" s="217">
        <f>O289*H289</f>
        <v>0</v>
      </c>
      <c r="Q289" s="217">
        <v>4.09</v>
      </c>
      <c r="R289" s="217">
        <f>Q289*H289</f>
        <v>4.09</v>
      </c>
      <c r="S289" s="217">
        <v>0</v>
      </c>
      <c r="T289" s="218">
        <f>S289*H289</f>
        <v>0</v>
      </c>
      <c r="AR289" s="25" t="s">
        <v>356</v>
      </c>
      <c r="AT289" s="25" t="s">
        <v>419</v>
      </c>
      <c r="AU289" s="25" t="s">
        <v>86</v>
      </c>
      <c r="AY289" s="25" t="s">
        <v>314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25" t="s">
        <v>84</v>
      </c>
      <c r="BK289" s="219">
        <f>ROUND(I289*H289,2)</f>
        <v>0</v>
      </c>
      <c r="BL289" s="25" t="s">
        <v>178</v>
      </c>
      <c r="BM289" s="25" t="s">
        <v>566</v>
      </c>
    </row>
    <row r="290" spans="2:47" s="1" customFormat="1" ht="54">
      <c r="B290" s="42"/>
      <c r="C290" s="64"/>
      <c r="D290" s="222" t="s">
        <v>479</v>
      </c>
      <c r="E290" s="64"/>
      <c r="F290" s="274" t="s">
        <v>567</v>
      </c>
      <c r="G290" s="64"/>
      <c r="H290" s="64"/>
      <c r="I290" s="177"/>
      <c r="J290" s="64"/>
      <c r="K290" s="64"/>
      <c r="L290" s="62"/>
      <c r="M290" s="275"/>
      <c r="N290" s="43"/>
      <c r="O290" s="43"/>
      <c r="P290" s="43"/>
      <c r="Q290" s="43"/>
      <c r="R290" s="43"/>
      <c r="S290" s="43"/>
      <c r="T290" s="79"/>
      <c r="AT290" s="25" t="s">
        <v>479</v>
      </c>
      <c r="AU290" s="25" t="s">
        <v>86</v>
      </c>
    </row>
    <row r="291" spans="2:51" s="13" customFormat="1" ht="13.5">
      <c r="B291" s="231"/>
      <c r="C291" s="232"/>
      <c r="D291" s="222" t="s">
        <v>321</v>
      </c>
      <c r="E291" s="233" t="s">
        <v>33</v>
      </c>
      <c r="F291" s="234" t="s">
        <v>272</v>
      </c>
      <c r="G291" s="232"/>
      <c r="H291" s="235">
        <v>1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321</v>
      </c>
      <c r="AU291" s="241" t="s">
        <v>86</v>
      </c>
      <c r="AV291" s="13" t="s">
        <v>86</v>
      </c>
      <c r="AW291" s="13" t="s">
        <v>40</v>
      </c>
      <c r="AX291" s="13" t="s">
        <v>77</v>
      </c>
      <c r="AY291" s="241" t="s">
        <v>314</v>
      </c>
    </row>
    <row r="292" spans="2:51" s="14" customFormat="1" ht="13.5">
      <c r="B292" s="242"/>
      <c r="C292" s="243"/>
      <c r="D292" s="222" t="s">
        <v>321</v>
      </c>
      <c r="E292" s="244" t="s">
        <v>33</v>
      </c>
      <c r="F292" s="245" t="s">
        <v>324</v>
      </c>
      <c r="G292" s="243"/>
      <c r="H292" s="246">
        <v>1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321</v>
      </c>
      <c r="AU292" s="252" t="s">
        <v>86</v>
      </c>
      <c r="AV292" s="14" t="s">
        <v>178</v>
      </c>
      <c r="AW292" s="14" t="s">
        <v>40</v>
      </c>
      <c r="AX292" s="14" t="s">
        <v>84</v>
      </c>
      <c r="AY292" s="252" t="s">
        <v>314</v>
      </c>
    </row>
    <row r="293" spans="2:63" s="11" customFormat="1" ht="29.85" customHeight="1">
      <c r="B293" s="192"/>
      <c r="C293" s="193"/>
      <c r="D293" s="194" t="s">
        <v>76</v>
      </c>
      <c r="E293" s="206" t="s">
        <v>178</v>
      </c>
      <c r="F293" s="206" t="s">
        <v>568</v>
      </c>
      <c r="G293" s="193"/>
      <c r="H293" s="193"/>
      <c r="I293" s="196"/>
      <c r="J293" s="207">
        <f>BK293</f>
        <v>0</v>
      </c>
      <c r="K293" s="193"/>
      <c r="L293" s="198"/>
      <c r="M293" s="199"/>
      <c r="N293" s="200"/>
      <c r="O293" s="200"/>
      <c r="P293" s="201">
        <f>SUM(P294:P297)</f>
        <v>0</v>
      </c>
      <c r="Q293" s="200"/>
      <c r="R293" s="201">
        <f>SUM(R294:R297)</f>
        <v>20.73229305</v>
      </c>
      <c r="S293" s="200"/>
      <c r="T293" s="202">
        <f>SUM(T294:T297)</f>
        <v>0</v>
      </c>
      <c r="AR293" s="203" t="s">
        <v>84</v>
      </c>
      <c r="AT293" s="204" t="s">
        <v>76</v>
      </c>
      <c r="AU293" s="204" t="s">
        <v>84</v>
      </c>
      <c r="AY293" s="203" t="s">
        <v>314</v>
      </c>
      <c r="BK293" s="205">
        <f>SUM(BK294:BK297)</f>
        <v>0</v>
      </c>
    </row>
    <row r="294" spans="2:65" s="1" customFormat="1" ht="25.5" customHeight="1">
      <c r="B294" s="42"/>
      <c r="C294" s="208" t="s">
        <v>569</v>
      </c>
      <c r="D294" s="208" t="s">
        <v>316</v>
      </c>
      <c r="E294" s="209" t="s">
        <v>570</v>
      </c>
      <c r="F294" s="210" t="s">
        <v>571</v>
      </c>
      <c r="G294" s="211" t="s">
        <v>188</v>
      </c>
      <c r="H294" s="212">
        <v>10.965</v>
      </c>
      <c r="I294" s="213"/>
      <c r="J294" s="214">
        <f>ROUND(I294*H294,2)</f>
        <v>0</v>
      </c>
      <c r="K294" s="210" t="s">
        <v>319</v>
      </c>
      <c r="L294" s="62"/>
      <c r="M294" s="215" t="s">
        <v>33</v>
      </c>
      <c r="N294" s="216" t="s">
        <v>48</v>
      </c>
      <c r="O294" s="43"/>
      <c r="P294" s="217">
        <f>O294*H294</f>
        <v>0</v>
      </c>
      <c r="Q294" s="217">
        <v>1.89077</v>
      </c>
      <c r="R294" s="217">
        <f>Q294*H294</f>
        <v>20.73229305</v>
      </c>
      <c r="S294" s="217">
        <v>0</v>
      </c>
      <c r="T294" s="218">
        <f>S294*H294</f>
        <v>0</v>
      </c>
      <c r="AR294" s="25" t="s">
        <v>178</v>
      </c>
      <c r="AT294" s="25" t="s">
        <v>316</v>
      </c>
      <c r="AU294" s="25" t="s">
        <v>86</v>
      </c>
      <c r="AY294" s="25" t="s">
        <v>314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25" t="s">
        <v>84</v>
      </c>
      <c r="BK294" s="219">
        <f>ROUND(I294*H294,2)</f>
        <v>0</v>
      </c>
      <c r="BL294" s="25" t="s">
        <v>178</v>
      </c>
      <c r="BM294" s="25" t="s">
        <v>572</v>
      </c>
    </row>
    <row r="295" spans="2:51" s="12" customFormat="1" ht="27">
      <c r="B295" s="220"/>
      <c r="C295" s="221"/>
      <c r="D295" s="222" t="s">
        <v>321</v>
      </c>
      <c r="E295" s="223" t="s">
        <v>33</v>
      </c>
      <c r="F295" s="224" t="s">
        <v>429</v>
      </c>
      <c r="G295" s="221"/>
      <c r="H295" s="223" t="s">
        <v>33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321</v>
      </c>
      <c r="AU295" s="230" t="s">
        <v>86</v>
      </c>
      <c r="AV295" s="12" t="s">
        <v>84</v>
      </c>
      <c r="AW295" s="12" t="s">
        <v>40</v>
      </c>
      <c r="AX295" s="12" t="s">
        <v>77</v>
      </c>
      <c r="AY295" s="230" t="s">
        <v>314</v>
      </c>
    </row>
    <row r="296" spans="2:51" s="13" customFormat="1" ht="13.5">
      <c r="B296" s="231"/>
      <c r="C296" s="232"/>
      <c r="D296" s="222" t="s">
        <v>321</v>
      </c>
      <c r="E296" s="233" t="s">
        <v>192</v>
      </c>
      <c r="F296" s="234" t="s">
        <v>573</v>
      </c>
      <c r="G296" s="232"/>
      <c r="H296" s="235">
        <v>10.965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321</v>
      </c>
      <c r="AU296" s="241" t="s">
        <v>86</v>
      </c>
      <c r="AV296" s="13" t="s">
        <v>86</v>
      </c>
      <c r="AW296" s="13" t="s">
        <v>40</v>
      </c>
      <c r="AX296" s="13" t="s">
        <v>77</v>
      </c>
      <c r="AY296" s="241" t="s">
        <v>314</v>
      </c>
    </row>
    <row r="297" spans="2:51" s="14" customFormat="1" ht="13.5">
      <c r="B297" s="242"/>
      <c r="C297" s="243"/>
      <c r="D297" s="222" t="s">
        <v>321</v>
      </c>
      <c r="E297" s="244" t="s">
        <v>33</v>
      </c>
      <c r="F297" s="245" t="s">
        <v>324</v>
      </c>
      <c r="G297" s="243"/>
      <c r="H297" s="246">
        <v>10.965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321</v>
      </c>
      <c r="AU297" s="252" t="s">
        <v>86</v>
      </c>
      <c r="AV297" s="14" t="s">
        <v>178</v>
      </c>
      <c r="AW297" s="14" t="s">
        <v>40</v>
      </c>
      <c r="AX297" s="14" t="s">
        <v>84</v>
      </c>
      <c r="AY297" s="252" t="s">
        <v>314</v>
      </c>
    </row>
    <row r="298" spans="2:63" s="11" customFormat="1" ht="29.85" customHeight="1">
      <c r="B298" s="192"/>
      <c r="C298" s="193"/>
      <c r="D298" s="194" t="s">
        <v>76</v>
      </c>
      <c r="E298" s="206" t="s">
        <v>142</v>
      </c>
      <c r="F298" s="206" t="s">
        <v>574</v>
      </c>
      <c r="G298" s="193"/>
      <c r="H298" s="193"/>
      <c r="I298" s="196"/>
      <c r="J298" s="207">
        <f>BK298</f>
        <v>0</v>
      </c>
      <c r="K298" s="193"/>
      <c r="L298" s="198"/>
      <c r="M298" s="199"/>
      <c r="N298" s="200"/>
      <c r="O298" s="200"/>
      <c r="P298" s="201">
        <f>SUM(P299:P390)</f>
        <v>0</v>
      </c>
      <c r="Q298" s="200"/>
      <c r="R298" s="201">
        <f>SUM(R299:R390)</f>
        <v>374.27632404</v>
      </c>
      <c r="S298" s="200"/>
      <c r="T298" s="202">
        <f>SUM(T299:T390)</f>
        <v>0</v>
      </c>
      <c r="AR298" s="203" t="s">
        <v>84</v>
      </c>
      <c r="AT298" s="204" t="s">
        <v>76</v>
      </c>
      <c r="AU298" s="204" t="s">
        <v>84</v>
      </c>
      <c r="AY298" s="203" t="s">
        <v>314</v>
      </c>
      <c r="BK298" s="205">
        <f>SUM(BK299:BK390)</f>
        <v>0</v>
      </c>
    </row>
    <row r="299" spans="2:65" s="1" customFormat="1" ht="25.5" customHeight="1">
      <c r="B299" s="42"/>
      <c r="C299" s="208" t="s">
        <v>575</v>
      </c>
      <c r="D299" s="208" t="s">
        <v>316</v>
      </c>
      <c r="E299" s="209" t="s">
        <v>576</v>
      </c>
      <c r="F299" s="210" t="s">
        <v>577</v>
      </c>
      <c r="G299" s="211" t="s">
        <v>119</v>
      </c>
      <c r="H299" s="212">
        <v>10.049</v>
      </c>
      <c r="I299" s="213"/>
      <c r="J299" s="214">
        <f>ROUND(I299*H299,2)</f>
        <v>0</v>
      </c>
      <c r="K299" s="210" t="s">
        <v>319</v>
      </c>
      <c r="L299" s="62"/>
      <c r="M299" s="215" t="s">
        <v>33</v>
      </c>
      <c r="N299" s="216" t="s">
        <v>48</v>
      </c>
      <c r="O299" s="43"/>
      <c r="P299" s="217">
        <f>O299*H299</f>
        <v>0</v>
      </c>
      <c r="Q299" s="217">
        <v>0.08096</v>
      </c>
      <c r="R299" s="217">
        <f>Q299*H299</f>
        <v>0.81356704</v>
      </c>
      <c r="S299" s="217">
        <v>0</v>
      </c>
      <c r="T299" s="218">
        <f>S299*H299</f>
        <v>0</v>
      </c>
      <c r="AR299" s="25" t="s">
        <v>178</v>
      </c>
      <c r="AT299" s="25" t="s">
        <v>316</v>
      </c>
      <c r="AU299" s="25" t="s">
        <v>86</v>
      </c>
      <c r="AY299" s="25" t="s">
        <v>314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25" t="s">
        <v>84</v>
      </c>
      <c r="BK299" s="219">
        <f>ROUND(I299*H299,2)</f>
        <v>0</v>
      </c>
      <c r="BL299" s="25" t="s">
        <v>178</v>
      </c>
      <c r="BM299" s="25" t="s">
        <v>578</v>
      </c>
    </row>
    <row r="300" spans="2:51" s="12" customFormat="1" ht="13.5">
      <c r="B300" s="220"/>
      <c r="C300" s="221"/>
      <c r="D300" s="222" t="s">
        <v>321</v>
      </c>
      <c r="E300" s="223" t="s">
        <v>33</v>
      </c>
      <c r="F300" s="224" t="s">
        <v>579</v>
      </c>
      <c r="G300" s="221"/>
      <c r="H300" s="223" t="s">
        <v>33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321</v>
      </c>
      <c r="AU300" s="230" t="s">
        <v>86</v>
      </c>
      <c r="AV300" s="12" t="s">
        <v>84</v>
      </c>
      <c r="AW300" s="12" t="s">
        <v>40</v>
      </c>
      <c r="AX300" s="12" t="s">
        <v>77</v>
      </c>
      <c r="AY300" s="230" t="s">
        <v>314</v>
      </c>
    </row>
    <row r="301" spans="2:51" s="13" customFormat="1" ht="13.5">
      <c r="B301" s="231"/>
      <c r="C301" s="232"/>
      <c r="D301" s="222" t="s">
        <v>321</v>
      </c>
      <c r="E301" s="233" t="s">
        <v>257</v>
      </c>
      <c r="F301" s="234" t="s">
        <v>580</v>
      </c>
      <c r="G301" s="232"/>
      <c r="H301" s="235">
        <v>10.049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321</v>
      </c>
      <c r="AU301" s="241" t="s">
        <v>86</v>
      </c>
      <c r="AV301" s="13" t="s">
        <v>86</v>
      </c>
      <c r="AW301" s="13" t="s">
        <v>40</v>
      </c>
      <c r="AX301" s="13" t="s">
        <v>77</v>
      </c>
      <c r="AY301" s="241" t="s">
        <v>314</v>
      </c>
    </row>
    <row r="302" spans="2:51" s="14" customFormat="1" ht="13.5">
      <c r="B302" s="242"/>
      <c r="C302" s="243"/>
      <c r="D302" s="222" t="s">
        <v>321</v>
      </c>
      <c r="E302" s="244" t="s">
        <v>33</v>
      </c>
      <c r="F302" s="245" t="s">
        <v>324</v>
      </c>
      <c r="G302" s="243"/>
      <c r="H302" s="246">
        <v>10.049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321</v>
      </c>
      <c r="AU302" s="252" t="s">
        <v>86</v>
      </c>
      <c r="AV302" s="14" t="s">
        <v>178</v>
      </c>
      <c r="AW302" s="14" t="s">
        <v>40</v>
      </c>
      <c r="AX302" s="14" t="s">
        <v>84</v>
      </c>
      <c r="AY302" s="252" t="s">
        <v>314</v>
      </c>
    </row>
    <row r="303" spans="2:65" s="1" customFormat="1" ht="25.5" customHeight="1">
      <c r="B303" s="42"/>
      <c r="C303" s="208" t="s">
        <v>581</v>
      </c>
      <c r="D303" s="208" t="s">
        <v>316</v>
      </c>
      <c r="E303" s="209" t="s">
        <v>582</v>
      </c>
      <c r="F303" s="210" t="s">
        <v>583</v>
      </c>
      <c r="G303" s="211" t="s">
        <v>119</v>
      </c>
      <c r="H303" s="212">
        <v>10.049</v>
      </c>
      <c r="I303" s="213"/>
      <c r="J303" s="214">
        <f>ROUND(I303*H303,2)</f>
        <v>0</v>
      </c>
      <c r="K303" s="210" t="s">
        <v>319</v>
      </c>
      <c r="L303" s="62"/>
      <c r="M303" s="215" t="s">
        <v>33</v>
      </c>
      <c r="N303" s="216" t="s">
        <v>48</v>
      </c>
      <c r="O303" s="43"/>
      <c r="P303" s="217">
        <f>O303*H303</f>
        <v>0</v>
      </c>
      <c r="Q303" s="217">
        <v>0</v>
      </c>
      <c r="R303" s="217">
        <f>Q303*H303</f>
        <v>0</v>
      </c>
      <c r="S303" s="217">
        <v>0</v>
      </c>
      <c r="T303" s="218">
        <f>S303*H303</f>
        <v>0</v>
      </c>
      <c r="AR303" s="25" t="s">
        <v>178</v>
      </c>
      <c r="AT303" s="25" t="s">
        <v>316</v>
      </c>
      <c r="AU303" s="25" t="s">
        <v>86</v>
      </c>
      <c r="AY303" s="25" t="s">
        <v>314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25" t="s">
        <v>84</v>
      </c>
      <c r="BK303" s="219">
        <f>ROUND(I303*H303,2)</f>
        <v>0</v>
      </c>
      <c r="BL303" s="25" t="s">
        <v>178</v>
      </c>
      <c r="BM303" s="25" t="s">
        <v>584</v>
      </c>
    </row>
    <row r="304" spans="2:51" s="13" customFormat="1" ht="13.5">
      <c r="B304" s="231"/>
      <c r="C304" s="232"/>
      <c r="D304" s="222" t="s">
        <v>321</v>
      </c>
      <c r="E304" s="233" t="s">
        <v>33</v>
      </c>
      <c r="F304" s="234" t="s">
        <v>257</v>
      </c>
      <c r="G304" s="232"/>
      <c r="H304" s="235">
        <v>10.049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321</v>
      </c>
      <c r="AU304" s="241" t="s">
        <v>86</v>
      </c>
      <c r="AV304" s="13" t="s">
        <v>86</v>
      </c>
      <c r="AW304" s="13" t="s">
        <v>40</v>
      </c>
      <c r="AX304" s="13" t="s">
        <v>77</v>
      </c>
      <c r="AY304" s="241" t="s">
        <v>314</v>
      </c>
    </row>
    <row r="305" spans="2:51" s="14" customFormat="1" ht="13.5">
      <c r="B305" s="242"/>
      <c r="C305" s="243"/>
      <c r="D305" s="222" t="s">
        <v>321</v>
      </c>
      <c r="E305" s="244" t="s">
        <v>33</v>
      </c>
      <c r="F305" s="245" t="s">
        <v>324</v>
      </c>
      <c r="G305" s="243"/>
      <c r="H305" s="246">
        <v>10.049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321</v>
      </c>
      <c r="AU305" s="252" t="s">
        <v>86</v>
      </c>
      <c r="AV305" s="14" t="s">
        <v>178</v>
      </c>
      <c r="AW305" s="14" t="s">
        <v>40</v>
      </c>
      <c r="AX305" s="14" t="s">
        <v>84</v>
      </c>
      <c r="AY305" s="252" t="s">
        <v>314</v>
      </c>
    </row>
    <row r="306" spans="2:65" s="1" customFormat="1" ht="25.5" customHeight="1">
      <c r="B306" s="42"/>
      <c r="C306" s="208" t="s">
        <v>585</v>
      </c>
      <c r="D306" s="208" t="s">
        <v>316</v>
      </c>
      <c r="E306" s="209" t="s">
        <v>586</v>
      </c>
      <c r="F306" s="210" t="s">
        <v>587</v>
      </c>
      <c r="G306" s="211" t="s">
        <v>119</v>
      </c>
      <c r="H306" s="212">
        <v>5121.84</v>
      </c>
      <c r="I306" s="213"/>
      <c r="J306" s="214">
        <f>ROUND(I306*H306,2)</f>
        <v>0</v>
      </c>
      <c r="K306" s="210" t="s">
        <v>319</v>
      </c>
      <c r="L306" s="62"/>
      <c r="M306" s="215" t="s">
        <v>33</v>
      </c>
      <c r="N306" s="216" t="s">
        <v>48</v>
      </c>
      <c r="O306" s="43"/>
      <c r="P306" s="217">
        <f>O306*H306</f>
        <v>0</v>
      </c>
      <c r="Q306" s="217">
        <v>0</v>
      </c>
      <c r="R306" s="217">
        <f>Q306*H306</f>
        <v>0</v>
      </c>
      <c r="S306" s="217">
        <v>0</v>
      </c>
      <c r="T306" s="218">
        <f>S306*H306</f>
        <v>0</v>
      </c>
      <c r="AR306" s="25" t="s">
        <v>178</v>
      </c>
      <c r="AT306" s="25" t="s">
        <v>316</v>
      </c>
      <c r="AU306" s="25" t="s">
        <v>86</v>
      </c>
      <c r="AY306" s="25" t="s">
        <v>314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25" t="s">
        <v>84</v>
      </c>
      <c r="BK306" s="219">
        <f>ROUND(I306*H306,2)</f>
        <v>0</v>
      </c>
      <c r="BL306" s="25" t="s">
        <v>178</v>
      </c>
      <c r="BM306" s="25" t="s">
        <v>588</v>
      </c>
    </row>
    <row r="307" spans="2:51" s="13" customFormat="1" ht="13.5">
      <c r="B307" s="231"/>
      <c r="C307" s="232"/>
      <c r="D307" s="222" t="s">
        <v>321</v>
      </c>
      <c r="E307" s="233" t="s">
        <v>33</v>
      </c>
      <c r="F307" s="234" t="s">
        <v>589</v>
      </c>
      <c r="G307" s="232"/>
      <c r="H307" s="235">
        <v>2619.44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321</v>
      </c>
      <c r="AU307" s="241" t="s">
        <v>86</v>
      </c>
      <c r="AV307" s="13" t="s">
        <v>86</v>
      </c>
      <c r="AW307" s="13" t="s">
        <v>40</v>
      </c>
      <c r="AX307" s="13" t="s">
        <v>77</v>
      </c>
      <c r="AY307" s="241" t="s">
        <v>314</v>
      </c>
    </row>
    <row r="308" spans="2:51" s="13" customFormat="1" ht="13.5">
      <c r="B308" s="231"/>
      <c r="C308" s="232"/>
      <c r="D308" s="222" t="s">
        <v>321</v>
      </c>
      <c r="E308" s="233" t="s">
        <v>33</v>
      </c>
      <c r="F308" s="234" t="s">
        <v>590</v>
      </c>
      <c r="G308" s="232"/>
      <c r="H308" s="235">
        <v>2502.4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321</v>
      </c>
      <c r="AU308" s="241" t="s">
        <v>86</v>
      </c>
      <c r="AV308" s="13" t="s">
        <v>86</v>
      </c>
      <c r="AW308" s="13" t="s">
        <v>40</v>
      </c>
      <c r="AX308" s="13" t="s">
        <v>77</v>
      </c>
      <c r="AY308" s="241" t="s">
        <v>314</v>
      </c>
    </row>
    <row r="309" spans="2:51" s="14" customFormat="1" ht="13.5">
      <c r="B309" s="242"/>
      <c r="C309" s="243"/>
      <c r="D309" s="222" t="s">
        <v>321</v>
      </c>
      <c r="E309" s="244" t="s">
        <v>33</v>
      </c>
      <c r="F309" s="245" t="s">
        <v>324</v>
      </c>
      <c r="G309" s="243"/>
      <c r="H309" s="246">
        <v>5121.84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321</v>
      </c>
      <c r="AU309" s="252" t="s">
        <v>86</v>
      </c>
      <c r="AV309" s="14" t="s">
        <v>178</v>
      </c>
      <c r="AW309" s="14" t="s">
        <v>40</v>
      </c>
      <c r="AX309" s="14" t="s">
        <v>84</v>
      </c>
      <c r="AY309" s="252" t="s">
        <v>314</v>
      </c>
    </row>
    <row r="310" spans="2:65" s="1" customFormat="1" ht="25.5" customHeight="1">
      <c r="B310" s="42"/>
      <c r="C310" s="208" t="s">
        <v>591</v>
      </c>
      <c r="D310" s="208" t="s">
        <v>316</v>
      </c>
      <c r="E310" s="209" t="s">
        <v>592</v>
      </c>
      <c r="F310" s="210" t="s">
        <v>593</v>
      </c>
      <c r="G310" s="211" t="s">
        <v>119</v>
      </c>
      <c r="H310" s="212">
        <v>1018.6</v>
      </c>
      <c r="I310" s="213"/>
      <c r="J310" s="214">
        <f>ROUND(I310*H310,2)</f>
        <v>0</v>
      </c>
      <c r="K310" s="210" t="s">
        <v>319</v>
      </c>
      <c r="L310" s="62"/>
      <c r="M310" s="215" t="s">
        <v>33</v>
      </c>
      <c r="N310" s="216" t="s">
        <v>48</v>
      </c>
      <c r="O310" s="43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AR310" s="25" t="s">
        <v>178</v>
      </c>
      <c r="AT310" s="25" t="s">
        <v>316</v>
      </c>
      <c r="AU310" s="25" t="s">
        <v>86</v>
      </c>
      <c r="AY310" s="25" t="s">
        <v>314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25" t="s">
        <v>84</v>
      </c>
      <c r="BK310" s="219">
        <f>ROUND(I310*H310,2)</f>
        <v>0</v>
      </c>
      <c r="BL310" s="25" t="s">
        <v>178</v>
      </c>
      <c r="BM310" s="25" t="s">
        <v>594</v>
      </c>
    </row>
    <row r="311" spans="2:51" s="13" customFormat="1" ht="13.5">
      <c r="B311" s="231"/>
      <c r="C311" s="232"/>
      <c r="D311" s="222" t="s">
        <v>321</v>
      </c>
      <c r="E311" s="233" t="s">
        <v>33</v>
      </c>
      <c r="F311" s="234" t="s">
        <v>595</v>
      </c>
      <c r="G311" s="232"/>
      <c r="H311" s="235">
        <v>1018.6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321</v>
      </c>
      <c r="AU311" s="241" t="s">
        <v>86</v>
      </c>
      <c r="AV311" s="13" t="s">
        <v>86</v>
      </c>
      <c r="AW311" s="13" t="s">
        <v>40</v>
      </c>
      <c r="AX311" s="13" t="s">
        <v>77</v>
      </c>
      <c r="AY311" s="241" t="s">
        <v>314</v>
      </c>
    </row>
    <row r="312" spans="2:51" s="14" customFormat="1" ht="13.5">
      <c r="B312" s="242"/>
      <c r="C312" s="243"/>
      <c r="D312" s="222" t="s">
        <v>321</v>
      </c>
      <c r="E312" s="244" t="s">
        <v>33</v>
      </c>
      <c r="F312" s="245" t="s">
        <v>324</v>
      </c>
      <c r="G312" s="243"/>
      <c r="H312" s="246">
        <v>1018.6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321</v>
      </c>
      <c r="AU312" s="252" t="s">
        <v>86</v>
      </c>
      <c r="AV312" s="14" t="s">
        <v>178</v>
      </c>
      <c r="AW312" s="14" t="s">
        <v>40</v>
      </c>
      <c r="AX312" s="14" t="s">
        <v>84</v>
      </c>
      <c r="AY312" s="252" t="s">
        <v>314</v>
      </c>
    </row>
    <row r="313" spans="2:65" s="1" customFormat="1" ht="25.5" customHeight="1">
      <c r="B313" s="42"/>
      <c r="C313" s="208" t="s">
        <v>596</v>
      </c>
      <c r="D313" s="208" t="s">
        <v>316</v>
      </c>
      <c r="E313" s="209" t="s">
        <v>597</v>
      </c>
      <c r="F313" s="210" t="s">
        <v>598</v>
      </c>
      <c r="G313" s="211" t="s">
        <v>119</v>
      </c>
      <c r="H313" s="212">
        <v>111.1</v>
      </c>
      <c r="I313" s="213"/>
      <c r="J313" s="214">
        <f>ROUND(I313*H313,2)</f>
        <v>0</v>
      </c>
      <c r="K313" s="210" t="s">
        <v>319</v>
      </c>
      <c r="L313" s="62"/>
      <c r="M313" s="215" t="s">
        <v>33</v>
      </c>
      <c r="N313" s="216" t="s">
        <v>48</v>
      </c>
      <c r="O313" s="43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AR313" s="25" t="s">
        <v>178</v>
      </c>
      <c r="AT313" s="25" t="s">
        <v>316</v>
      </c>
      <c r="AU313" s="25" t="s">
        <v>86</v>
      </c>
      <c r="AY313" s="25" t="s">
        <v>314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5" t="s">
        <v>84</v>
      </c>
      <c r="BK313" s="219">
        <f>ROUND(I313*H313,2)</f>
        <v>0</v>
      </c>
      <c r="BL313" s="25" t="s">
        <v>178</v>
      </c>
      <c r="BM313" s="25" t="s">
        <v>599</v>
      </c>
    </row>
    <row r="314" spans="2:51" s="13" customFormat="1" ht="13.5">
      <c r="B314" s="231"/>
      <c r="C314" s="232"/>
      <c r="D314" s="222" t="s">
        <v>321</v>
      </c>
      <c r="E314" s="233" t="s">
        <v>33</v>
      </c>
      <c r="F314" s="234" t="s">
        <v>600</v>
      </c>
      <c r="G314" s="232"/>
      <c r="H314" s="235">
        <v>111.1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321</v>
      </c>
      <c r="AU314" s="241" t="s">
        <v>86</v>
      </c>
      <c r="AV314" s="13" t="s">
        <v>86</v>
      </c>
      <c r="AW314" s="13" t="s">
        <v>40</v>
      </c>
      <c r="AX314" s="13" t="s">
        <v>77</v>
      </c>
      <c r="AY314" s="241" t="s">
        <v>314</v>
      </c>
    </row>
    <row r="315" spans="2:51" s="14" customFormat="1" ht="13.5">
      <c r="B315" s="242"/>
      <c r="C315" s="243"/>
      <c r="D315" s="222" t="s">
        <v>321</v>
      </c>
      <c r="E315" s="244" t="s">
        <v>33</v>
      </c>
      <c r="F315" s="245" t="s">
        <v>324</v>
      </c>
      <c r="G315" s="243"/>
      <c r="H315" s="246">
        <v>111.1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321</v>
      </c>
      <c r="AU315" s="252" t="s">
        <v>86</v>
      </c>
      <c r="AV315" s="14" t="s">
        <v>178</v>
      </c>
      <c r="AW315" s="14" t="s">
        <v>40</v>
      </c>
      <c r="AX315" s="14" t="s">
        <v>84</v>
      </c>
      <c r="AY315" s="252" t="s">
        <v>314</v>
      </c>
    </row>
    <row r="316" spans="2:65" s="1" customFormat="1" ht="38.25" customHeight="1">
      <c r="B316" s="42"/>
      <c r="C316" s="208" t="s">
        <v>601</v>
      </c>
      <c r="D316" s="208" t="s">
        <v>316</v>
      </c>
      <c r="E316" s="209" t="s">
        <v>602</v>
      </c>
      <c r="F316" s="210" t="s">
        <v>603</v>
      </c>
      <c r="G316" s="211" t="s">
        <v>119</v>
      </c>
      <c r="H316" s="212">
        <v>1250</v>
      </c>
      <c r="I316" s="213"/>
      <c r="J316" s="214">
        <f>ROUND(I316*H316,2)</f>
        <v>0</v>
      </c>
      <c r="K316" s="210" t="s">
        <v>319</v>
      </c>
      <c r="L316" s="62"/>
      <c r="M316" s="215" t="s">
        <v>33</v>
      </c>
      <c r="N316" s="216" t="s">
        <v>48</v>
      </c>
      <c r="O316" s="43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AR316" s="25" t="s">
        <v>178</v>
      </c>
      <c r="AT316" s="25" t="s">
        <v>316</v>
      </c>
      <c r="AU316" s="25" t="s">
        <v>86</v>
      </c>
      <c r="AY316" s="25" t="s">
        <v>314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25" t="s">
        <v>84</v>
      </c>
      <c r="BK316" s="219">
        <f>ROUND(I316*H316,2)</f>
        <v>0</v>
      </c>
      <c r="BL316" s="25" t="s">
        <v>178</v>
      </c>
      <c r="BM316" s="25" t="s">
        <v>604</v>
      </c>
    </row>
    <row r="317" spans="2:51" s="13" customFormat="1" ht="13.5">
      <c r="B317" s="231"/>
      <c r="C317" s="232"/>
      <c r="D317" s="222" t="s">
        <v>321</v>
      </c>
      <c r="E317" s="233" t="s">
        <v>33</v>
      </c>
      <c r="F317" s="234" t="s">
        <v>153</v>
      </c>
      <c r="G317" s="232"/>
      <c r="H317" s="235">
        <v>1250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321</v>
      </c>
      <c r="AU317" s="241" t="s">
        <v>86</v>
      </c>
      <c r="AV317" s="13" t="s">
        <v>86</v>
      </c>
      <c r="AW317" s="13" t="s">
        <v>40</v>
      </c>
      <c r="AX317" s="13" t="s">
        <v>77</v>
      </c>
      <c r="AY317" s="241" t="s">
        <v>314</v>
      </c>
    </row>
    <row r="318" spans="2:51" s="14" customFormat="1" ht="13.5">
      <c r="B318" s="242"/>
      <c r="C318" s="243"/>
      <c r="D318" s="222" t="s">
        <v>321</v>
      </c>
      <c r="E318" s="244" t="s">
        <v>33</v>
      </c>
      <c r="F318" s="245" t="s">
        <v>324</v>
      </c>
      <c r="G318" s="243"/>
      <c r="H318" s="246">
        <v>1250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321</v>
      </c>
      <c r="AU318" s="252" t="s">
        <v>86</v>
      </c>
      <c r="AV318" s="14" t="s">
        <v>178</v>
      </c>
      <c r="AW318" s="14" t="s">
        <v>40</v>
      </c>
      <c r="AX318" s="14" t="s">
        <v>84</v>
      </c>
      <c r="AY318" s="252" t="s">
        <v>314</v>
      </c>
    </row>
    <row r="319" spans="2:65" s="1" customFormat="1" ht="38.25" customHeight="1">
      <c r="B319" s="42"/>
      <c r="C319" s="208" t="s">
        <v>605</v>
      </c>
      <c r="D319" s="208" t="s">
        <v>316</v>
      </c>
      <c r="E319" s="209" t="s">
        <v>606</v>
      </c>
      <c r="F319" s="210" t="s">
        <v>607</v>
      </c>
      <c r="G319" s="211" t="s">
        <v>119</v>
      </c>
      <c r="H319" s="212">
        <v>566</v>
      </c>
      <c r="I319" s="213"/>
      <c r="J319" s="214">
        <f>ROUND(I319*H319,2)</f>
        <v>0</v>
      </c>
      <c r="K319" s="210" t="s">
        <v>319</v>
      </c>
      <c r="L319" s="62"/>
      <c r="M319" s="215" t="s">
        <v>33</v>
      </c>
      <c r="N319" s="216" t="s">
        <v>48</v>
      </c>
      <c r="O319" s="43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AR319" s="25" t="s">
        <v>178</v>
      </c>
      <c r="AT319" s="25" t="s">
        <v>316</v>
      </c>
      <c r="AU319" s="25" t="s">
        <v>86</v>
      </c>
      <c r="AY319" s="25" t="s">
        <v>314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25" t="s">
        <v>84</v>
      </c>
      <c r="BK319" s="219">
        <f>ROUND(I319*H319,2)</f>
        <v>0</v>
      </c>
      <c r="BL319" s="25" t="s">
        <v>178</v>
      </c>
      <c r="BM319" s="25" t="s">
        <v>608</v>
      </c>
    </row>
    <row r="320" spans="2:51" s="13" customFormat="1" ht="13.5">
      <c r="B320" s="231"/>
      <c r="C320" s="232"/>
      <c r="D320" s="222" t="s">
        <v>321</v>
      </c>
      <c r="E320" s="233" t="s">
        <v>33</v>
      </c>
      <c r="F320" s="234" t="s">
        <v>117</v>
      </c>
      <c r="G320" s="232"/>
      <c r="H320" s="235">
        <v>566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321</v>
      </c>
      <c r="AU320" s="241" t="s">
        <v>86</v>
      </c>
      <c r="AV320" s="13" t="s">
        <v>86</v>
      </c>
      <c r="AW320" s="13" t="s">
        <v>40</v>
      </c>
      <c r="AX320" s="13" t="s">
        <v>77</v>
      </c>
      <c r="AY320" s="241" t="s">
        <v>314</v>
      </c>
    </row>
    <row r="321" spans="2:51" s="14" customFormat="1" ht="13.5">
      <c r="B321" s="242"/>
      <c r="C321" s="243"/>
      <c r="D321" s="222" t="s">
        <v>321</v>
      </c>
      <c r="E321" s="244" t="s">
        <v>33</v>
      </c>
      <c r="F321" s="245" t="s">
        <v>324</v>
      </c>
      <c r="G321" s="243"/>
      <c r="H321" s="246">
        <v>566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321</v>
      </c>
      <c r="AU321" s="252" t="s">
        <v>86</v>
      </c>
      <c r="AV321" s="14" t="s">
        <v>178</v>
      </c>
      <c r="AW321" s="14" t="s">
        <v>40</v>
      </c>
      <c r="AX321" s="14" t="s">
        <v>84</v>
      </c>
      <c r="AY321" s="252" t="s">
        <v>314</v>
      </c>
    </row>
    <row r="322" spans="2:65" s="1" customFormat="1" ht="25.5" customHeight="1">
      <c r="B322" s="42"/>
      <c r="C322" s="208" t="s">
        <v>609</v>
      </c>
      <c r="D322" s="208" t="s">
        <v>316</v>
      </c>
      <c r="E322" s="209" t="s">
        <v>610</v>
      </c>
      <c r="F322" s="210" t="s">
        <v>611</v>
      </c>
      <c r="G322" s="211" t="s">
        <v>119</v>
      </c>
      <c r="H322" s="212">
        <v>38</v>
      </c>
      <c r="I322" s="213"/>
      <c r="J322" s="214">
        <f>ROUND(I322*H322,2)</f>
        <v>0</v>
      </c>
      <c r="K322" s="210" t="s">
        <v>319</v>
      </c>
      <c r="L322" s="62"/>
      <c r="M322" s="215" t="s">
        <v>33</v>
      </c>
      <c r="N322" s="216" t="s">
        <v>48</v>
      </c>
      <c r="O322" s="43"/>
      <c r="P322" s="217">
        <f>O322*H322</f>
        <v>0</v>
      </c>
      <c r="Q322" s="217">
        <v>0.27994</v>
      </c>
      <c r="R322" s="217">
        <f>Q322*H322</f>
        <v>10.637720000000002</v>
      </c>
      <c r="S322" s="217">
        <v>0</v>
      </c>
      <c r="T322" s="218">
        <f>S322*H322</f>
        <v>0</v>
      </c>
      <c r="AR322" s="25" t="s">
        <v>178</v>
      </c>
      <c r="AT322" s="25" t="s">
        <v>316</v>
      </c>
      <c r="AU322" s="25" t="s">
        <v>86</v>
      </c>
      <c r="AY322" s="25" t="s">
        <v>314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25" t="s">
        <v>84</v>
      </c>
      <c r="BK322" s="219">
        <f>ROUND(I322*H322,2)</f>
        <v>0</v>
      </c>
      <c r="BL322" s="25" t="s">
        <v>178</v>
      </c>
      <c r="BM322" s="25" t="s">
        <v>612</v>
      </c>
    </row>
    <row r="323" spans="2:51" s="13" customFormat="1" ht="13.5">
      <c r="B323" s="231"/>
      <c r="C323" s="232"/>
      <c r="D323" s="222" t="s">
        <v>321</v>
      </c>
      <c r="E323" s="233" t="s">
        <v>33</v>
      </c>
      <c r="F323" s="234" t="s">
        <v>137</v>
      </c>
      <c r="G323" s="232"/>
      <c r="H323" s="235">
        <v>38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321</v>
      </c>
      <c r="AU323" s="241" t="s">
        <v>86</v>
      </c>
      <c r="AV323" s="13" t="s">
        <v>86</v>
      </c>
      <c r="AW323" s="13" t="s">
        <v>40</v>
      </c>
      <c r="AX323" s="13" t="s">
        <v>77</v>
      </c>
      <c r="AY323" s="241" t="s">
        <v>314</v>
      </c>
    </row>
    <row r="324" spans="2:51" s="14" customFormat="1" ht="13.5">
      <c r="B324" s="242"/>
      <c r="C324" s="243"/>
      <c r="D324" s="222" t="s">
        <v>321</v>
      </c>
      <c r="E324" s="244" t="s">
        <v>33</v>
      </c>
      <c r="F324" s="245" t="s">
        <v>324</v>
      </c>
      <c r="G324" s="243"/>
      <c r="H324" s="246">
        <v>38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321</v>
      </c>
      <c r="AU324" s="252" t="s">
        <v>86</v>
      </c>
      <c r="AV324" s="14" t="s">
        <v>178</v>
      </c>
      <c r="AW324" s="14" t="s">
        <v>40</v>
      </c>
      <c r="AX324" s="14" t="s">
        <v>84</v>
      </c>
      <c r="AY324" s="252" t="s">
        <v>314</v>
      </c>
    </row>
    <row r="325" spans="2:65" s="1" customFormat="1" ht="25.5" customHeight="1">
      <c r="B325" s="42"/>
      <c r="C325" s="208" t="s">
        <v>613</v>
      </c>
      <c r="D325" s="208" t="s">
        <v>316</v>
      </c>
      <c r="E325" s="209" t="s">
        <v>614</v>
      </c>
      <c r="F325" s="210" t="s">
        <v>615</v>
      </c>
      <c r="G325" s="211" t="s">
        <v>119</v>
      </c>
      <c r="H325" s="212">
        <v>5</v>
      </c>
      <c r="I325" s="213"/>
      <c r="J325" s="214">
        <f>ROUND(I325*H325,2)</f>
        <v>0</v>
      </c>
      <c r="K325" s="210" t="s">
        <v>319</v>
      </c>
      <c r="L325" s="62"/>
      <c r="M325" s="215" t="s">
        <v>33</v>
      </c>
      <c r="N325" s="216" t="s">
        <v>48</v>
      </c>
      <c r="O325" s="43"/>
      <c r="P325" s="217">
        <f>O325*H325</f>
        <v>0</v>
      </c>
      <c r="Q325" s="217">
        <v>0.46166</v>
      </c>
      <c r="R325" s="217">
        <f>Q325*H325</f>
        <v>2.3083</v>
      </c>
      <c r="S325" s="217">
        <v>0</v>
      </c>
      <c r="T325" s="218">
        <f>S325*H325</f>
        <v>0</v>
      </c>
      <c r="AR325" s="25" t="s">
        <v>178</v>
      </c>
      <c r="AT325" s="25" t="s">
        <v>316</v>
      </c>
      <c r="AU325" s="25" t="s">
        <v>86</v>
      </c>
      <c r="AY325" s="25" t="s">
        <v>314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25" t="s">
        <v>84</v>
      </c>
      <c r="BK325" s="219">
        <f>ROUND(I325*H325,2)</f>
        <v>0</v>
      </c>
      <c r="BL325" s="25" t="s">
        <v>178</v>
      </c>
      <c r="BM325" s="25" t="s">
        <v>616</v>
      </c>
    </row>
    <row r="326" spans="2:51" s="13" customFormat="1" ht="13.5">
      <c r="B326" s="231"/>
      <c r="C326" s="232"/>
      <c r="D326" s="222" t="s">
        <v>321</v>
      </c>
      <c r="E326" s="233" t="s">
        <v>33</v>
      </c>
      <c r="F326" s="234" t="s">
        <v>141</v>
      </c>
      <c r="G326" s="232"/>
      <c r="H326" s="235">
        <v>5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321</v>
      </c>
      <c r="AU326" s="241" t="s">
        <v>86</v>
      </c>
      <c r="AV326" s="13" t="s">
        <v>86</v>
      </c>
      <c r="AW326" s="13" t="s">
        <v>40</v>
      </c>
      <c r="AX326" s="13" t="s">
        <v>77</v>
      </c>
      <c r="AY326" s="241" t="s">
        <v>314</v>
      </c>
    </row>
    <row r="327" spans="2:51" s="14" customFormat="1" ht="13.5">
      <c r="B327" s="242"/>
      <c r="C327" s="243"/>
      <c r="D327" s="222" t="s">
        <v>321</v>
      </c>
      <c r="E327" s="244" t="s">
        <v>33</v>
      </c>
      <c r="F327" s="245" t="s">
        <v>324</v>
      </c>
      <c r="G327" s="243"/>
      <c r="H327" s="246">
        <v>5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321</v>
      </c>
      <c r="AU327" s="252" t="s">
        <v>86</v>
      </c>
      <c r="AV327" s="14" t="s">
        <v>178</v>
      </c>
      <c r="AW327" s="14" t="s">
        <v>40</v>
      </c>
      <c r="AX327" s="14" t="s">
        <v>84</v>
      </c>
      <c r="AY327" s="252" t="s">
        <v>314</v>
      </c>
    </row>
    <row r="328" spans="2:65" s="1" customFormat="1" ht="25.5" customHeight="1">
      <c r="B328" s="42"/>
      <c r="C328" s="208" t="s">
        <v>617</v>
      </c>
      <c r="D328" s="208" t="s">
        <v>316</v>
      </c>
      <c r="E328" s="209" t="s">
        <v>618</v>
      </c>
      <c r="F328" s="210" t="s">
        <v>619</v>
      </c>
      <c r="G328" s="211" t="s">
        <v>119</v>
      </c>
      <c r="H328" s="212">
        <v>5</v>
      </c>
      <c r="I328" s="213"/>
      <c r="J328" s="214">
        <f>ROUND(I328*H328,2)</f>
        <v>0</v>
      </c>
      <c r="K328" s="210" t="s">
        <v>319</v>
      </c>
      <c r="L328" s="62"/>
      <c r="M328" s="215" t="s">
        <v>33</v>
      </c>
      <c r="N328" s="216" t="s">
        <v>48</v>
      </c>
      <c r="O328" s="43"/>
      <c r="P328" s="217">
        <f>O328*H328</f>
        <v>0</v>
      </c>
      <c r="Q328" s="217">
        <v>0.26376</v>
      </c>
      <c r="R328" s="217">
        <f>Q328*H328</f>
        <v>1.3188</v>
      </c>
      <c r="S328" s="217">
        <v>0</v>
      </c>
      <c r="T328" s="218">
        <f>S328*H328</f>
        <v>0</v>
      </c>
      <c r="AR328" s="25" t="s">
        <v>178</v>
      </c>
      <c r="AT328" s="25" t="s">
        <v>316</v>
      </c>
      <c r="AU328" s="25" t="s">
        <v>86</v>
      </c>
      <c r="AY328" s="25" t="s">
        <v>314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25" t="s">
        <v>84</v>
      </c>
      <c r="BK328" s="219">
        <f>ROUND(I328*H328,2)</f>
        <v>0</v>
      </c>
      <c r="BL328" s="25" t="s">
        <v>178</v>
      </c>
      <c r="BM328" s="25" t="s">
        <v>620</v>
      </c>
    </row>
    <row r="329" spans="2:51" s="13" customFormat="1" ht="13.5">
      <c r="B329" s="231"/>
      <c r="C329" s="232"/>
      <c r="D329" s="222" t="s">
        <v>321</v>
      </c>
      <c r="E329" s="233" t="s">
        <v>33</v>
      </c>
      <c r="F329" s="234" t="s">
        <v>141</v>
      </c>
      <c r="G329" s="232"/>
      <c r="H329" s="235">
        <v>5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321</v>
      </c>
      <c r="AU329" s="241" t="s">
        <v>86</v>
      </c>
      <c r="AV329" s="13" t="s">
        <v>86</v>
      </c>
      <c r="AW329" s="13" t="s">
        <v>40</v>
      </c>
      <c r="AX329" s="13" t="s">
        <v>77</v>
      </c>
      <c r="AY329" s="241" t="s">
        <v>314</v>
      </c>
    </row>
    <row r="330" spans="2:51" s="14" customFormat="1" ht="13.5">
      <c r="B330" s="242"/>
      <c r="C330" s="243"/>
      <c r="D330" s="222" t="s">
        <v>321</v>
      </c>
      <c r="E330" s="244" t="s">
        <v>33</v>
      </c>
      <c r="F330" s="245" t="s">
        <v>324</v>
      </c>
      <c r="G330" s="243"/>
      <c r="H330" s="246">
        <v>5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321</v>
      </c>
      <c r="AU330" s="252" t="s">
        <v>86</v>
      </c>
      <c r="AV330" s="14" t="s">
        <v>178</v>
      </c>
      <c r="AW330" s="14" t="s">
        <v>40</v>
      </c>
      <c r="AX330" s="14" t="s">
        <v>84</v>
      </c>
      <c r="AY330" s="252" t="s">
        <v>314</v>
      </c>
    </row>
    <row r="331" spans="2:65" s="1" customFormat="1" ht="25.5" customHeight="1">
      <c r="B331" s="42"/>
      <c r="C331" s="208" t="s">
        <v>621</v>
      </c>
      <c r="D331" s="208" t="s">
        <v>316</v>
      </c>
      <c r="E331" s="209" t="s">
        <v>622</v>
      </c>
      <c r="F331" s="210" t="s">
        <v>623</v>
      </c>
      <c r="G331" s="211" t="s">
        <v>119</v>
      </c>
      <c r="H331" s="212">
        <v>15</v>
      </c>
      <c r="I331" s="213"/>
      <c r="J331" s="214">
        <f>ROUND(I331*H331,2)</f>
        <v>0</v>
      </c>
      <c r="K331" s="210" t="s">
        <v>319</v>
      </c>
      <c r="L331" s="62"/>
      <c r="M331" s="215" t="s">
        <v>33</v>
      </c>
      <c r="N331" s="216" t="s">
        <v>48</v>
      </c>
      <c r="O331" s="43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AR331" s="25" t="s">
        <v>178</v>
      </c>
      <c r="AT331" s="25" t="s">
        <v>316</v>
      </c>
      <c r="AU331" s="25" t="s">
        <v>86</v>
      </c>
      <c r="AY331" s="25" t="s">
        <v>314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25" t="s">
        <v>84</v>
      </c>
      <c r="BK331" s="219">
        <f>ROUND(I331*H331,2)</f>
        <v>0</v>
      </c>
      <c r="BL331" s="25" t="s">
        <v>178</v>
      </c>
      <c r="BM331" s="25" t="s">
        <v>624</v>
      </c>
    </row>
    <row r="332" spans="2:51" s="12" customFormat="1" ht="13.5">
      <c r="B332" s="220"/>
      <c r="C332" s="221"/>
      <c r="D332" s="222" t="s">
        <v>321</v>
      </c>
      <c r="E332" s="223" t="s">
        <v>33</v>
      </c>
      <c r="F332" s="224" t="s">
        <v>453</v>
      </c>
      <c r="G332" s="221"/>
      <c r="H332" s="223" t="s">
        <v>33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321</v>
      </c>
      <c r="AU332" s="230" t="s">
        <v>86</v>
      </c>
      <c r="AV332" s="12" t="s">
        <v>84</v>
      </c>
      <c r="AW332" s="12" t="s">
        <v>40</v>
      </c>
      <c r="AX332" s="12" t="s">
        <v>77</v>
      </c>
      <c r="AY332" s="230" t="s">
        <v>314</v>
      </c>
    </row>
    <row r="333" spans="2:51" s="13" customFormat="1" ht="13.5">
      <c r="B333" s="231"/>
      <c r="C333" s="232"/>
      <c r="D333" s="222" t="s">
        <v>321</v>
      </c>
      <c r="E333" s="233" t="s">
        <v>125</v>
      </c>
      <c r="F333" s="234" t="s">
        <v>625</v>
      </c>
      <c r="G333" s="232"/>
      <c r="H333" s="235">
        <v>15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321</v>
      </c>
      <c r="AU333" s="241" t="s">
        <v>86</v>
      </c>
      <c r="AV333" s="13" t="s">
        <v>86</v>
      </c>
      <c r="AW333" s="13" t="s">
        <v>40</v>
      </c>
      <c r="AX333" s="13" t="s">
        <v>77</v>
      </c>
      <c r="AY333" s="241" t="s">
        <v>314</v>
      </c>
    </row>
    <row r="334" spans="2:51" s="14" customFormat="1" ht="13.5">
      <c r="B334" s="242"/>
      <c r="C334" s="243"/>
      <c r="D334" s="222" t="s">
        <v>321</v>
      </c>
      <c r="E334" s="244" t="s">
        <v>33</v>
      </c>
      <c r="F334" s="245" t="s">
        <v>324</v>
      </c>
      <c r="G334" s="243"/>
      <c r="H334" s="246">
        <v>15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321</v>
      </c>
      <c r="AU334" s="252" t="s">
        <v>86</v>
      </c>
      <c r="AV334" s="14" t="s">
        <v>178</v>
      </c>
      <c r="AW334" s="14" t="s">
        <v>40</v>
      </c>
      <c r="AX334" s="14" t="s">
        <v>84</v>
      </c>
      <c r="AY334" s="252" t="s">
        <v>314</v>
      </c>
    </row>
    <row r="335" spans="2:65" s="1" customFormat="1" ht="25.5" customHeight="1">
      <c r="B335" s="42"/>
      <c r="C335" s="208" t="s">
        <v>626</v>
      </c>
      <c r="D335" s="208" t="s">
        <v>316</v>
      </c>
      <c r="E335" s="209" t="s">
        <v>627</v>
      </c>
      <c r="F335" s="210" t="s">
        <v>628</v>
      </c>
      <c r="G335" s="211" t="s">
        <v>119</v>
      </c>
      <c r="H335" s="212">
        <v>43</v>
      </c>
      <c r="I335" s="213"/>
      <c r="J335" s="214">
        <f>ROUND(I335*H335,2)</f>
        <v>0</v>
      </c>
      <c r="K335" s="210" t="s">
        <v>319</v>
      </c>
      <c r="L335" s="62"/>
      <c r="M335" s="215" t="s">
        <v>33</v>
      </c>
      <c r="N335" s="216" t="s">
        <v>48</v>
      </c>
      <c r="O335" s="43"/>
      <c r="P335" s="217">
        <f>O335*H335</f>
        <v>0</v>
      </c>
      <c r="Q335" s="217">
        <v>0.12966</v>
      </c>
      <c r="R335" s="217">
        <f>Q335*H335</f>
        <v>5.57538</v>
      </c>
      <c r="S335" s="217">
        <v>0</v>
      </c>
      <c r="T335" s="218">
        <f>S335*H335</f>
        <v>0</v>
      </c>
      <c r="AR335" s="25" t="s">
        <v>178</v>
      </c>
      <c r="AT335" s="25" t="s">
        <v>316</v>
      </c>
      <c r="AU335" s="25" t="s">
        <v>86</v>
      </c>
      <c r="AY335" s="25" t="s">
        <v>314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25" t="s">
        <v>84</v>
      </c>
      <c r="BK335" s="219">
        <f>ROUND(I335*H335,2)</f>
        <v>0</v>
      </c>
      <c r="BL335" s="25" t="s">
        <v>178</v>
      </c>
      <c r="BM335" s="25" t="s">
        <v>629</v>
      </c>
    </row>
    <row r="336" spans="2:51" s="12" customFormat="1" ht="13.5">
      <c r="B336" s="220"/>
      <c r="C336" s="221"/>
      <c r="D336" s="222" t="s">
        <v>321</v>
      </c>
      <c r="E336" s="223" t="s">
        <v>33</v>
      </c>
      <c r="F336" s="224" t="s">
        <v>453</v>
      </c>
      <c r="G336" s="221"/>
      <c r="H336" s="223" t="s">
        <v>33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321</v>
      </c>
      <c r="AU336" s="230" t="s">
        <v>86</v>
      </c>
      <c r="AV336" s="12" t="s">
        <v>84</v>
      </c>
      <c r="AW336" s="12" t="s">
        <v>40</v>
      </c>
      <c r="AX336" s="12" t="s">
        <v>77</v>
      </c>
      <c r="AY336" s="230" t="s">
        <v>314</v>
      </c>
    </row>
    <row r="337" spans="2:51" s="13" customFormat="1" ht="13.5">
      <c r="B337" s="231"/>
      <c r="C337" s="232"/>
      <c r="D337" s="222" t="s">
        <v>321</v>
      </c>
      <c r="E337" s="233" t="s">
        <v>137</v>
      </c>
      <c r="F337" s="234" t="s">
        <v>630</v>
      </c>
      <c r="G337" s="232"/>
      <c r="H337" s="235">
        <v>38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321</v>
      </c>
      <c r="AU337" s="241" t="s">
        <v>86</v>
      </c>
      <c r="AV337" s="13" t="s">
        <v>86</v>
      </c>
      <c r="AW337" s="13" t="s">
        <v>40</v>
      </c>
      <c r="AX337" s="13" t="s">
        <v>77</v>
      </c>
      <c r="AY337" s="241" t="s">
        <v>314</v>
      </c>
    </row>
    <row r="338" spans="2:51" s="13" customFormat="1" ht="13.5">
      <c r="B338" s="231"/>
      <c r="C338" s="232"/>
      <c r="D338" s="222" t="s">
        <v>321</v>
      </c>
      <c r="E338" s="233" t="s">
        <v>141</v>
      </c>
      <c r="F338" s="234" t="s">
        <v>631</v>
      </c>
      <c r="G338" s="232"/>
      <c r="H338" s="235">
        <v>5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321</v>
      </c>
      <c r="AU338" s="241" t="s">
        <v>86</v>
      </c>
      <c r="AV338" s="13" t="s">
        <v>86</v>
      </c>
      <c r="AW338" s="13" t="s">
        <v>40</v>
      </c>
      <c r="AX338" s="13" t="s">
        <v>77</v>
      </c>
      <c r="AY338" s="241" t="s">
        <v>314</v>
      </c>
    </row>
    <row r="339" spans="2:51" s="14" customFormat="1" ht="13.5">
      <c r="B339" s="242"/>
      <c r="C339" s="243"/>
      <c r="D339" s="222" t="s">
        <v>321</v>
      </c>
      <c r="E339" s="244" t="s">
        <v>33</v>
      </c>
      <c r="F339" s="245" t="s">
        <v>324</v>
      </c>
      <c r="G339" s="243"/>
      <c r="H339" s="246">
        <v>43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AT339" s="252" t="s">
        <v>321</v>
      </c>
      <c r="AU339" s="252" t="s">
        <v>86</v>
      </c>
      <c r="AV339" s="14" t="s">
        <v>178</v>
      </c>
      <c r="AW339" s="14" t="s">
        <v>40</v>
      </c>
      <c r="AX339" s="14" t="s">
        <v>84</v>
      </c>
      <c r="AY339" s="252" t="s">
        <v>314</v>
      </c>
    </row>
    <row r="340" spans="2:65" s="1" customFormat="1" ht="25.5" customHeight="1">
      <c r="B340" s="42"/>
      <c r="C340" s="208" t="s">
        <v>632</v>
      </c>
      <c r="D340" s="208" t="s">
        <v>316</v>
      </c>
      <c r="E340" s="209" t="s">
        <v>633</v>
      </c>
      <c r="F340" s="210" t="s">
        <v>634</v>
      </c>
      <c r="G340" s="211" t="s">
        <v>119</v>
      </c>
      <c r="H340" s="212">
        <v>2219</v>
      </c>
      <c r="I340" s="213"/>
      <c r="J340" s="214">
        <f>ROUND(I340*H340,2)</f>
        <v>0</v>
      </c>
      <c r="K340" s="210" t="s">
        <v>319</v>
      </c>
      <c r="L340" s="62"/>
      <c r="M340" s="215" t="s">
        <v>33</v>
      </c>
      <c r="N340" s="216" t="s">
        <v>48</v>
      </c>
      <c r="O340" s="43"/>
      <c r="P340" s="217">
        <f>O340*H340</f>
        <v>0</v>
      </c>
      <c r="Q340" s="217">
        <v>0</v>
      </c>
      <c r="R340" s="217">
        <f>Q340*H340</f>
        <v>0</v>
      </c>
      <c r="S340" s="217">
        <v>0</v>
      </c>
      <c r="T340" s="218">
        <f>S340*H340</f>
        <v>0</v>
      </c>
      <c r="AR340" s="25" t="s">
        <v>178</v>
      </c>
      <c r="AT340" s="25" t="s">
        <v>316</v>
      </c>
      <c r="AU340" s="25" t="s">
        <v>86</v>
      </c>
      <c r="AY340" s="25" t="s">
        <v>314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25" t="s">
        <v>84</v>
      </c>
      <c r="BK340" s="219">
        <f>ROUND(I340*H340,2)</f>
        <v>0</v>
      </c>
      <c r="BL340" s="25" t="s">
        <v>178</v>
      </c>
      <c r="BM340" s="25" t="s">
        <v>635</v>
      </c>
    </row>
    <row r="341" spans="2:47" s="1" customFormat="1" ht="27">
      <c r="B341" s="42"/>
      <c r="C341" s="64"/>
      <c r="D341" s="222" t="s">
        <v>479</v>
      </c>
      <c r="E341" s="64"/>
      <c r="F341" s="274" t="s">
        <v>636</v>
      </c>
      <c r="G341" s="64"/>
      <c r="H341" s="64"/>
      <c r="I341" s="177"/>
      <c r="J341" s="64"/>
      <c r="K341" s="64"/>
      <c r="L341" s="62"/>
      <c r="M341" s="275"/>
      <c r="N341" s="43"/>
      <c r="O341" s="43"/>
      <c r="P341" s="43"/>
      <c r="Q341" s="43"/>
      <c r="R341" s="43"/>
      <c r="S341" s="43"/>
      <c r="T341" s="79"/>
      <c r="AT341" s="25" t="s">
        <v>479</v>
      </c>
      <c r="AU341" s="25" t="s">
        <v>86</v>
      </c>
    </row>
    <row r="342" spans="2:51" s="13" customFormat="1" ht="13.5">
      <c r="B342" s="231"/>
      <c r="C342" s="232"/>
      <c r="D342" s="222" t="s">
        <v>321</v>
      </c>
      <c r="E342" s="233" t="s">
        <v>33</v>
      </c>
      <c r="F342" s="234" t="s">
        <v>637</v>
      </c>
      <c r="G342" s="232"/>
      <c r="H342" s="235">
        <v>2219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321</v>
      </c>
      <c r="AU342" s="241" t="s">
        <v>86</v>
      </c>
      <c r="AV342" s="13" t="s">
        <v>86</v>
      </c>
      <c r="AW342" s="13" t="s">
        <v>40</v>
      </c>
      <c r="AX342" s="13" t="s">
        <v>77</v>
      </c>
      <c r="AY342" s="241" t="s">
        <v>314</v>
      </c>
    </row>
    <row r="343" spans="2:51" s="14" customFormat="1" ht="13.5">
      <c r="B343" s="242"/>
      <c r="C343" s="243"/>
      <c r="D343" s="222" t="s">
        <v>321</v>
      </c>
      <c r="E343" s="244" t="s">
        <v>33</v>
      </c>
      <c r="F343" s="245" t="s">
        <v>324</v>
      </c>
      <c r="G343" s="243"/>
      <c r="H343" s="246">
        <v>2219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321</v>
      </c>
      <c r="AU343" s="252" t="s">
        <v>86</v>
      </c>
      <c r="AV343" s="14" t="s">
        <v>178</v>
      </c>
      <c r="AW343" s="14" t="s">
        <v>40</v>
      </c>
      <c r="AX343" s="14" t="s">
        <v>84</v>
      </c>
      <c r="AY343" s="252" t="s">
        <v>314</v>
      </c>
    </row>
    <row r="344" spans="2:65" s="1" customFormat="1" ht="25.5" customHeight="1">
      <c r="B344" s="42"/>
      <c r="C344" s="208" t="s">
        <v>638</v>
      </c>
      <c r="D344" s="208" t="s">
        <v>316</v>
      </c>
      <c r="E344" s="209" t="s">
        <v>639</v>
      </c>
      <c r="F344" s="210" t="s">
        <v>640</v>
      </c>
      <c r="G344" s="211" t="s">
        <v>119</v>
      </c>
      <c r="H344" s="212">
        <v>3997</v>
      </c>
      <c r="I344" s="213"/>
      <c r="J344" s="214">
        <f>ROUND(I344*H344,2)</f>
        <v>0</v>
      </c>
      <c r="K344" s="210" t="s">
        <v>319</v>
      </c>
      <c r="L344" s="62"/>
      <c r="M344" s="215" t="s">
        <v>33</v>
      </c>
      <c r="N344" s="216" t="s">
        <v>48</v>
      </c>
      <c r="O344" s="43"/>
      <c r="P344" s="217">
        <f>O344*H344</f>
        <v>0</v>
      </c>
      <c r="Q344" s="217">
        <v>0</v>
      </c>
      <c r="R344" s="217">
        <f>Q344*H344</f>
        <v>0</v>
      </c>
      <c r="S344" s="217">
        <v>0</v>
      </c>
      <c r="T344" s="218">
        <f>S344*H344</f>
        <v>0</v>
      </c>
      <c r="AR344" s="25" t="s">
        <v>178</v>
      </c>
      <c r="AT344" s="25" t="s">
        <v>316</v>
      </c>
      <c r="AU344" s="25" t="s">
        <v>86</v>
      </c>
      <c r="AY344" s="25" t="s">
        <v>314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25" t="s">
        <v>84</v>
      </c>
      <c r="BK344" s="219">
        <f>ROUND(I344*H344,2)</f>
        <v>0</v>
      </c>
      <c r="BL344" s="25" t="s">
        <v>178</v>
      </c>
      <c r="BM344" s="25" t="s">
        <v>641</v>
      </c>
    </row>
    <row r="345" spans="2:51" s="13" customFormat="1" ht="13.5">
      <c r="B345" s="231"/>
      <c r="C345" s="232"/>
      <c r="D345" s="222" t="s">
        <v>321</v>
      </c>
      <c r="E345" s="233" t="s">
        <v>33</v>
      </c>
      <c r="F345" s="234" t="s">
        <v>642</v>
      </c>
      <c r="G345" s="232"/>
      <c r="H345" s="235">
        <v>3997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321</v>
      </c>
      <c r="AU345" s="241" t="s">
        <v>86</v>
      </c>
      <c r="AV345" s="13" t="s">
        <v>86</v>
      </c>
      <c r="AW345" s="13" t="s">
        <v>40</v>
      </c>
      <c r="AX345" s="13" t="s">
        <v>77</v>
      </c>
      <c r="AY345" s="241" t="s">
        <v>314</v>
      </c>
    </row>
    <row r="346" spans="2:51" s="14" customFormat="1" ht="13.5">
      <c r="B346" s="242"/>
      <c r="C346" s="243"/>
      <c r="D346" s="222" t="s">
        <v>321</v>
      </c>
      <c r="E346" s="244" t="s">
        <v>33</v>
      </c>
      <c r="F346" s="245" t="s">
        <v>324</v>
      </c>
      <c r="G346" s="243"/>
      <c r="H346" s="246">
        <v>3997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321</v>
      </c>
      <c r="AU346" s="252" t="s">
        <v>86</v>
      </c>
      <c r="AV346" s="14" t="s">
        <v>178</v>
      </c>
      <c r="AW346" s="14" t="s">
        <v>40</v>
      </c>
      <c r="AX346" s="14" t="s">
        <v>84</v>
      </c>
      <c r="AY346" s="252" t="s">
        <v>314</v>
      </c>
    </row>
    <row r="347" spans="2:65" s="1" customFormat="1" ht="38.25" customHeight="1">
      <c r="B347" s="42"/>
      <c r="C347" s="208" t="s">
        <v>643</v>
      </c>
      <c r="D347" s="208" t="s">
        <v>316</v>
      </c>
      <c r="E347" s="209" t="s">
        <v>644</v>
      </c>
      <c r="F347" s="210" t="s">
        <v>645</v>
      </c>
      <c r="G347" s="211" t="s">
        <v>119</v>
      </c>
      <c r="H347" s="212">
        <v>2176</v>
      </c>
      <c r="I347" s="213"/>
      <c r="J347" s="214">
        <f>ROUND(I347*H347,2)</f>
        <v>0</v>
      </c>
      <c r="K347" s="210" t="s">
        <v>319</v>
      </c>
      <c r="L347" s="62"/>
      <c r="M347" s="215" t="s">
        <v>33</v>
      </c>
      <c r="N347" s="216" t="s">
        <v>48</v>
      </c>
      <c r="O347" s="43"/>
      <c r="P347" s="217">
        <f>O347*H347</f>
        <v>0</v>
      </c>
      <c r="Q347" s="217">
        <v>0</v>
      </c>
      <c r="R347" s="217">
        <f>Q347*H347</f>
        <v>0</v>
      </c>
      <c r="S347" s="217">
        <v>0</v>
      </c>
      <c r="T347" s="218">
        <f>S347*H347</f>
        <v>0</v>
      </c>
      <c r="AR347" s="25" t="s">
        <v>178</v>
      </c>
      <c r="AT347" s="25" t="s">
        <v>316</v>
      </c>
      <c r="AU347" s="25" t="s">
        <v>86</v>
      </c>
      <c r="AY347" s="25" t="s">
        <v>314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25" t="s">
        <v>84</v>
      </c>
      <c r="BK347" s="219">
        <f>ROUND(I347*H347,2)</f>
        <v>0</v>
      </c>
      <c r="BL347" s="25" t="s">
        <v>178</v>
      </c>
      <c r="BM347" s="25" t="s">
        <v>646</v>
      </c>
    </row>
    <row r="348" spans="2:51" s="12" customFormat="1" ht="13.5">
      <c r="B348" s="220"/>
      <c r="C348" s="221"/>
      <c r="D348" s="222" t="s">
        <v>321</v>
      </c>
      <c r="E348" s="223" t="s">
        <v>33</v>
      </c>
      <c r="F348" s="224" t="s">
        <v>453</v>
      </c>
      <c r="G348" s="221"/>
      <c r="H348" s="223" t="s">
        <v>33</v>
      </c>
      <c r="I348" s="225"/>
      <c r="J348" s="221"/>
      <c r="K348" s="221"/>
      <c r="L348" s="226"/>
      <c r="M348" s="227"/>
      <c r="N348" s="228"/>
      <c r="O348" s="228"/>
      <c r="P348" s="228"/>
      <c r="Q348" s="228"/>
      <c r="R348" s="228"/>
      <c r="S348" s="228"/>
      <c r="T348" s="229"/>
      <c r="AT348" s="230" t="s">
        <v>321</v>
      </c>
      <c r="AU348" s="230" t="s">
        <v>86</v>
      </c>
      <c r="AV348" s="12" t="s">
        <v>84</v>
      </c>
      <c r="AW348" s="12" t="s">
        <v>40</v>
      </c>
      <c r="AX348" s="12" t="s">
        <v>77</v>
      </c>
      <c r="AY348" s="230" t="s">
        <v>314</v>
      </c>
    </row>
    <row r="349" spans="2:51" s="13" customFormat="1" ht="13.5">
      <c r="B349" s="231"/>
      <c r="C349" s="232"/>
      <c r="D349" s="222" t="s">
        <v>321</v>
      </c>
      <c r="E349" s="233" t="s">
        <v>117</v>
      </c>
      <c r="F349" s="234" t="s">
        <v>647</v>
      </c>
      <c r="G349" s="232"/>
      <c r="H349" s="235">
        <v>566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321</v>
      </c>
      <c r="AU349" s="241" t="s">
        <v>86</v>
      </c>
      <c r="AV349" s="13" t="s">
        <v>86</v>
      </c>
      <c r="AW349" s="13" t="s">
        <v>40</v>
      </c>
      <c r="AX349" s="13" t="s">
        <v>77</v>
      </c>
      <c r="AY349" s="241" t="s">
        <v>314</v>
      </c>
    </row>
    <row r="350" spans="2:51" s="13" customFormat="1" ht="13.5">
      <c r="B350" s="231"/>
      <c r="C350" s="232"/>
      <c r="D350" s="222" t="s">
        <v>321</v>
      </c>
      <c r="E350" s="233" t="s">
        <v>153</v>
      </c>
      <c r="F350" s="234" t="s">
        <v>648</v>
      </c>
      <c r="G350" s="232"/>
      <c r="H350" s="235">
        <v>1250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321</v>
      </c>
      <c r="AU350" s="241" t="s">
        <v>86</v>
      </c>
      <c r="AV350" s="13" t="s">
        <v>86</v>
      </c>
      <c r="AW350" s="13" t="s">
        <v>40</v>
      </c>
      <c r="AX350" s="13" t="s">
        <v>77</v>
      </c>
      <c r="AY350" s="241" t="s">
        <v>314</v>
      </c>
    </row>
    <row r="351" spans="2:51" s="13" customFormat="1" ht="13.5">
      <c r="B351" s="231"/>
      <c r="C351" s="232"/>
      <c r="D351" s="222" t="s">
        <v>321</v>
      </c>
      <c r="E351" s="233" t="s">
        <v>179</v>
      </c>
      <c r="F351" s="234" t="s">
        <v>649</v>
      </c>
      <c r="G351" s="232"/>
      <c r="H351" s="235">
        <v>360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321</v>
      </c>
      <c r="AU351" s="241" t="s">
        <v>86</v>
      </c>
      <c r="AV351" s="13" t="s">
        <v>86</v>
      </c>
      <c r="AW351" s="13" t="s">
        <v>40</v>
      </c>
      <c r="AX351" s="13" t="s">
        <v>77</v>
      </c>
      <c r="AY351" s="241" t="s">
        <v>314</v>
      </c>
    </row>
    <row r="352" spans="2:51" s="14" customFormat="1" ht="13.5">
      <c r="B352" s="242"/>
      <c r="C352" s="243"/>
      <c r="D352" s="222" t="s">
        <v>321</v>
      </c>
      <c r="E352" s="244" t="s">
        <v>33</v>
      </c>
      <c r="F352" s="245" t="s">
        <v>324</v>
      </c>
      <c r="G352" s="243"/>
      <c r="H352" s="246">
        <v>2176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321</v>
      </c>
      <c r="AU352" s="252" t="s">
        <v>86</v>
      </c>
      <c r="AV352" s="14" t="s">
        <v>178</v>
      </c>
      <c r="AW352" s="14" t="s">
        <v>40</v>
      </c>
      <c r="AX352" s="14" t="s">
        <v>84</v>
      </c>
      <c r="AY352" s="252" t="s">
        <v>314</v>
      </c>
    </row>
    <row r="353" spans="2:65" s="1" customFormat="1" ht="25.5" customHeight="1">
      <c r="B353" s="42"/>
      <c r="C353" s="208" t="s">
        <v>650</v>
      </c>
      <c r="D353" s="208" t="s">
        <v>316</v>
      </c>
      <c r="E353" s="209" t="s">
        <v>651</v>
      </c>
      <c r="F353" s="210" t="s">
        <v>652</v>
      </c>
      <c r="G353" s="211" t="s">
        <v>119</v>
      </c>
      <c r="H353" s="212">
        <v>2176</v>
      </c>
      <c r="I353" s="213"/>
      <c r="J353" s="214">
        <f>ROUND(I353*H353,2)</f>
        <v>0</v>
      </c>
      <c r="K353" s="210" t="s">
        <v>319</v>
      </c>
      <c r="L353" s="62"/>
      <c r="M353" s="215" t="s">
        <v>33</v>
      </c>
      <c r="N353" s="216" t="s">
        <v>48</v>
      </c>
      <c r="O353" s="43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AR353" s="25" t="s">
        <v>178</v>
      </c>
      <c r="AT353" s="25" t="s">
        <v>316</v>
      </c>
      <c r="AU353" s="25" t="s">
        <v>86</v>
      </c>
      <c r="AY353" s="25" t="s">
        <v>314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5" t="s">
        <v>84</v>
      </c>
      <c r="BK353" s="219">
        <f>ROUND(I353*H353,2)</f>
        <v>0</v>
      </c>
      <c r="BL353" s="25" t="s">
        <v>178</v>
      </c>
      <c r="BM353" s="25" t="s">
        <v>653</v>
      </c>
    </row>
    <row r="354" spans="2:51" s="13" customFormat="1" ht="13.5">
      <c r="B354" s="231"/>
      <c r="C354" s="232"/>
      <c r="D354" s="222" t="s">
        <v>321</v>
      </c>
      <c r="E354" s="233" t="s">
        <v>33</v>
      </c>
      <c r="F354" s="234" t="s">
        <v>654</v>
      </c>
      <c r="G354" s="232"/>
      <c r="H354" s="235">
        <v>2176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321</v>
      </c>
      <c r="AU354" s="241" t="s">
        <v>86</v>
      </c>
      <c r="AV354" s="13" t="s">
        <v>86</v>
      </c>
      <c r="AW354" s="13" t="s">
        <v>40</v>
      </c>
      <c r="AX354" s="13" t="s">
        <v>77</v>
      </c>
      <c r="AY354" s="241" t="s">
        <v>314</v>
      </c>
    </row>
    <row r="355" spans="2:51" s="14" customFormat="1" ht="13.5">
      <c r="B355" s="242"/>
      <c r="C355" s="243"/>
      <c r="D355" s="222" t="s">
        <v>321</v>
      </c>
      <c r="E355" s="244" t="s">
        <v>33</v>
      </c>
      <c r="F355" s="245" t="s">
        <v>324</v>
      </c>
      <c r="G355" s="243"/>
      <c r="H355" s="246">
        <v>2176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321</v>
      </c>
      <c r="AU355" s="252" t="s">
        <v>86</v>
      </c>
      <c r="AV355" s="14" t="s">
        <v>178</v>
      </c>
      <c r="AW355" s="14" t="s">
        <v>40</v>
      </c>
      <c r="AX355" s="14" t="s">
        <v>84</v>
      </c>
      <c r="AY355" s="252" t="s">
        <v>314</v>
      </c>
    </row>
    <row r="356" spans="2:65" s="1" customFormat="1" ht="51" customHeight="1">
      <c r="B356" s="42"/>
      <c r="C356" s="208" t="s">
        <v>655</v>
      </c>
      <c r="D356" s="208" t="s">
        <v>316</v>
      </c>
      <c r="E356" s="209" t="s">
        <v>656</v>
      </c>
      <c r="F356" s="210" t="s">
        <v>657</v>
      </c>
      <c r="G356" s="211" t="s">
        <v>119</v>
      </c>
      <c r="H356" s="212">
        <v>24</v>
      </c>
      <c r="I356" s="213"/>
      <c r="J356" s="214">
        <f>ROUND(I356*H356,2)</f>
        <v>0</v>
      </c>
      <c r="K356" s="210" t="s">
        <v>319</v>
      </c>
      <c r="L356" s="62"/>
      <c r="M356" s="215" t="s">
        <v>33</v>
      </c>
      <c r="N356" s="216" t="s">
        <v>48</v>
      </c>
      <c r="O356" s="43"/>
      <c r="P356" s="217">
        <f>O356*H356</f>
        <v>0</v>
      </c>
      <c r="Q356" s="217">
        <v>0.08425</v>
      </c>
      <c r="R356" s="217">
        <f>Q356*H356</f>
        <v>2.0220000000000002</v>
      </c>
      <c r="S356" s="217">
        <v>0</v>
      </c>
      <c r="T356" s="218">
        <f>S356*H356</f>
        <v>0</v>
      </c>
      <c r="AR356" s="25" t="s">
        <v>178</v>
      </c>
      <c r="AT356" s="25" t="s">
        <v>316</v>
      </c>
      <c r="AU356" s="25" t="s">
        <v>86</v>
      </c>
      <c r="AY356" s="25" t="s">
        <v>314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25" t="s">
        <v>84</v>
      </c>
      <c r="BK356" s="219">
        <f>ROUND(I356*H356,2)</f>
        <v>0</v>
      </c>
      <c r="BL356" s="25" t="s">
        <v>178</v>
      </c>
      <c r="BM356" s="25" t="s">
        <v>658</v>
      </c>
    </row>
    <row r="357" spans="2:47" s="1" customFormat="1" ht="27">
      <c r="B357" s="42"/>
      <c r="C357" s="64"/>
      <c r="D357" s="222" t="s">
        <v>479</v>
      </c>
      <c r="E357" s="64"/>
      <c r="F357" s="274" t="s">
        <v>659</v>
      </c>
      <c r="G357" s="64"/>
      <c r="H357" s="64"/>
      <c r="I357" s="177"/>
      <c r="J357" s="64"/>
      <c r="K357" s="64"/>
      <c r="L357" s="62"/>
      <c r="M357" s="275"/>
      <c r="N357" s="43"/>
      <c r="O357" s="43"/>
      <c r="P357" s="43"/>
      <c r="Q357" s="43"/>
      <c r="R357" s="43"/>
      <c r="S357" s="43"/>
      <c r="T357" s="79"/>
      <c r="AT357" s="25" t="s">
        <v>479</v>
      </c>
      <c r="AU357" s="25" t="s">
        <v>86</v>
      </c>
    </row>
    <row r="358" spans="2:51" s="12" customFormat="1" ht="13.5">
      <c r="B358" s="220"/>
      <c r="C358" s="221"/>
      <c r="D358" s="222" t="s">
        <v>321</v>
      </c>
      <c r="E358" s="223" t="s">
        <v>33</v>
      </c>
      <c r="F358" s="224" t="s">
        <v>453</v>
      </c>
      <c r="G358" s="221"/>
      <c r="H358" s="223" t="s">
        <v>33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321</v>
      </c>
      <c r="AU358" s="230" t="s">
        <v>86</v>
      </c>
      <c r="AV358" s="12" t="s">
        <v>84</v>
      </c>
      <c r="AW358" s="12" t="s">
        <v>40</v>
      </c>
      <c r="AX358" s="12" t="s">
        <v>77</v>
      </c>
      <c r="AY358" s="230" t="s">
        <v>314</v>
      </c>
    </row>
    <row r="359" spans="2:51" s="13" customFormat="1" ht="13.5">
      <c r="B359" s="231"/>
      <c r="C359" s="232"/>
      <c r="D359" s="222" t="s">
        <v>321</v>
      </c>
      <c r="E359" s="233" t="s">
        <v>144</v>
      </c>
      <c r="F359" s="234" t="s">
        <v>660</v>
      </c>
      <c r="G359" s="232"/>
      <c r="H359" s="235">
        <v>24</v>
      </c>
      <c r="I359" s="236"/>
      <c r="J359" s="232"/>
      <c r="K359" s="232"/>
      <c r="L359" s="237"/>
      <c r="M359" s="238"/>
      <c r="N359" s="239"/>
      <c r="O359" s="239"/>
      <c r="P359" s="239"/>
      <c r="Q359" s="239"/>
      <c r="R359" s="239"/>
      <c r="S359" s="239"/>
      <c r="T359" s="240"/>
      <c r="AT359" s="241" t="s">
        <v>321</v>
      </c>
      <c r="AU359" s="241" t="s">
        <v>86</v>
      </c>
      <c r="AV359" s="13" t="s">
        <v>86</v>
      </c>
      <c r="AW359" s="13" t="s">
        <v>40</v>
      </c>
      <c r="AX359" s="13" t="s">
        <v>77</v>
      </c>
      <c r="AY359" s="241" t="s">
        <v>314</v>
      </c>
    </row>
    <row r="360" spans="2:51" s="14" customFormat="1" ht="13.5">
      <c r="B360" s="242"/>
      <c r="C360" s="243"/>
      <c r="D360" s="222" t="s">
        <v>321</v>
      </c>
      <c r="E360" s="244" t="s">
        <v>33</v>
      </c>
      <c r="F360" s="245" t="s">
        <v>324</v>
      </c>
      <c r="G360" s="243"/>
      <c r="H360" s="246">
        <v>24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321</v>
      </c>
      <c r="AU360" s="252" t="s">
        <v>86</v>
      </c>
      <c r="AV360" s="14" t="s">
        <v>178</v>
      </c>
      <c r="AW360" s="14" t="s">
        <v>40</v>
      </c>
      <c r="AX360" s="14" t="s">
        <v>84</v>
      </c>
      <c r="AY360" s="252" t="s">
        <v>314</v>
      </c>
    </row>
    <row r="361" spans="2:65" s="1" customFormat="1" ht="51" customHeight="1">
      <c r="B361" s="42"/>
      <c r="C361" s="208" t="s">
        <v>661</v>
      </c>
      <c r="D361" s="208" t="s">
        <v>316</v>
      </c>
      <c r="E361" s="209" t="s">
        <v>662</v>
      </c>
      <c r="F361" s="210" t="s">
        <v>663</v>
      </c>
      <c r="G361" s="211" t="s">
        <v>119</v>
      </c>
      <c r="H361" s="212">
        <v>1346.54</v>
      </c>
      <c r="I361" s="213"/>
      <c r="J361" s="214">
        <f>ROUND(I361*H361,2)</f>
        <v>0</v>
      </c>
      <c r="K361" s="210" t="s">
        <v>319</v>
      </c>
      <c r="L361" s="62"/>
      <c r="M361" s="215" t="s">
        <v>33</v>
      </c>
      <c r="N361" s="216" t="s">
        <v>48</v>
      </c>
      <c r="O361" s="43"/>
      <c r="P361" s="217">
        <f>O361*H361</f>
        <v>0</v>
      </c>
      <c r="Q361" s="217">
        <v>0.08565</v>
      </c>
      <c r="R361" s="217">
        <f>Q361*H361</f>
        <v>115.331151</v>
      </c>
      <c r="S361" s="217">
        <v>0</v>
      </c>
      <c r="T361" s="218">
        <f>S361*H361</f>
        <v>0</v>
      </c>
      <c r="AR361" s="25" t="s">
        <v>178</v>
      </c>
      <c r="AT361" s="25" t="s">
        <v>316</v>
      </c>
      <c r="AU361" s="25" t="s">
        <v>86</v>
      </c>
      <c r="AY361" s="25" t="s">
        <v>314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25" t="s">
        <v>84</v>
      </c>
      <c r="BK361" s="219">
        <f>ROUND(I361*H361,2)</f>
        <v>0</v>
      </c>
      <c r="BL361" s="25" t="s">
        <v>178</v>
      </c>
      <c r="BM361" s="25" t="s">
        <v>664</v>
      </c>
    </row>
    <row r="362" spans="2:51" s="12" customFormat="1" ht="13.5">
      <c r="B362" s="220"/>
      <c r="C362" s="221"/>
      <c r="D362" s="222" t="s">
        <v>321</v>
      </c>
      <c r="E362" s="223" t="s">
        <v>33</v>
      </c>
      <c r="F362" s="224" t="s">
        <v>453</v>
      </c>
      <c r="G362" s="221"/>
      <c r="H362" s="223" t="s">
        <v>33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321</v>
      </c>
      <c r="AU362" s="230" t="s">
        <v>86</v>
      </c>
      <c r="AV362" s="12" t="s">
        <v>84</v>
      </c>
      <c r="AW362" s="12" t="s">
        <v>40</v>
      </c>
      <c r="AX362" s="12" t="s">
        <v>77</v>
      </c>
      <c r="AY362" s="230" t="s">
        <v>314</v>
      </c>
    </row>
    <row r="363" spans="2:51" s="13" customFormat="1" ht="13.5">
      <c r="B363" s="231"/>
      <c r="C363" s="232"/>
      <c r="D363" s="222" t="s">
        <v>321</v>
      </c>
      <c r="E363" s="233" t="s">
        <v>209</v>
      </c>
      <c r="F363" s="234" t="s">
        <v>665</v>
      </c>
      <c r="G363" s="232"/>
      <c r="H363" s="235">
        <v>1117.5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321</v>
      </c>
      <c r="AU363" s="241" t="s">
        <v>86</v>
      </c>
      <c r="AV363" s="13" t="s">
        <v>86</v>
      </c>
      <c r="AW363" s="13" t="s">
        <v>40</v>
      </c>
      <c r="AX363" s="13" t="s">
        <v>77</v>
      </c>
      <c r="AY363" s="241" t="s">
        <v>314</v>
      </c>
    </row>
    <row r="364" spans="2:51" s="13" customFormat="1" ht="13.5">
      <c r="B364" s="231"/>
      <c r="C364" s="232"/>
      <c r="D364" s="222" t="s">
        <v>321</v>
      </c>
      <c r="E364" s="233" t="s">
        <v>236</v>
      </c>
      <c r="F364" s="234" t="s">
        <v>666</v>
      </c>
      <c r="G364" s="232"/>
      <c r="H364" s="235">
        <v>93.75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321</v>
      </c>
      <c r="AU364" s="241" t="s">
        <v>86</v>
      </c>
      <c r="AV364" s="13" t="s">
        <v>86</v>
      </c>
      <c r="AW364" s="13" t="s">
        <v>40</v>
      </c>
      <c r="AX364" s="13" t="s">
        <v>77</v>
      </c>
      <c r="AY364" s="241" t="s">
        <v>314</v>
      </c>
    </row>
    <row r="365" spans="2:51" s="13" customFormat="1" ht="13.5">
      <c r="B365" s="231"/>
      <c r="C365" s="232"/>
      <c r="D365" s="222" t="s">
        <v>321</v>
      </c>
      <c r="E365" s="233" t="s">
        <v>263</v>
      </c>
      <c r="F365" s="234" t="s">
        <v>667</v>
      </c>
      <c r="G365" s="232"/>
      <c r="H365" s="235">
        <v>74.5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321</v>
      </c>
      <c r="AU365" s="241" t="s">
        <v>86</v>
      </c>
      <c r="AV365" s="13" t="s">
        <v>86</v>
      </c>
      <c r="AW365" s="13" t="s">
        <v>40</v>
      </c>
      <c r="AX365" s="13" t="s">
        <v>77</v>
      </c>
      <c r="AY365" s="241" t="s">
        <v>314</v>
      </c>
    </row>
    <row r="366" spans="2:51" s="13" customFormat="1" ht="13.5">
      <c r="B366" s="231"/>
      <c r="C366" s="232"/>
      <c r="D366" s="222" t="s">
        <v>321</v>
      </c>
      <c r="E366" s="233" t="s">
        <v>275</v>
      </c>
      <c r="F366" s="234" t="s">
        <v>668</v>
      </c>
      <c r="G366" s="232"/>
      <c r="H366" s="235">
        <v>6.25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321</v>
      </c>
      <c r="AU366" s="241" t="s">
        <v>86</v>
      </c>
      <c r="AV366" s="13" t="s">
        <v>86</v>
      </c>
      <c r="AW366" s="13" t="s">
        <v>40</v>
      </c>
      <c r="AX366" s="13" t="s">
        <v>77</v>
      </c>
      <c r="AY366" s="241" t="s">
        <v>314</v>
      </c>
    </row>
    <row r="367" spans="2:51" s="13" customFormat="1" ht="13.5">
      <c r="B367" s="231"/>
      <c r="C367" s="232"/>
      <c r="D367" s="222" t="s">
        <v>321</v>
      </c>
      <c r="E367" s="233" t="s">
        <v>278</v>
      </c>
      <c r="F367" s="234" t="s">
        <v>669</v>
      </c>
      <c r="G367" s="232"/>
      <c r="H367" s="235">
        <v>38.8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321</v>
      </c>
      <c r="AU367" s="241" t="s">
        <v>86</v>
      </c>
      <c r="AV367" s="13" t="s">
        <v>86</v>
      </c>
      <c r="AW367" s="13" t="s">
        <v>40</v>
      </c>
      <c r="AX367" s="13" t="s">
        <v>77</v>
      </c>
      <c r="AY367" s="241" t="s">
        <v>314</v>
      </c>
    </row>
    <row r="368" spans="2:51" s="13" customFormat="1" ht="13.5">
      <c r="B368" s="231"/>
      <c r="C368" s="232"/>
      <c r="D368" s="222" t="s">
        <v>321</v>
      </c>
      <c r="E368" s="233" t="s">
        <v>281</v>
      </c>
      <c r="F368" s="234" t="s">
        <v>670</v>
      </c>
      <c r="G368" s="232"/>
      <c r="H368" s="235">
        <v>11.1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321</v>
      </c>
      <c r="AU368" s="241" t="s">
        <v>86</v>
      </c>
      <c r="AV368" s="13" t="s">
        <v>86</v>
      </c>
      <c r="AW368" s="13" t="s">
        <v>40</v>
      </c>
      <c r="AX368" s="13" t="s">
        <v>77</v>
      </c>
      <c r="AY368" s="241" t="s">
        <v>314</v>
      </c>
    </row>
    <row r="369" spans="2:51" s="13" customFormat="1" ht="13.5">
      <c r="B369" s="231"/>
      <c r="C369" s="232"/>
      <c r="D369" s="222" t="s">
        <v>321</v>
      </c>
      <c r="E369" s="233" t="s">
        <v>127</v>
      </c>
      <c r="F369" s="234" t="s">
        <v>671</v>
      </c>
      <c r="G369" s="232"/>
      <c r="H369" s="235">
        <v>4.64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321</v>
      </c>
      <c r="AU369" s="241" t="s">
        <v>86</v>
      </c>
      <c r="AV369" s="13" t="s">
        <v>86</v>
      </c>
      <c r="AW369" s="13" t="s">
        <v>40</v>
      </c>
      <c r="AX369" s="13" t="s">
        <v>77</v>
      </c>
      <c r="AY369" s="241" t="s">
        <v>314</v>
      </c>
    </row>
    <row r="370" spans="2:51" s="14" customFormat="1" ht="13.5">
      <c r="B370" s="242"/>
      <c r="C370" s="243"/>
      <c r="D370" s="222" t="s">
        <v>321</v>
      </c>
      <c r="E370" s="244" t="s">
        <v>33</v>
      </c>
      <c r="F370" s="245" t="s">
        <v>324</v>
      </c>
      <c r="G370" s="243"/>
      <c r="H370" s="246">
        <v>1346.54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321</v>
      </c>
      <c r="AU370" s="252" t="s">
        <v>86</v>
      </c>
      <c r="AV370" s="14" t="s">
        <v>178</v>
      </c>
      <c r="AW370" s="14" t="s">
        <v>40</v>
      </c>
      <c r="AX370" s="14" t="s">
        <v>84</v>
      </c>
      <c r="AY370" s="252" t="s">
        <v>314</v>
      </c>
    </row>
    <row r="371" spans="2:65" s="1" customFormat="1" ht="16.5" customHeight="1">
      <c r="B371" s="42"/>
      <c r="C371" s="264" t="s">
        <v>672</v>
      </c>
      <c r="D371" s="264" t="s">
        <v>419</v>
      </c>
      <c r="E371" s="265" t="s">
        <v>673</v>
      </c>
      <c r="F371" s="266" t="s">
        <v>674</v>
      </c>
      <c r="G371" s="267" t="s">
        <v>119</v>
      </c>
      <c r="H371" s="268">
        <v>1223.363</v>
      </c>
      <c r="I371" s="269"/>
      <c r="J371" s="270">
        <f>ROUND(I371*H371,2)</f>
        <v>0</v>
      </c>
      <c r="K371" s="266" t="s">
        <v>33</v>
      </c>
      <c r="L371" s="271"/>
      <c r="M371" s="272" t="s">
        <v>33</v>
      </c>
      <c r="N371" s="273" t="s">
        <v>48</v>
      </c>
      <c r="O371" s="43"/>
      <c r="P371" s="217">
        <f>O371*H371</f>
        <v>0</v>
      </c>
      <c r="Q371" s="217">
        <v>0.176</v>
      </c>
      <c r="R371" s="217">
        <f>Q371*H371</f>
        <v>215.311888</v>
      </c>
      <c r="S371" s="217">
        <v>0</v>
      </c>
      <c r="T371" s="218">
        <f>S371*H371</f>
        <v>0</v>
      </c>
      <c r="AR371" s="25" t="s">
        <v>356</v>
      </c>
      <c r="AT371" s="25" t="s">
        <v>419</v>
      </c>
      <c r="AU371" s="25" t="s">
        <v>86</v>
      </c>
      <c r="AY371" s="25" t="s">
        <v>314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25" t="s">
        <v>84</v>
      </c>
      <c r="BK371" s="219">
        <f>ROUND(I371*H371,2)</f>
        <v>0</v>
      </c>
      <c r="BL371" s="25" t="s">
        <v>178</v>
      </c>
      <c r="BM371" s="25" t="s">
        <v>675</v>
      </c>
    </row>
    <row r="372" spans="2:47" s="1" customFormat="1" ht="27">
      <c r="B372" s="42"/>
      <c r="C372" s="64"/>
      <c r="D372" s="222" t="s">
        <v>479</v>
      </c>
      <c r="E372" s="64"/>
      <c r="F372" s="274" t="s">
        <v>676</v>
      </c>
      <c r="G372" s="64"/>
      <c r="H372" s="64"/>
      <c r="I372" s="177"/>
      <c r="J372" s="64"/>
      <c r="K372" s="64"/>
      <c r="L372" s="62"/>
      <c r="M372" s="275"/>
      <c r="N372" s="43"/>
      <c r="O372" s="43"/>
      <c r="P372" s="43"/>
      <c r="Q372" s="43"/>
      <c r="R372" s="43"/>
      <c r="S372" s="43"/>
      <c r="T372" s="79"/>
      <c r="AT372" s="25" t="s">
        <v>479</v>
      </c>
      <c r="AU372" s="25" t="s">
        <v>86</v>
      </c>
    </row>
    <row r="373" spans="2:51" s="13" customFormat="1" ht="13.5">
      <c r="B373" s="231"/>
      <c r="C373" s="232"/>
      <c r="D373" s="222" t="s">
        <v>321</v>
      </c>
      <c r="E373" s="233" t="s">
        <v>33</v>
      </c>
      <c r="F373" s="234" t="s">
        <v>677</v>
      </c>
      <c r="G373" s="232"/>
      <c r="H373" s="235">
        <v>1211.25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321</v>
      </c>
      <c r="AU373" s="241" t="s">
        <v>86</v>
      </c>
      <c r="AV373" s="13" t="s">
        <v>86</v>
      </c>
      <c r="AW373" s="13" t="s">
        <v>40</v>
      </c>
      <c r="AX373" s="13" t="s">
        <v>77</v>
      </c>
      <c r="AY373" s="241" t="s">
        <v>314</v>
      </c>
    </row>
    <row r="374" spans="2:51" s="14" customFormat="1" ht="13.5">
      <c r="B374" s="242"/>
      <c r="C374" s="243"/>
      <c r="D374" s="222" t="s">
        <v>321</v>
      </c>
      <c r="E374" s="244" t="s">
        <v>33</v>
      </c>
      <c r="F374" s="245" t="s">
        <v>324</v>
      </c>
      <c r="G374" s="243"/>
      <c r="H374" s="246">
        <v>1211.25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321</v>
      </c>
      <c r="AU374" s="252" t="s">
        <v>86</v>
      </c>
      <c r="AV374" s="14" t="s">
        <v>178</v>
      </c>
      <c r="AW374" s="14" t="s">
        <v>40</v>
      </c>
      <c r="AX374" s="14" t="s">
        <v>84</v>
      </c>
      <c r="AY374" s="252" t="s">
        <v>314</v>
      </c>
    </row>
    <row r="375" spans="2:51" s="13" customFormat="1" ht="13.5">
      <c r="B375" s="231"/>
      <c r="C375" s="232"/>
      <c r="D375" s="222" t="s">
        <v>321</v>
      </c>
      <c r="E375" s="232"/>
      <c r="F375" s="234" t="s">
        <v>678</v>
      </c>
      <c r="G375" s="232"/>
      <c r="H375" s="235">
        <v>1223.363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321</v>
      </c>
      <c r="AU375" s="241" t="s">
        <v>86</v>
      </c>
      <c r="AV375" s="13" t="s">
        <v>86</v>
      </c>
      <c r="AW375" s="13" t="s">
        <v>6</v>
      </c>
      <c r="AX375" s="13" t="s">
        <v>84</v>
      </c>
      <c r="AY375" s="241" t="s">
        <v>314</v>
      </c>
    </row>
    <row r="376" spans="2:65" s="1" customFormat="1" ht="16.5" customHeight="1">
      <c r="B376" s="42"/>
      <c r="C376" s="264" t="s">
        <v>679</v>
      </c>
      <c r="D376" s="264" t="s">
        <v>419</v>
      </c>
      <c r="E376" s="265" t="s">
        <v>680</v>
      </c>
      <c r="F376" s="266" t="s">
        <v>681</v>
      </c>
      <c r="G376" s="267" t="s">
        <v>119</v>
      </c>
      <c r="H376" s="268">
        <v>82.365</v>
      </c>
      <c r="I376" s="269"/>
      <c r="J376" s="270">
        <f>ROUND(I376*H376,2)</f>
        <v>0</v>
      </c>
      <c r="K376" s="266" t="s">
        <v>319</v>
      </c>
      <c r="L376" s="271"/>
      <c r="M376" s="272" t="s">
        <v>33</v>
      </c>
      <c r="N376" s="273" t="s">
        <v>48</v>
      </c>
      <c r="O376" s="43"/>
      <c r="P376" s="217">
        <f>O376*H376</f>
        <v>0</v>
      </c>
      <c r="Q376" s="217">
        <v>0.161</v>
      </c>
      <c r="R376" s="217">
        <f>Q376*H376</f>
        <v>13.260765</v>
      </c>
      <c r="S376" s="217">
        <v>0</v>
      </c>
      <c r="T376" s="218">
        <f>S376*H376</f>
        <v>0</v>
      </c>
      <c r="AR376" s="25" t="s">
        <v>356</v>
      </c>
      <c r="AT376" s="25" t="s">
        <v>419</v>
      </c>
      <c r="AU376" s="25" t="s">
        <v>86</v>
      </c>
      <c r="AY376" s="25" t="s">
        <v>314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5" t="s">
        <v>84</v>
      </c>
      <c r="BK376" s="219">
        <f>ROUND(I376*H376,2)</f>
        <v>0</v>
      </c>
      <c r="BL376" s="25" t="s">
        <v>178</v>
      </c>
      <c r="BM376" s="25" t="s">
        <v>682</v>
      </c>
    </row>
    <row r="377" spans="2:47" s="1" customFormat="1" ht="27">
      <c r="B377" s="42"/>
      <c r="C377" s="64"/>
      <c r="D377" s="222" t="s">
        <v>479</v>
      </c>
      <c r="E377" s="64"/>
      <c r="F377" s="274" t="s">
        <v>676</v>
      </c>
      <c r="G377" s="64"/>
      <c r="H377" s="64"/>
      <c r="I377" s="177"/>
      <c r="J377" s="64"/>
      <c r="K377" s="64"/>
      <c r="L377" s="62"/>
      <c r="M377" s="275"/>
      <c r="N377" s="43"/>
      <c r="O377" s="43"/>
      <c r="P377" s="43"/>
      <c r="Q377" s="43"/>
      <c r="R377" s="43"/>
      <c r="S377" s="43"/>
      <c r="T377" s="79"/>
      <c r="AT377" s="25" t="s">
        <v>479</v>
      </c>
      <c r="AU377" s="25" t="s">
        <v>86</v>
      </c>
    </row>
    <row r="378" spans="2:51" s="13" customFormat="1" ht="13.5">
      <c r="B378" s="231"/>
      <c r="C378" s="232"/>
      <c r="D378" s="222" t="s">
        <v>321</v>
      </c>
      <c r="E378" s="233" t="s">
        <v>33</v>
      </c>
      <c r="F378" s="234" t="s">
        <v>683</v>
      </c>
      <c r="G378" s="232"/>
      <c r="H378" s="235">
        <v>80.75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321</v>
      </c>
      <c r="AU378" s="241" t="s">
        <v>86</v>
      </c>
      <c r="AV378" s="13" t="s">
        <v>86</v>
      </c>
      <c r="AW378" s="13" t="s">
        <v>40</v>
      </c>
      <c r="AX378" s="13" t="s">
        <v>77</v>
      </c>
      <c r="AY378" s="241" t="s">
        <v>314</v>
      </c>
    </row>
    <row r="379" spans="2:51" s="14" customFormat="1" ht="13.5">
      <c r="B379" s="242"/>
      <c r="C379" s="243"/>
      <c r="D379" s="222" t="s">
        <v>321</v>
      </c>
      <c r="E379" s="244" t="s">
        <v>33</v>
      </c>
      <c r="F379" s="245" t="s">
        <v>324</v>
      </c>
      <c r="G379" s="243"/>
      <c r="H379" s="246">
        <v>80.75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321</v>
      </c>
      <c r="AU379" s="252" t="s">
        <v>86</v>
      </c>
      <c r="AV379" s="14" t="s">
        <v>178</v>
      </c>
      <c r="AW379" s="14" t="s">
        <v>40</v>
      </c>
      <c r="AX379" s="14" t="s">
        <v>84</v>
      </c>
      <c r="AY379" s="252" t="s">
        <v>314</v>
      </c>
    </row>
    <row r="380" spans="2:51" s="13" customFormat="1" ht="13.5">
      <c r="B380" s="231"/>
      <c r="C380" s="232"/>
      <c r="D380" s="222" t="s">
        <v>321</v>
      </c>
      <c r="E380" s="232"/>
      <c r="F380" s="234" t="s">
        <v>684</v>
      </c>
      <c r="G380" s="232"/>
      <c r="H380" s="235">
        <v>82.365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321</v>
      </c>
      <c r="AU380" s="241" t="s">
        <v>86</v>
      </c>
      <c r="AV380" s="13" t="s">
        <v>86</v>
      </c>
      <c r="AW380" s="13" t="s">
        <v>6</v>
      </c>
      <c r="AX380" s="13" t="s">
        <v>84</v>
      </c>
      <c r="AY380" s="241" t="s">
        <v>314</v>
      </c>
    </row>
    <row r="381" spans="2:65" s="1" customFormat="1" ht="16.5" customHeight="1">
      <c r="B381" s="42"/>
      <c r="C381" s="264" t="s">
        <v>685</v>
      </c>
      <c r="D381" s="264" t="s">
        <v>419</v>
      </c>
      <c r="E381" s="265" t="s">
        <v>686</v>
      </c>
      <c r="F381" s="266" t="s">
        <v>687</v>
      </c>
      <c r="G381" s="267" t="s">
        <v>119</v>
      </c>
      <c r="H381" s="268">
        <v>52.395</v>
      </c>
      <c r="I381" s="269"/>
      <c r="J381" s="270">
        <f>ROUND(I381*H381,2)</f>
        <v>0</v>
      </c>
      <c r="K381" s="266" t="s">
        <v>33</v>
      </c>
      <c r="L381" s="271"/>
      <c r="M381" s="272" t="s">
        <v>33</v>
      </c>
      <c r="N381" s="273" t="s">
        <v>48</v>
      </c>
      <c r="O381" s="43"/>
      <c r="P381" s="217">
        <f>O381*H381</f>
        <v>0</v>
      </c>
      <c r="Q381" s="217">
        <v>0.131</v>
      </c>
      <c r="R381" s="217">
        <f>Q381*H381</f>
        <v>6.863745000000001</v>
      </c>
      <c r="S381" s="217">
        <v>0</v>
      </c>
      <c r="T381" s="218">
        <f>S381*H381</f>
        <v>0</v>
      </c>
      <c r="AR381" s="25" t="s">
        <v>356</v>
      </c>
      <c r="AT381" s="25" t="s">
        <v>419</v>
      </c>
      <c r="AU381" s="25" t="s">
        <v>86</v>
      </c>
      <c r="AY381" s="25" t="s">
        <v>314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25" t="s">
        <v>84</v>
      </c>
      <c r="BK381" s="219">
        <f>ROUND(I381*H381,2)</f>
        <v>0</v>
      </c>
      <c r="BL381" s="25" t="s">
        <v>178</v>
      </c>
      <c r="BM381" s="25" t="s">
        <v>688</v>
      </c>
    </row>
    <row r="382" spans="2:47" s="1" customFormat="1" ht="27">
      <c r="B382" s="42"/>
      <c r="C382" s="64"/>
      <c r="D382" s="222" t="s">
        <v>479</v>
      </c>
      <c r="E382" s="64"/>
      <c r="F382" s="274" t="s">
        <v>689</v>
      </c>
      <c r="G382" s="64"/>
      <c r="H382" s="64"/>
      <c r="I382" s="177"/>
      <c r="J382" s="64"/>
      <c r="K382" s="64"/>
      <c r="L382" s="62"/>
      <c r="M382" s="275"/>
      <c r="N382" s="43"/>
      <c r="O382" s="43"/>
      <c r="P382" s="43"/>
      <c r="Q382" s="43"/>
      <c r="R382" s="43"/>
      <c r="S382" s="43"/>
      <c r="T382" s="79"/>
      <c r="AT382" s="25" t="s">
        <v>479</v>
      </c>
      <c r="AU382" s="25" t="s">
        <v>86</v>
      </c>
    </row>
    <row r="383" spans="2:51" s="13" customFormat="1" ht="13.5">
      <c r="B383" s="231"/>
      <c r="C383" s="232"/>
      <c r="D383" s="222" t="s">
        <v>321</v>
      </c>
      <c r="E383" s="233" t="s">
        <v>33</v>
      </c>
      <c r="F383" s="234" t="s">
        <v>690</v>
      </c>
      <c r="G383" s="232"/>
      <c r="H383" s="235">
        <v>49.9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321</v>
      </c>
      <c r="AU383" s="241" t="s">
        <v>86</v>
      </c>
      <c r="AV383" s="13" t="s">
        <v>86</v>
      </c>
      <c r="AW383" s="13" t="s">
        <v>40</v>
      </c>
      <c r="AX383" s="13" t="s">
        <v>77</v>
      </c>
      <c r="AY383" s="241" t="s">
        <v>314</v>
      </c>
    </row>
    <row r="384" spans="2:51" s="14" customFormat="1" ht="13.5">
      <c r="B384" s="242"/>
      <c r="C384" s="243"/>
      <c r="D384" s="222" t="s">
        <v>321</v>
      </c>
      <c r="E384" s="244" t="s">
        <v>33</v>
      </c>
      <c r="F384" s="245" t="s">
        <v>324</v>
      </c>
      <c r="G384" s="243"/>
      <c r="H384" s="246">
        <v>49.9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321</v>
      </c>
      <c r="AU384" s="252" t="s">
        <v>86</v>
      </c>
      <c r="AV384" s="14" t="s">
        <v>178</v>
      </c>
      <c r="AW384" s="14" t="s">
        <v>40</v>
      </c>
      <c r="AX384" s="14" t="s">
        <v>84</v>
      </c>
      <c r="AY384" s="252" t="s">
        <v>314</v>
      </c>
    </row>
    <row r="385" spans="2:51" s="13" customFormat="1" ht="13.5">
      <c r="B385" s="231"/>
      <c r="C385" s="232"/>
      <c r="D385" s="222" t="s">
        <v>321</v>
      </c>
      <c r="E385" s="232"/>
      <c r="F385" s="234" t="s">
        <v>691</v>
      </c>
      <c r="G385" s="232"/>
      <c r="H385" s="235">
        <v>52.395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321</v>
      </c>
      <c r="AU385" s="241" t="s">
        <v>86</v>
      </c>
      <c r="AV385" s="13" t="s">
        <v>86</v>
      </c>
      <c r="AW385" s="13" t="s">
        <v>6</v>
      </c>
      <c r="AX385" s="13" t="s">
        <v>84</v>
      </c>
      <c r="AY385" s="241" t="s">
        <v>314</v>
      </c>
    </row>
    <row r="386" spans="2:65" s="1" customFormat="1" ht="16.5" customHeight="1">
      <c r="B386" s="42"/>
      <c r="C386" s="264" t="s">
        <v>692</v>
      </c>
      <c r="D386" s="264" t="s">
        <v>419</v>
      </c>
      <c r="E386" s="265" t="s">
        <v>693</v>
      </c>
      <c r="F386" s="266" t="s">
        <v>694</v>
      </c>
      <c r="G386" s="267" t="s">
        <v>119</v>
      </c>
      <c r="H386" s="268">
        <v>4.733</v>
      </c>
      <c r="I386" s="269"/>
      <c r="J386" s="270">
        <f>ROUND(I386*H386,2)</f>
        <v>0</v>
      </c>
      <c r="K386" s="266" t="s">
        <v>33</v>
      </c>
      <c r="L386" s="271"/>
      <c r="M386" s="272" t="s">
        <v>33</v>
      </c>
      <c r="N386" s="273" t="s">
        <v>48</v>
      </c>
      <c r="O386" s="43"/>
      <c r="P386" s="217">
        <f>O386*H386</f>
        <v>0</v>
      </c>
      <c r="Q386" s="217">
        <v>0.176</v>
      </c>
      <c r="R386" s="217">
        <f>Q386*H386</f>
        <v>0.8330079999999999</v>
      </c>
      <c r="S386" s="217">
        <v>0</v>
      </c>
      <c r="T386" s="218">
        <f>S386*H386</f>
        <v>0</v>
      </c>
      <c r="AR386" s="25" t="s">
        <v>356</v>
      </c>
      <c r="AT386" s="25" t="s">
        <v>419</v>
      </c>
      <c r="AU386" s="25" t="s">
        <v>86</v>
      </c>
      <c r="AY386" s="25" t="s">
        <v>314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25" t="s">
        <v>84</v>
      </c>
      <c r="BK386" s="219">
        <f>ROUND(I386*H386,2)</f>
        <v>0</v>
      </c>
      <c r="BL386" s="25" t="s">
        <v>178</v>
      </c>
      <c r="BM386" s="25" t="s">
        <v>695</v>
      </c>
    </row>
    <row r="387" spans="2:47" s="1" customFormat="1" ht="27">
      <c r="B387" s="42"/>
      <c r="C387" s="64"/>
      <c r="D387" s="222" t="s">
        <v>479</v>
      </c>
      <c r="E387" s="64"/>
      <c r="F387" s="274" t="s">
        <v>689</v>
      </c>
      <c r="G387" s="64"/>
      <c r="H387" s="64"/>
      <c r="I387" s="177"/>
      <c r="J387" s="64"/>
      <c r="K387" s="64"/>
      <c r="L387" s="62"/>
      <c r="M387" s="275"/>
      <c r="N387" s="43"/>
      <c r="O387" s="43"/>
      <c r="P387" s="43"/>
      <c r="Q387" s="43"/>
      <c r="R387" s="43"/>
      <c r="S387" s="43"/>
      <c r="T387" s="79"/>
      <c r="AT387" s="25" t="s">
        <v>479</v>
      </c>
      <c r="AU387" s="25" t="s">
        <v>86</v>
      </c>
    </row>
    <row r="388" spans="2:51" s="13" customFormat="1" ht="13.5">
      <c r="B388" s="231"/>
      <c r="C388" s="232"/>
      <c r="D388" s="222" t="s">
        <v>321</v>
      </c>
      <c r="E388" s="233" t="s">
        <v>33</v>
      </c>
      <c r="F388" s="234" t="s">
        <v>127</v>
      </c>
      <c r="G388" s="232"/>
      <c r="H388" s="235">
        <v>4.64</v>
      </c>
      <c r="I388" s="236"/>
      <c r="J388" s="232"/>
      <c r="K388" s="232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321</v>
      </c>
      <c r="AU388" s="241" t="s">
        <v>86</v>
      </c>
      <c r="AV388" s="13" t="s">
        <v>86</v>
      </c>
      <c r="AW388" s="13" t="s">
        <v>40</v>
      </c>
      <c r="AX388" s="13" t="s">
        <v>77</v>
      </c>
      <c r="AY388" s="241" t="s">
        <v>314</v>
      </c>
    </row>
    <row r="389" spans="2:51" s="14" customFormat="1" ht="13.5">
      <c r="B389" s="242"/>
      <c r="C389" s="243"/>
      <c r="D389" s="222" t="s">
        <v>321</v>
      </c>
      <c r="E389" s="244" t="s">
        <v>33</v>
      </c>
      <c r="F389" s="245" t="s">
        <v>324</v>
      </c>
      <c r="G389" s="243"/>
      <c r="H389" s="246">
        <v>4.64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321</v>
      </c>
      <c r="AU389" s="252" t="s">
        <v>86</v>
      </c>
      <c r="AV389" s="14" t="s">
        <v>178</v>
      </c>
      <c r="AW389" s="14" t="s">
        <v>40</v>
      </c>
      <c r="AX389" s="14" t="s">
        <v>84</v>
      </c>
      <c r="AY389" s="252" t="s">
        <v>314</v>
      </c>
    </row>
    <row r="390" spans="2:51" s="13" customFormat="1" ht="13.5">
      <c r="B390" s="231"/>
      <c r="C390" s="232"/>
      <c r="D390" s="222" t="s">
        <v>321</v>
      </c>
      <c r="E390" s="232"/>
      <c r="F390" s="234" t="s">
        <v>696</v>
      </c>
      <c r="G390" s="232"/>
      <c r="H390" s="235">
        <v>4.733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321</v>
      </c>
      <c r="AU390" s="241" t="s">
        <v>86</v>
      </c>
      <c r="AV390" s="13" t="s">
        <v>86</v>
      </c>
      <c r="AW390" s="13" t="s">
        <v>6</v>
      </c>
      <c r="AX390" s="13" t="s">
        <v>84</v>
      </c>
      <c r="AY390" s="241" t="s">
        <v>314</v>
      </c>
    </row>
    <row r="391" spans="2:63" s="11" customFormat="1" ht="29.85" customHeight="1">
      <c r="B391" s="192"/>
      <c r="C391" s="193"/>
      <c r="D391" s="194" t="s">
        <v>76</v>
      </c>
      <c r="E391" s="206" t="s">
        <v>356</v>
      </c>
      <c r="F391" s="206" t="s">
        <v>697</v>
      </c>
      <c r="G391" s="193"/>
      <c r="H391" s="193"/>
      <c r="I391" s="196"/>
      <c r="J391" s="207">
        <f>BK391</f>
        <v>0</v>
      </c>
      <c r="K391" s="193"/>
      <c r="L391" s="198"/>
      <c r="M391" s="199"/>
      <c r="N391" s="200"/>
      <c r="O391" s="200"/>
      <c r="P391" s="201">
        <f>SUM(P392:P521)</f>
        <v>0</v>
      </c>
      <c r="Q391" s="200"/>
      <c r="R391" s="201">
        <f>SUM(R392:R521)</f>
        <v>13.53224</v>
      </c>
      <c r="S391" s="200"/>
      <c r="T391" s="202">
        <f>SUM(T392:T521)</f>
        <v>0</v>
      </c>
      <c r="AR391" s="203" t="s">
        <v>84</v>
      </c>
      <c r="AT391" s="204" t="s">
        <v>76</v>
      </c>
      <c r="AU391" s="204" t="s">
        <v>84</v>
      </c>
      <c r="AY391" s="203" t="s">
        <v>314</v>
      </c>
      <c r="BK391" s="205">
        <f>SUM(BK392:BK521)</f>
        <v>0</v>
      </c>
    </row>
    <row r="392" spans="2:65" s="1" customFormat="1" ht="25.5" customHeight="1">
      <c r="B392" s="42"/>
      <c r="C392" s="208" t="s">
        <v>698</v>
      </c>
      <c r="D392" s="208" t="s">
        <v>316</v>
      </c>
      <c r="E392" s="209" t="s">
        <v>699</v>
      </c>
      <c r="F392" s="210" t="s">
        <v>700</v>
      </c>
      <c r="G392" s="211" t="s">
        <v>149</v>
      </c>
      <c r="H392" s="212">
        <v>56.1</v>
      </c>
      <c r="I392" s="213"/>
      <c r="J392" s="214">
        <f>ROUND(I392*H392,2)</f>
        <v>0</v>
      </c>
      <c r="K392" s="210" t="s">
        <v>319</v>
      </c>
      <c r="L392" s="62"/>
      <c r="M392" s="215" t="s">
        <v>33</v>
      </c>
      <c r="N392" s="216" t="s">
        <v>48</v>
      </c>
      <c r="O392" s="43"/>
      <c r="P392" s="217">
        <f>O392*H392</f>
        <v>0</v>
      </c>
      <c r="Q392" s="217">
        <v>0.0041</v>
      </c>
      <c r="R392" s="217">
        <f>Q392*H392</f>
        <v>0.23001000000000002</v>
      </c>
      <c r="S392" s="217">
        <v>0</v>
      </c>
      <c r="T392" s="218">
        <f>S392*H392</f>
        <v>0</v>
      </c>
      <c r="AR392" s="25" t="s">
        <v>178</v>
      </c>
      <c r="AT392" s="25" t="s">
        <v>316</v>
      </c>
      <c r="AU392" s="25" t="s">
        <v>86</v>
      </c>
      <c r="AY392" s="25" t="s">
        <v>314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25" t="s">
        <v>84</v>
      </c>
      <c r="BK392" s="219">
        <f>ROUND(I392*H392,2)</f>
        <v>0</v>
      </c>
      <c r="BL392" s="25" t="s">
        <v>178</v>
      </c>
      <c r="BM392" s="25" t="s">
        <v>701</v>
      </c>
    </row>
    <row r="393" spans="2:51" s="12" customFormat="1" ht="13.5">
      <c r="B393" s="220"/>
      <c r="C393" s="221"/>
      <c r="D393" s="222" t="s">
        <v>321</v>
      </c>
      <c r="E393" s="223" t="s">
        <v>33</v>
      </c>
      <c r="F393" s="224" t="s">
        <v>702</v>
      </c>
      <c r="G393" s="221"/>
      <c r="H393" s="223" t="s">
        <v>33</v>
      </c>
      <c r="I393" s="225"/>
      <c r="J393" s="221"/>
      <c r="K393" s="221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321</v>
      </c>
      <c r="AU393" s="230" t="s">
        <v>86</v>
      </c>
      <c r="AV393" s="12" t="s">
        <v>84</v>
      </c>
      <c r="AW393" s="12" t="s">
        <v>40</v>
      </c>
      <c r="AX393" s="12" t="s">
        <v>77</v>
      </c>
      <c r="AY393" s="230" t="s">
        <v>314</v>
      </c>
    </row>
    <row r="394" spans="2:51" s="13" customFormat="1" ht="13.5">
      <c r="B394" s="231"/>
      <c r="C394" s="232"/>
      <c r="D394" s="222" t="s">
        <v>321</v>
      </c>
      <c r="E394" s="233" t="s">
        <v>181</v>
      </c>
      <c r="F394" s="234" t="s">
        <v>703</v>
      </c>
      <c r="G394" s="232"/>
      <c r="H394" s="235">
        <v>56.1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321</v>
      </c>
      <c r="AU394" s="241" t="s">
        <v>86</v>
      </c>
      <c r="AV394" s="13" t="s">
        <v>86</v>
      </c>
      <c r="AW394" s="13" t="s">
        <v>40</v>
      </c>
      <c r="AX394" s="13" t="s">
        <v>77</v>
      </c>
      <c r="AY394" s="241" t="s">
        <v>314</v>
      </c>
    </row>
    <row r="395" spans="2:51" s="14" customFormat="1" ht="13.5">
      <c r="B395" s="242"/>
      <c r="C395" s="243"/>
      <c r="D395" s="222" t="s">
        <v>321</v>
      </c>
      <c r="E395" s="244" t="s">
        <v>33</v>
      </c>
      <c r="F395" s="245" t="s">
        <v>324</v>
      </c>
      <c r="G395" s="243"/>
      <c r="H395" s="246">
        <v>56.1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321</v>
      </c>
      <c r="AU395" s="252" t="s">
        <v>86</v>
      </c>
      <c r="AV395" s="14" t="s">
        <v>178</v>
      </c>
      <c r="AW395" s="14" t="s">
        <v>40</v>
      </c>
      <c r="AX395" s="14" t="s">
        <v>84</v>
      </c>
      <c r="AY395" s="252" t="s">
        <v>314</v>
      </c>
    </row>
    <row r="396" spans="2:65" s="1" customFormat="1" ht="25.5" customHeight="1">
      <c r="B396" s="42"/>
      <c r="C396" s="208" t="s">
        <v>704</v>
      </c>
      <c r="D396" s="208" t="s">
        <v>316</v>
      </c>
      <c r="E396" s="209" t="s">
        <v>705</v>
      </c>
      <c r="F396" s="210" t="s">
        <v>706</v>
      </c>
      <c r="G396" s="211" t="s">
        <v>149</v>
      </c>
      <c r="H396" s="212">
        <v>39.5</v>
      </c>
      <c r="I396" s="213"/>
      <c r="J396" s="214">
        <f>ROUND(I396*H396,2)</f>
        <v>0</v>
      </c>
      <c r="K396" s="210" t="s">
        <v>319</v>
      </c>
      <c r="L396" s="62"/>
      <c r="M396" s="215" t="s">
        <v>33</v>
      </c>
      <c r="N396" s="216" t="s">
        <v>48</v>
      </c>
      <c r="O396" s="43"/>
      <c r="P396" s="217">
        <f>O396*H396</f>
        <v>0</v>
      </c>
      <c r="Q396" s="217">
        <v>0.00636</v>
      </c>
      <c r="R396" s="217">
        <f>Q396*H396</f>
        <v>0.25122</v>
      </c>
      <c r="S396" s="217">
        <v>0</v>
      </c>
      <c r="T396" s="218">
        <f>S396*H396</f>
        <v>0</v>
      </c>
      <c r="AR396" s="25" t="s">
        <v>178</v>
      </c>
      <c r="AT396" s="25" t="s">
        <v>316</v>
      </c>
      <c r="AU396" s="25" t="s">
        <v>86</v>
      </c>
      <c r="AY396" s="25" t="s">
        <v>314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25" t="s">
        <v>84</v>
      </c>
      <c r="BK396" s="219">
        <f>ROUND(I396*H396,2)</f>
        <v>0</v>
      </c>
      <c r="BL396" s="25" t="s">
        <v>178</v>
      </c>
      <c r="BM396" s="25" t="s">
        <v>707</v>
      </c>
    </row>
    <row r="397" spans="2:51" s="12" customFormat="1" ht="13.5">
      <c r="B397" s="220"/>
      <c r="C397" s="221"/>
      <c r="D397" s="222" t="s">
        <v>321</v>
      </c>
      <c r="E397" s="223" t="s">
        <v>33</v>
      </c>
      <c r="F397" s="224" t="s">
        <v>702</v>
      </c>
      <c r="G397" s="221"/>
      <c r="H397" s="223" t="s">
        <v>33</v>
      </c>
      <c r="I397" s="225"/>
      <c r="J397" s="221"/>
      <c r="K397" s="221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321</v>
      </c>
      <c r="AU397" s="230" t="s">
        <v>86</v>
      </c>
      <c r="AV397" s="12" t="s">
        <v>84</v>
      </c>
      <c r="AW397" s="12" t="s">
        <v>40</v>
      </c>
      <c r="AX397" s="12" t="s">
        <v>77</v>
      </c>
      <c r="AY397" s="230" t="s">
        <v>314</v>
      </c>
    </row>
    <row r="398" spans="2:51" s="13" customFormat="1" ht="13.5">
      <c r="B398" s="231"/>
      <c r="C398" s="232"/>
      <c r="D398" s="222" t="s">
        <v>321</v>
      </c>
      <c r="E398" s="233" t="s">
        <v>184</v>
      </c>
      <c r="F398" s="234" t="s">
        <v>708</v>
      </c>
      <c r="G398" s="232"/>
      <c r="H398" s="235">
        <v>39.5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321</v>
      </c>
      <c r="AU398" s="241" t="s">
        <v>86</v>
      </c>
      <c r="AV398" s="13" t="s">
        <v>86</v>
      </c>
      <c r="AW398" s="13" t="s">
        <v>40</v>
      </c>
      <c r="AX398" s="13" t="s">
        <v>77</v>
      </c>
      <c r="AY398" s="241" t="s">
        <v>314</v>
      </c>
    </row>
    <row r="399" spans="2:51" s="14" customFormat="1" ht="13.5">
      <c r="B399" s="242"/>
      <c r="C399" s="243"/>
      <c r="D399" s="222" t="s">
        <v>321</v>
      </c>
      <c r="E399" s="244" t="s">
        <v>33</v>
      </c>
      <c r="F399" s="245" t="s">
        <v>324</v>
      </c>
      <c r="G399" s="243"/>
      <c r="H399" s="246">
        <v>39.5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321</v>
      </c>
      <c r="AU399" s="252" t="s">
        <v>86</v>
      </c>
      <c r="AV399" s="14" t="s">
        <v>178</v>
      </c>
      <c r="AW399" s="14" t="s">
        <v>40</v>
      </c>
      <c r="AX399" s="14" t="s">
        <v>84</v>
      </c>
      <c r="AY399" s="252" t="s">
        <v>314</v>
      </c>
    </row>
    <row r="400" spans="2:65" s="1" customFormat="1" ht="25.5" customHeight="1">
      <c r="B400" s="42"/>
      <c r="C400" s="208" t="s">
        <v>709</v>
      </c>
      <c r="D400" s="208" t="s">
        <v>316</v>
      </c>
      <c r="E400" s="209" t="s">
        <v>710</v>
      </c>
      <c r="F400" s="210" t="s">
        <v>711</v>
      </c>
      <c r="G400" s="211" t="s">
        <v>177</v>
      </c>
      <c r="H400" s="212">
        <v>12</v>
      </c>
      <c r="I400" s="213"/>
      <c r="J400" s="214">
        <f>ROUND(I400*H400,2)</f>
        <v>0</v>
      </c>
      <c r="K400" s="210" t="s">
        <v>319</v>
      </c>
      <c r="L400" s="62"/>
      <c r="M400" s="215" t="s">
        <v>33</v>
      </c>
      <c r="N400" s="216" t="s">
        <v>48</v>
      </c>
      <c r="O400" s="43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AR400" s="25" t="s">
        <v>178</v>
      </c>
      <c r="AT400" s="25" t="s">
        <v>316</v>
      </c>
      <c r="AU400" s="25" t="s">
        <v>86</v>
      </c>
      <c r="AY400" s="25" t="s">
        <v>314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25" t="s">
        <v>84</v>
      </c>
      <c r="BK400" s="219">
        <f>ROUND(I400*H400,2)</f>
        <v>0</v>
      </c>
      <c r="BL400" s="25" t="s">
        <v>178</v>
      </c>
      <c r="BM400" s="25" t="s">
        <v>712</v>
      </c>
    </row>
    <row r="401" spans="2:51" s="12" customFormat="1" ht="13.5">
      <c r="B401" s="220"/>
      <c r="C401" s="221"/>
      <c r="D401" s="222" t="s">
        <v>321</v>
      </c>
      <c r="E401" s="223" t="s">
        <v>33</v>
      </c>
      <c r="F401" s="224" t="s">
        <v>544</v>
      </c>
      <c r="G401" s="221"/>
      <c r="H401" s="223" t="s">
        <v>33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321</v>
      </c>
      <c r="AU401" s="230" t="s">
        <v>86</v>
      </c>
      <c r="AV401" s="12" t="s">
        <v>84</v>
      </c>
      <c r="AW401" s="12" t="s">
        <v>40</v>
      </c>
      <c r="AX401" s="12" t="s">
        <v>77</v>
      </c>
      <c r="AY401" s="230" t="s">
        <v>314</v>
      </c>
    </row>
    <row r="402" spans="2:51" s="13" customFormat="1" ht="13.5">
      <c r="B402" s="231"/>
      <c r="C402" s="232"/>
      <c r="D402" s="222" t="s">
        <v>321</v>
      </c>
      <c r="E402" s="233" t="s">
        <v>33</v>
      </c>
      <c r="F402" s="234" t="s">
        <v>376</v>
      </c>
      <c r="G402" s="232"/>
      <c r="H402" s="235">
        <v>12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321</v>
      </c>
      <c r="AU402" s="241" t="s">
        <v>86</v>
      </c>
      <c r="AV402" s="13" t="s">
        <v>86</v>
      </c>
      <c r="AW402" s="13" t="s">
        <v>40</v>
      </c>
      <c r="AX402" s="13" t="s">
        <v>77</v>
      </c>
      <c r="AY402" s="241" t="s">
        <v>314</v>
      </c>
    </row>
    <row r="403" spans="2:51" s="14" customFormat="1" ht="13.5">
      <c r="B403" s="242"/>
      <c r="C403" s="243"/>
      <c r="D403" s="222" t="s">
        <v>321</v>
      </c>
      <c r="E403" s="244" t="s">
        <v>33</v>
      </c>
      <c r="F403" s="245" t="s">
        <v>324</v>
      </c>
      <c r="G403" s="243"/>
      <c r="H403" s="246">
        <v>12</v>
      </c>
      <c r="I403" s="247"/>
      <c r="J403" s="243"/>
      <c r="K403" s="243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321</v>
      </c>
      <c r="AU403" s="252" t="s">
        <v>86</v>
      </c>
      <c r="AV403" s="14" t="s">
        <v>178</v>
      </c>
      <c r="AW403" s="14" t="s">
        <v>40</v>
      </c>
      <c r="AX403" s="14" t="s">
        <v>84</v>
      </c>
      <c r="AY403" s="252" t="s">
        <v>314</v>
      </c>
    </row>
    <row r="404" spans="2:65" s="1" customFormat="1" ht="16.5" customHeight="1">
      <c r="B404" s="42"/>
      <c r="C404" s="264" t="s">
        <v>713</v>
      </c>
      <c r="D404" s="264" t="s">
        <v>419</v>
      </c>
      <c r="E404" s="265" t="s">
        <v>714</v>
      </c>
      <c r="F404" s="266" t="s">
        <v>715</v>
      </c>
      <c r="G404" s="267" t="s">
        <v>177</v>
      </c>
      <c r="H404" s="268">
        <v>2</v>
      </c>
      <c r="I404" s="269"/>
      <c r="J404" s="270">
        <f>ROUND(I404*H404,2)</f>
        <v>0</v>
      </c>
      <c r="K404" s="266" t="s">
        <v>319</v>
      </c>
      <c r="L404" s="271"/>
      <c r="M404" s="272" t="s">
        <v>33</v>
      </c>
      <c r="N404" s="273" t="s">
        <v>48</v>
      </c>
      <c r="O404" s="43"/>
      <c r="P404" s="217">
        <f>O404*H404</f>
        <v>0</v>
      </c>
      <c r="Q404" s="217">
        <v>0.00088</v>
      </c>
      <c r="R404" s="217">
        <f>Q404*H404</f>
        <v>0.00176</v>
      </c>
      <c r="S404" s="217">
        <v>0</v>
      </c>
      <c r="T404" s="218">
        <f>S404*H404</f>
        <v>0</v>
      </c>
      <c r="AR404" s="25" t="s">
        <v>356</v>
      </c>
      <c r="AT404" s="25" t="s">
        <v>419</v>
      </c>
      <c r="AU404" s="25" t="s">
        <v>86</v>
      </c>
      <c r="AY404" s="25" t="s">
        <v>314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25" t="s">
        <v>84</v>
      </c>
      <c r="BK404" s="219">
        <f>ROUND(I404*H404,2)</f>
        <v>0</v>
      </c>
      <c r="BL404" s="25" t="s">
        <v>178</v>
      </c>
      <c r="BM404" s="25" t="s">
        <v>716</v>
      </c>
    </row>
    <row r="405" spans="2:51" s="12" customFormat="1" ht="13.5">
      <c r="B405" s="220"/>
      <c r="C405" s="221"/>
      <c r="D405" s="222" t="s">
        <v>321</v>
      </c>
      <c r="E405" s="223" t="s">
        <v>33</v>
      </c>
      <c r="F405" s="224" t="s">
        <v>544</v>
      </c>
      <c r="G405" s="221"/>
      <c r="H405" s="223" t="s">
        <v>33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321</v>
      </c>
      <c r="AU405" s="230" t="s">
        <v>86</v>
      </c>
      <c r="AV405" s="12" t="s">
        <v>84</v>
      </c>
      <c r="AW405" s="12" t="s">
        <v>40</v>
      </c>
      <c r="AX405" s="12" t="s">
        <v>77</v>
      </c>
      <c r="AY405" s="230" t="s">
        <v>314</v>
      </c>
    </row>
    <row r="406" spans="2:51" s="13" customFormat="1" ht="13.5">
      <c r="B406" s="231"/>
      <c r="C406" s="232"/>
      <c r="D406" s="222" t="s">
        <v>321</v>
      </c>
      <c r="E406" s="233" t="s">
        <v>33</v>
      </c>
      <c r="F406" s="234" t="s">
        <v>86</v>
      </c>
      <c r="G406" s="232"/>
      <c r="H406" s="235">
        <v>2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321</v>
      </c>
      <c r="AU406" s="241" t="s">
        <v>86</v>
      </c>
      <c r="AV406" s="13" t="s">
        <v>86</v>
      </c>
      <c r="AW406" s="13" t="s">
        <v>40</v>
      </c>
      <c r="AX406" s="13" t="s">
        <v>77</v>
      </c>
      <c r="AY406" s="241" t="s">
        <v>314</v>
      </c>
    </row>
    <row r="407" spans="2:51" s="14" customFormat="1" ht="13.5">
      <c r="B407" s="242"/>
      <c r="C407" s="243"/>
      <c r="D407" s="222" t="s">
        <v>321</v>
      </c>
      <c r="E407" s="244" t="s">
        <v>33</v>
      </c>
      <c r="F407" s="245" t="s">
        <v>324</v>
      </c>
      <c r="G407" s="243"/>
      <c r="H407" s="246">
        <v>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321</v>
      </c>
      <c r="AU407" s="252" t="s">
        <v>86</v>
      </c>
      <c r="AV407" s="14" t="s">
        <v>178</v>
      </c>
      <c r="AW407" s="14" t="s">
        <v>40</v>
      </c>
      <c r="AX407" s="14" t="s">
        <v>84</v>
      </c>
      <c r="AY407" s="252" t="s">
        <v>314</v>
      </c>
    </row>
    <row r="408" spans="2:65" s="1" customFormat="1" ht="16.5" customHeight="1">
      <c r="B408" s="42"/>
      <c r="C408" s="264" t="s">
        <v>717</v>
      </c>
      <c r="D408" s="264" t="s">
        <v>419</v>
      </c>
      <c r="E408" s="265" t="s">
        <v>718</v>
      </c>
      <c r="F408" s="266" t="s">
        <v>719</v>
      </c>
      <c r="G408" s="267" t="s">
        <v>177</v>
      </c>
      <c r="H408" s="268">
        <v>6</v>
      </c>
      <c r="I408" s="269"/>
      <c r="J408" s="270">
        <f>ROUND(I408*H408,2)</f>
        <v>0</v>
      </c>
      <c r="K408" s="266" t="s">
        <v>319</v>
      </c>
      <c r="L408" s="271"/>
      <c r="M408" s="272" t="s">
        <v>33</v>
      </c>
      <c r="N408" s="273" t="s">
        <v>48</v>
      </c>
      <c r="O408" s="43"/>
      <c r="P408" s="217">
        <f>O408*H408</f>
        <v>0</v>
      </c>
      <c r="Q408" s="217">
        <v>0.00064</v>
      </c>
      <c r="R408" s="217">
        <f>Q408*H408</f>
        <v>0.0038400000000000005</v>
      </c>
      <c r="S408" s="217">
        <v>0</v>
      </c>
      <c r="T408" s="218">
        <f>S408*H408</f>
        <v>0</v>
      </c>
      <c r="AR408" s="25" t="s">
        <v>356</v>
      </c>
      <c r="AT408" s="25" t="s">
        <v>419</v>
      </c>
      <c r="AU408" s="25" t="s">
        <v>86</v>
      </c>
      <c r="AY408" s="25" t="s">
        <v>314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25" t="s">
        <v>84</v>
      </c>
      <c r="BK408" s="219">
        <f>ROUND(I408*H408,2)</f>
        <v>0</v>
      </c>
      <c r="BL408" s="25" t="s">
        <v>178</v>
      </c>
      <c r="BM408" s="25" t="s">
        <v>720</v>
      </c>
    </row>
    <row r="409" spans="2:51" s="12" customFormat="1" ht="13.5">
      <c r="B409" s="220"/>
      <c r="C409" s="221"/>
      <c r="D409" s="222" t="s">
        <v>321</v>
      </c>
      <c r="E409" s="223" t="s">
        <v>33</v>
      </c>
      <c r="F409" s="224" t="s">
        <v>544</v>
      </c>
      <c r="G409" s="221"/>
      <c r="H409" s="223" t="s">
        <v>33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321</v>
      </c>
      <c r="AU409" s="230" t="s">
        <v>86</v>
      </c>
      <c r="AV409" s="12" t="s">
        <v>84</v>
      </c>
      <c r="AW409" s="12" t="s">
        <v>40</v>
      </c>
      <c r="AX409" s="12" t="s">
        <v>77</v>
      </c>
      <c r="AY409" s="230" t="s">
        <v>314</v>
      </c>
    </row>
    <row r="410" spans="2:51" s="13" customFormat="1" ht="13.5">
      <c r="B410" s="231"/>
      <c r="C410" s="232"/>
      <c r="D410" s="222" t="s">
        <v>321</v>
      </c>
      <c r="E410" s="233" t="s">
        <v>33</v>
      </c>
      <c r="F410" s="234" t="s">
        <v>346</v>
      </c>
      <c r="G410" s="232"/>
      <c r="H410" s="235">
        <v>6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321</v>
      </c>
      <c r="AU410" s="241" t="s">
        <v>86</v>
      </c>
      <c r="AV410" s="13" t="s">
        <v>86</v>
      </c>
      <c r="AW410" s="13" t="s">
        <v>40</v>
      </c>
      <c r="AX410" s="13" t="s">
        <v>77</v>
      </c>
      <c r="AY410" s="241" t="s">
        <v>314</v>
      </c>
    </row>
    <row r="411" spans="2:51" s="14" customFormat="1" ht="13.5">
      <c r="B411" s="242"/>
      <c r="C411" s="243"/>
      <c r="D411" s="222" t="s">
        <v>321</v>
      </c>
      <c r="E411" s="244" t="s">
        <v>33</v>
      </c>
      <c r="F411" s="245" t="s">
        <v>324</v>
      </c>
      <c r="G411" s="243"/>
      <c r="H411" s="246">
        <v>6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321</v>
      </c>
      <c r="AU411" s="252" t="s">
        <v>86</v>
      </c>
      <c r="AV411" s="14" t="s">
        <v>178</v>
      </c>
      <c r="AW411" s="14" t="s">
        <v>40</v>
      </c>
      <c r="AX411" s="14" t="s">
        <v>84</v>
      </c>
      <c r="AY411" s="252" t="s">
        <v>314</v>
      </c>
    </row>
    <row r="412" spans="2:65" s="1" customFormat="1" ht="16.5" customHeight="1">
      <c r="B412" s="42"/>
      <c r="C412" s="264" t="s">
        <v>721</v>
      </c>
      <c r="D412" s="264" t="s">
        <v>419</v>
      </c>
      <c r="E412" s="265" t="s">
        <v>722</v>
      </c>
      <c r="F412" s="266" t="s">
        <v>723</v>
      </c>
      <c r="G412" s="267" t="s">
        <v>177</v>
      </c>
      <c r="H412" s="268">
        <v>4</v>
      </c>
      <c r="I412" s="269"/>
      <c r="J412" s="270">
        <f>ROUND(I412*H412,2)</f>
        <v>0</v>
      </c>
      <c r="K412" s="266" t="s">
        <v>319</v>
      </c>
      <c r="L412" s="271"/>
      <c r="M412" s="272" t="s">
        <v>33</v>
      </c>
      <c r="N412" s="273" t="s">
        <v>48</v>
      </c>
      <c r="O412" s="43"/>
      <c r="P412" s="217">
        <f>O412*H412</f>
        <v>0</v>
      </c>
      <c r="Q412" s="217">
        <v>0.00054</v>
      </c>
      <c r="R412" s="217">
        <f>Q412*H412</f>
        <v>0.00216</v>
      </c>
      <c r="S412" s="217">
        <v>0</v>
      </c>
      <c r="T412" s="218">
        <f>S412*H412</f>
        <v>0</v>
      </c>
      <c r="AR412" s="25" t="s">
        <v>356</v>
      </c>
      <c r="AT412" s="25" t="s">
        <v>419</v>
      </c>
      <c r="AU412" s="25" t="s">
        <v>86</v>
      </c>
      <c r="AY412" s="25" t="s">
        <v>314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25" t="s">
        <v>84</v>
      </c>
      <c r="BK412" s="219">
        <f>ROUND(I412*H412,2)</f>
        <v>0</v>
      </c>
      <c r="BL412" s="25" t="s">
        <v>178</v>
      </c>
      <c r="BM412" s="25" t="s">
        <v>724</v>
      </c>
    </row>
    <row r="413" spans="2:51" s="12" customFormat="1" ht="13.5">
      <c r="B413" s="220"/>
      <c r="C413" s="221"/>
      <c r="D413" s="222" t="s">
        <v>321</v>
      </c>
      <c r="E413" s="223" t="s">
        <v>33</v>
      </c>
      <c r="F413" s="224" t="s">
        <v>544</v>
      </c>
      <c r="G413" s="221"/>
      <c r="H413" s="223" t="s">
        <v>33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9"/>
      <c r="AT413" s="230" t="s">
        <v>321</v>
      </c>
      <c r="AU413" s="230" t="s">
        <v>86</v>
      </c>
      <c r="AV413" s="12" t="s">
        <v>84</v>
      </c>
      <c r="AW413" s="12" t="s">
        <v>40</v>
      </c>
      <c r="AX413" s="12" t="s">
        <v>77</v>
      </c>
      <c r="AY413" s="230" t="s">
        <v>314</v>
      </c>
    </row>
    <row r="414" spans="2:51" s="13" customFormat="1" ht="13.5">
      <c r="B414" s="231"/>
      <c r="C414" s="232"/>
      <c r="D414" s="222" t="s">
        <v>321</v>
      </c>
      <c r="E414" s="233" t="s">
        <v>33</v>
      </c>
      <c r="F414" s="234" t="s">
        <v>178</v>
      </c>
      <c r="G414" s="232"/>
      <c r="H414" s="235">
        <v>4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321</v>
      </c>
      <c r="AU414" s="241" t="s">
        <v>86</v>
      </c>
      <c r="AV414" s="13" t="s">
        <v>86</v>
      </c>
      <c r="AW414" s="13" t="s">
        <v>40</v>
      </c>
      <c r="AX414" s="13" t="s">
        <v>77</v>
      </c>
      <c r="AY414" s="241" t="s">
        <v>314</v>
      </c>
    </row>
    <row r="415" spans="2:51" s="14" customFormat="1" ht="13.5">
      <c r="B415" s="242"/>
      <c r="C415" s="243"/>
      <c r="D415" s="222" t="s">
        <v>321</v>
      </c>
      <c r="E415" s="244" t="s">
        <v>33</v>
      </c>
      <c r="F415" s="245" t="s">
        <v>324</v>
      </c>
      <c r="G415" s="243"/>
      <c r="H415" s="246">
        <v>4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321</v>
      </c>
      <c r="AU415" s="252" t="s">
        <v>86</v>
      </c>
      <c r="AV415" s="14" t="s">
        <v>178</v>
      </c>
      <c r="AW415" s="14" t="s">
        <v>40</v>
      </c>
      <c r="AX415" s="14" t="s">
        <v>84</v>
      </c>
      <c r="AY415" s="252" t="s">
        <v>314</v>
      </c>
    </row>
    <row r="416" spans="2:65" s="1" customFormat="1" ht="25.5" customHeight="1">
      <c r="B416" s="42"/>
      <c r="C416" s="208" t="s">
        <v>725</v>
      </c>
      <c r="D416" s="208" t="s">
        <v>316</v>
      </c>
      <c r="E416" s="209" t="s">
        <v>726</v>
      </c>
      <c r="F416" s="210" t="s">
        <v>727</v>
      </c>
      <c r="G416" s="211" t="s">
        <v>177</v>
      </c>
      <c r="H416" s="212">
        <v>2</v>
      </c>
      <c r="I416" s="213"/>
      <c r="J416" s="214">
        <f>ROUND(I416*H416,2)</f>
        <v>0</v>
      </c>
      <c r="K416" s="210" t="s">
        <v>319</v>
      </c>
      <c r="L416" s="62"/>
      <c r="M416" s="215" t="s">
        <v>33</v>
      </c>
      <c r="N416" s="216" t="s">
        <v>48</v>
      </c>
      <c r="O416" s="43"/>
      <c r="P416" s="217">
        <f>O416*H416</f>
        <v>0</v>
      </c>
      <c r="Q416" s="217">
        <v>1E-05</v>
      </c>
      <c r="R416" s="217">
        <f>Q416*H416</f>
        <v>2E-05</v>
      </c>
      <c r="S416" s="217">
        <v>0</v>
      </c>
      <c r="T416" s="218">
        <f>S416*H416</f>
        <v>0</v>
      </c>
      <c r="AR416" s="25" t="s">
        <v>178</v>
      </c>
      <c r="AT416" s="25" t="s">
        <v>316</v>
      </c>
      <c r="AU416" s="25" t="s">
        <v>86</v>
      </c>
      <c r="AY416" s="25" t="s">
        <v>314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25" t="s">
        <v>84</v>
      </c>
      <c r="BK416" s="219">
        <f>ROUND(I416*H416,2)</f>
        <v>0</v>
      </c>
      <c r="BL416" s="25" t="s">
        <v>178</v>
      </c>
      <c r="BM416" s="25" t="s">
        <v>728</v>
      </c>
    </row>
    <row r="417" spans="2:51" s="12" customFormat="1" ht="13.5">
      <c r="B417" s="220"/>
      <c r="C417" s="221"/>
      <c r="D417" s="222" t="s">
        <v>321</v>
      </c>
      <c r="E417" s="223" t="s">
        <v>33</v>
      </c>
      <c r="F417" s="224" t="s">
        <v>544</v>
      </c>
      <c r="G417" s="221"/>
      <c r="H417" s="223" t="s">
        <v>33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321</v>
      </c>
      <c r="AU417" s="230" t="s">
        <v>86</v>
      </c>
      <c r="AV417" s="12" t="s">
        <v>84</v>
      </c>
      <c r="AW417" s="12" t="s">
        <v>40</v>
      </c>
      <c r="AX417" s="12" t="s">
        <v>77</v>
      </c>
      <c r="AY417" s="230" t="s">
        <v>314</v>
      </c>
    </row>
    <row r="418" spans="2:51" s="13" customFormat="1" ht="13.5">
      <c r="B418" s="231"/>
      <c r="C418" s="232"/>
      <c r="D418" s="222" t="s">
        <v>321</v>
      </c>
      <c r="E418" s="233" t="s">
        <v>33</v>
      </c>
      <c r="F418" s="234" t="s">
        <v>86</v>
      </c>
      <c r="G418" s="232"/>
      <c r="H418" s="235">
        <v>2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321</v>
      </c>
      <c r="AU418" s="241" t="s">
        <v>86</v>
      </c>
      <c r="AV418" s="13" t="s">
        <v>86</v>
      </c>
      <c r="AW418" s="13" t="s">
        <v>40</v>
      </c>
      <c r="AX418" s="13" t="s">
        <v>77</v>
      </c>
      <c r="AY418" s="241" t="s">
        <v>314</v>
      </c>
    </row>
    <row r="419" spans="2:51" s="14" customFormat="1" ht="13.5">
      <c r="B419" s="242"/>
      <c r="C419" s="243"/>
      <c r="D419" s="222" t="s">
        <v>321</v>
      </c>
      <c r="E419" s="244" t="s">
        <v>33</v>
      </c>
      <c r="F419" s="245" t="s">
        <v>324</v>
      </c>
      <c r="G419" s="243"/>
      <c r="H419" s="246">
        <v>2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321</v>
      </c>
      <c r="AU419" s="252" t="s">
        <v>86</v>
      </c>
      <c r="AV419" s="14" t="s">
        <v>178</v>
      </c>
      <c r="AW419" s="14" t="s">
        <v>40</v>
      </c>
      <c r="AX419" s="14" t="s">
        <v>84</v>
      </c>
      <c r="AY419" s="252" t="s">
        <v>314</v>
      </c>
    </row>
    <row r="420" spans="2:65" s="1" customFormat="1" ht="16.5" customHeight="1">
      <c r="B420" s="42"/>
      <c r="C420" s="264" t="s">
        <v>729</v>
      </c>
      <c r="D420" s="264" t="s">
        <v>419</v>
      </c>
      <c r="E420" s="265" t="s">
        <v>730</v>
      </c>
      <c r="F420" s="266" t="s">
        <v>731</v>
      </c>
      <c r="G420" s="267" t="s">
        <v>177</v>
      </c>
      <c r="H420" s="268">
        <v>2</v>
      </c>
      <c r="I420" s="269"/>
      <c r="J420" s="270">
        <f>ROUND(I420*H420,2)</f>
        <v>0</v>
      </c>
      <c r="K420" s="266" t="s">
        <v>319</v>
      </c>
      <c r="L420" s="271"/>
      <c r="M420" s="272" t="s">
        <v>33</v>
      </c>
      <c r="N420" s="273" t="s">
        <v>48</v>
      </c>
      <c r="O420" s="43"/>
      <c r="P420" s="217">
        <f>O420*H420</f>
        <v>0</v>
      </c>
      <c r="Q420" s="217">
        <v>0.0011</v>
      </c>
      <c r="R420" s="217">
        <f>Q420*H420</f>
        <v>0.0022</v>
      </c>
      <c r="S420" s="217">
        <v>0</v>
      </c>
      <c r="T420" s="218">
        <f>S420*H420</f>
        <v>0</v>
      </c>
      <c r="AR420" s="25" t="s">
        <v>356</v>
      </c>
      <c r="AT420" s="25" t="s">
        <v>419</v>
      </c>
      <c r="AU420" s="25" t="s">
        <v>86</v>
      </c>
      <c r="AY420" s="25" t="s">
        <v>314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25" t="s">
        <v>84</v>
      </c>
      <c r="BK420" s="219">
        <f>ROUND(I420*H420,2)</f>
        <v>0</v>
      </c>
      <c r="BL420" s="25" t="s">
        <v>178</v>
      </c>
      <c r="BM420" s="25" t="s">
        <v>732</v>
      </c>
    </row>
    <row r="421" spans="2:51" s="12" customFormat="1" ht="13.5">
      <c r="B421" s="220"/>
      <c r="C421" s="221"/>
      <c r="D421" s="222" t="s">
        <v>321</v>
      </c>
      <c r="E421" s="223" t="s">
        <v>33</v>
      </c>
      <c r="F421" s="224" t="s">
        <v>544</v>
      </c>
      <c r="G421" s="221"/>
      <c r="H421" s="223" t="s">
        <v>33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321</v>
      </c>
      <c r="AU421" s="230" t="s">
        <v>86</v>
      </c>
      <c r="AV421" s="12" t="s">
        <v>84</v>
      </c>
      <c r="AW421" s="12" t="s">
        <v>40</v>
      </c>
      <c r="AX421" s="12" t="s">
        <v>77</v>
      </c>
      <c r="AY421" s="230" t="s">
        <v>314</v>
      </c>
    </row>
    <row r="422" spans="2:51" s="13" customFormat="1" ht="13.5">
      <c r="B422" s="231"/>
      <c r="C422" s="232"/>
      <c r="D422" s="222" t="s">
        <v>321</v>
      </c>
      <c r="E422" s="233" t="s">
        <v>33</v>
      </c>
      <c r="F422" s="234" t="s">
        <v>86</v>
      </c>
      <c r="G422" s="232"/>
      <c r="H422" s="235">
        <v>2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321</v>
      </c>
      <c r="AU422" s="241" t="s">
        <v>86</v>
      </c>
      <c r="AV422" s="13" t="s">
        <v>86</v>
      </c>
      <c r="AW422" s="13" t="s">
        <v>40</v>
      </c>
      <c r="AX422" s="13" t="s">
        <v>77</v>
      </c>
      <c r="AY422" s="241" t="s">
        <v>314</v>
      </c>
    </row>
    <row r="423" spans="2:51" s="14" customFormat="1" ht="13.5">
      <c r="B423" s="242"/>
      <c r="C423" s="243"/>
      <c r="D423" s="222" t="s">
        <v>321</v>
      </c>
      <c r="E423" s="244" t="s">
        <v>33</v>
      </c>
      <c r="F423" s="245" t="s">
        <v>324</v>
      </c>
      <c r="G423" s="243"/>
      <c r="H423" s="246">
        <v>2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321</v>
      </c>
      <c r="AU423" s="252" t="s">
        <v>86</v>
      </c>
      <c r="AV423" s="14" t="s">
        <v>178</v>
      </c>
      <c r="AW423" s="14" t="s">
        <v>40</v>
      </c>
      <c r="AX423" s="14" t="s">
        <v>84</v>
      </c>
      <c r="AY423" s="252" t="s">
        <v>314</v>
      </c>
    </row>
    <row r="424" spans="2:65" s="1" customFormat="1" ht="38.25" customHeight="1">
      <c r="B424" s="42"/>
      <c r="C424" s="208" t="s">
        <v>733</v>
      </c>
      <c r="D424" s="208" t="s">
        <v>316</v>
      </c>
      <c r="E424" s="209" t="s">
        <v>734</v>
      </c>
      <c r="F424" s="210" t="s">
        <v>735</v>
      </c>
      <c r="G424" s="211" t="s">
        <v>177</v>
      </c>
      <c r="H424" s="212">
        <v>2</v>
      </c>
      <c r="I424" s="213"/>
      <c r="J424" s="214">
        <f>ROUND(I424*H424,2)</f>
        <v>0</v>
      </c>
      <c r="K424" s="210" t="s">
        <v>319</v>
      </c>
      <c r="L424" s="62"/>
      <c r="M424" s="215" t="s">
        <v>33</v>
      </c>
      <c r="N424" s="216" t="s">
        <v>48</v>
      </c>
      <c r="O424" s="43"/>
      <c r="P424" s="217">
        <f>O424*H424</f>
        <v>0</v>
      </c>
      <c r="Q424" s="217">
        <v>0.06405</v>
      </c>
      <c r="R424" s="217">
        <f>Q424*H424</f>
        <v>0.1281</v>
      </c>
      <c r="S424" s="217">
        <v>0</v>
      </c>
      <c r="T424" s="218">
        <f>S424*H424</f>
        <v>0</v>
      </c>
      <c r="AR424" s="25" t="s">
        <v>178</v>
      </c>
      <c r="AT424" s="25" t="s">
        <v>316</v>
      </c>
      <c r="AU424" s="25" t="s">
        <v>86</v>
      </c>
      <c r="AY424" s="25" t="s">
        <v>314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25" t="s">
        <v>84</v>
      </c>
      <c r="BK424" s="219">
        <f>ROUND(I424*H424,2)</f>
        <v>0</v>
      </c>
      <c r="BL424" s="25" t="s">
        <v>178</v>
      </c>
      <c r="BM424" s="25" t="s">
        <v>736</v>
      </c>
    </row>
    <row r="425" spans="2:51" s="12" customFormat="1" ht="13.5">
      <c r="B425" s="220"/>
      <c r="C425" s="221"/>
      <c r="D425" s="222" t="s">
        <v>321</v>
      </c>
      <c r="E425" s="223" t="s">
        <v>33</v>
      </c>
      <c r="F425" s="224" t="s">
        <v>544</v>
      </c>
      <c r="G425" s="221"/>
      <c r="H425" s="223" t="s">
        <v>33</v>
      </c>
      <c r="I425" s="225"/>
      <c r="J425" s="221"/>
      <c r="K425" s="221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321</v>
      </c>
      <c r="AU425" s="230" t="s">
        <v>86</v>
      </c>
      <c r="AV425" s="12" t="s">
        <v>84</v>
      </c>
      <c r="AW425" s="12" t="s">
        <v>40</v>
      </c>
      <c r="AX425" s="12" t="s">
        <v>77</v>
      </c>
      <c r="AY425" s="230" t="s">
        <v>314</v>
      </c>
    </row>
    <row r="426" spans="2:51" s="13" customFormat="1" ht="13.5">
      <c r="B426" s="231"/>
      <c r="C426" s="232"/>
      <c r="D426" s="222" t="s">
        <v>321</v>
      </c>
      <c r="E426" s="233" t="s">
        <v>33</v>
      </c>
      <c r="F426" s="234" t="s">
        <v>86</v>
      </c>
      <c r="G426" s="232"/>
      <c r="H426" s="235">
        <v>2</v>
      </c>
      <c r="I426" s="236"/>
      <c r="J426" s="232"/>
      <c r="K426" s="232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321</v>
      </c>
      <c r="AU426" s="241" t="s">
        <v>86</v>
      </c>
      <c r="AV426" s="13" t="s">
        <v>86</v>
      </c>
      <c r="AW426" s="13" t="s">
        <v>40</v>
      </c>
      <c r="AX426" s="13" t="s">
        <v>77</v>
      </c>
      <c r="AY426" s="241" t="s">
        <v>314</v>
      </c>
    </row>
    <row r="427" spans="2:51" s="14" customFormat="1" ht="13.5">
      <c r="B427" s="242"/>
      <c r="C427" s="243"/>
      <c r="D427" s="222" t="s">
        <v>321</v>
      </c>
      <c r="E427" s="244" t="s">
        <v>33</v>
      </c>
      <c r="F427" s="245" t="s">
        <v>324</v>
      </c>
      <c r="G427" s="243"/>
      <c r="H427" s="246">
        <v>2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321</v>
      </c>
      <c r="AU427" s="252" t="s">
        <v>86</v>
      </c>
      <c r="AV427" s="14" t="s">
        <v>178</v>
      </c>
      <c r="AW427" s="14" t="s">
        <v>40</v>
      </c>
      <c r="AX427" s="14" t="s">
        <v>84</v>
      </c>
      <c r="AY427" s="252" t="s">
        <v>314</v>
      </c>
    </row>
    <row r="428" spans="2:65" s="1" customFormat="1" ht="25.5" customHeight="1">
      <c r="B428" s="42"/>
      <c r="C428" s="208" t="s">
        <v>737</v>
      </c>
      <c r="D428" s="208" t="s">
        <v>316</v>
      </c>
      <c r="E428" s="209" t="s">
        <v>738</v>
      </c>
      <c r="F428" s="210" t="s">
        <v>739</v>
      </c>
      <c r="G428" s="211" t="s">
        <v>177</v>
      </c>
      <c r="H428" s="212">
        <v>1</v>
      </c>
      <c r="I428" s="213"/>
      <c r="J428" s="214">
        <f>ROUND(I428*H428,2)</f>
        <v>0</v>
      </c>
      <c r="K428" s="210" t="s">
        <v>319</v>
      </c>
      <c r="L428" s="62"/>
      <c r="M428" s="215" t="s">
        <v>33</v>
      </c>
      <c r="N428" s="216" t="s">
        <v>48</v>
      </c>
      <c r="O428" s="43"/>
      <c r="P428" s="217">
        <f>O428*H428</f>
        <v>0</v>
      </c>
      <c r="Q428" s="217">
        <v>0.00396</v>
      </c>
      <c r="R428" s="217">
        <f>Q428*H428</f>
        <v>0.00396</v>
      </c>
      <c r="S428" s="217">
        <v>0</v>
      </c>
      <c r="T428" s="218">
        <f>S428*H428</f>
        <v>0</v>
      </c>
      <c r="AR428" s="25" t="s">
        <v>178</v>
      </c>
      <c r="AT428" s="25" t="s">
        <v>316</v>
      </c>
      <c r="AU428" s="25" t="s">
        <v>86</v>
      </c>
      <c r="AY428" s="25" t="s">
        <v>314</v>
      </c>
      <c r="BE428" s="219">
        <f>IF(N428="základní",J428,0)</f>
        <v>0</v>
      </c>
      <c r="BF428" s="219">
        <f>IF(N428="snížená",J428,0)</f>
        <v>0</v>
      </c>
      <c r="BG428" s="219">
        <f>IF(N428="zákl. přenesená",J428,0)</f>
        <v>0</v>
      </c>
      <c r="BH428" s="219">
        <f>IF(N428="sníž. přenesená",J428,0)</f>
        <v>0</v>
      </c>
      <c r="BI428" s="219">
        <f>IF(N428="nulová",J428,0)</f>
        <v>0</v>
      </c>
      <c r="BJ428" s="25" t="s">
        <v>84</v>
      </c>
      <c r="BK428" s="219">
        <f>ROUND(I428*H428,2)</f>
        <v>0</v>
      </c>
      <c r="BL428" s="25" t="s">
        <v>178</v>
      </c>
      <c r="BM428" s="25" t="s">
        <v>740</v>
      </c>
    </row>
    <row r="429" spans="2:51" s="12" customFormat="1" ht="13.5">
      <c r="B429" s="220"/>
      <c r="C429" s="221"/>
      <c r="D429" s="222" t="s">
        <v>321</v>
      </c>
      <c r="E429" s="223" t="s">
        <v>33</v>
      </c>
      <c r="F429" s="224" t="s">
        <v>544</v>
      </c>
      <c r="G429" s="221"/>
      <c r="H429" s="223" t="s">
        <v>33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321</v>
      </c>
      <c r="AU429" s="230" t="s">
        <v>86</v>
      </c>
      <c r="AV429" s="12" t="s">
        <v>84</v>
      </c>
      <c r="AW429" s="12" t="s">
        <v>40</v>
      </c>
      <c r="AX429" s="12" t="s">
        <v>77</v>
      </c>
      <c r="AY429" s="230" t="s">
        <v>314</v>
      </c>
    </row>
    <row r="430" spans="2:51" s="13" customFormat="1" ht="13.5">
      <c r="B430" s="231"/>
      <c r="C430" s="232"/>
      <c r="D430" s="222" t="s">
        <v>321</v>
      </c>
      <c r="E430" s="233" t="s">
        <v>33</v>
      </c>
      <c r="F430" s="234" t="s">
        <v>84</v>
      </c>
      <c r="G430" s="232"/>
      <c r="H430" s="235">
        <v>1</v>
      </c>
      <c r="I430" s="236"/>
      <c r="J430" s="232"/>
      <c r="K430" s="232"/>
      <c r="L430" s="237"/>
      <c r="M430" s="238"/>
      <c r="N430" s="239"/>
      <c r="O430" s="239"/>
      <c r="P430" s="239"/>
      <c r="Q430" s="239"/>
      <c r="R430" s="239"/>
      <c r="S430" s="239"/>
      <c r="T430" s="240"/>
      <c r="AT430" s="241" t="s">
        <v>321</v>
      </c>
      <c r="AU430" s="241" t="s">
        <v>86</v>
      </c>
      <c r="AV430" s="13" t="s">
        <v>86</v>
      </c>
      <c r="AW430" s="13" t="s">
        <v>40</v>
      </c>
      <c r="AX430" s="13" t="s">
        <v>77</v>
      </c>
      <c r="AY430" s="241" t="s">
        <v>314</v>
      </c>
    </row>
    <row r="431" spans="2:51" s="14" customFormat="1" ht="13.5">
      <c r="B431" s="242"/>
      <c r="C431" s="243"/>
      <c r="D431" s="222" t="s">
        <v>321</v>
      </c>
      <c r="E431" s="244" t="s">
        <v>33</v>
      </c>
      <c r="F431" s="245" t="s">
        <v>324</v>
      </c>
      <c r="G431" s="243"/>
      <c r="H431" s="246">
        <v>1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321</v>
      </c>
      <c r="AU431" s="252" t="s">
        <v>86</v>
      </c>
      <c r="AV431" s="14" t="s">
        <v>178</v>
      </c>
      <c r="AW431" s="14" t="s">
        <v>40</v>
      </c>
      <c r="AX431" s="14" t="s">
        <v>84</v>
      </c>
      <c r="AY431" s="252" t="s">
        <v>314</v>
      </c>
    </row>
    <row r="432" spans="2:65" s="1" customFormat="1" ht="25.5" customHeight="1">
      <c r="B432" s="42"/>
      <c r="C432" s="208" t="s">
        <v>741</v>
      </c>
      <c r="D432" s="208" t="s">
        <v>316</v>
      </c>
      <c r="E432" s="209" t="s">
        <v>742</v>
      </c>
      <c r="F432" s="210" t="s">
        <v>743</v>
      </c>
      <c r="G432" s="211" t="s">
        <v>177</v>
      </c>
      <c r="H432" s="212">
        <v>1</v>
      </c>
      <c r="I432" s="213"/>
      <c r="J432" s="214">
        <f>ROUND(I432*H432,2)</f>
        <v>0</v>
      </c>
      <c r="K432" s="210" t="s">
        <v>319</v>
      </c>
      <c r="L432" s="62"/>
      <c r="M432" s="215" t="s">
        <v>33</v>
      </c>
      <c r="N432" s="216" t="s">
        <v>48</v>
      </c>
      <c r="O432" s="43"/>
      <c r="P432" s="217">
        <f>O432*H432</f>
        <v>0</v>
      </c>
      <c r="Q432" s="217">
        <v>0.01195</v>
      </c>
      <c r="R432" s="217">
        <f>Q432*H432</f>
        <v>0.01195</v>
      </c>
      <c r="S432" s="217">
        <v>0</v>
      </c>
      <c r="T432" s="218">
        <f>S432*H432</f>
        <v>0</v>
      </c>
      <c r="AR432" s="25" t="s">
        <v>178</v>
      </c>
      <c r="AT432" s="25" t="s">
        <v>316</v>
      </c>
      <c r="AU432" s="25" t="s">
        <v>86</v>
      </c>
      <c r="AY432" s="25" t="s">
        <v>314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25" t="s">
        <v>84</v>
      </c>
      <c r="BK432" s="219">
        <f>ROUND(I432*H432,2)</f>
        <v>0</v>
      </c>
      <c r="BL432" s="25" t="s">
        <v>178</v>
      </c>
      <c r="BM432" s="25" t="s">
        <v>744</v>
      </c>
    </row>
    <row r="433" spans="2:51" s="12" customFormat="1" ht="13.5">
      <c r="B433" s="220"/>
      <c r="C433" s="221"/>
      <c r="D433" s="222" t="s">
        <v>321</v>
      </c>
      <c r="E433" s="223" t="s">
        <v>33</v>
      </c>
      <c r="F433" s="224" t="s">
        <v>544</v>
      </c>
      <c r="G433" s="221"/>
      <c r="H433" s="223" t="s">
        <v>33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321</v>
      </c>
      <c r="AU433" s="230" t="s">
        <v>86</v>
      </c>
      <c r="AV433" s="12" t="s">
        <v>84</v>
      </c>
      <c r="AW433" s="12" t="s">
        <v>40</v>
      </c>
      <c r="AX433" s="12" t="s">
        <v>77</v>
      </c>
      <c r="AY433" s="230" t="s">
        <v>314</v>
      </c>
    </row>
    <row r="434" spans="2:51" s="13" customFormat="1" ht="13.5">
      <c r="B434" s="231"/>
      <c r="C434" s="232"/>
      <c r="D434" s="222" t="s">
        <v>321</v>
      </c>
      <c r="E434" s="233" t="s">
        <v>33</v>
      </c>
      <c r="F434" s="234" t="s">
        <v>84</v>
      </c>
      <c r="G434" s="232"/>
      <c r="H434" s="235">
        <v>1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321</v>
      </c>
      <c r="AU434" s="241" t="s">
        <v>86</v>
      </c>
      <c r="AV434" s="13" t="s">
        <v>86</v>
      </c>
      <c r="AW434" s="13" t="s">
        <v>40</v>
      </c>
      <c r="AX434" s="13" t="s">
        <v>77</v>
      </c>
      <c r="AY434" s="241" t="s">
        <v>314</v>
      </c>
    </row>
    <row r="435" spans="2:51" s="14" customFormat="1" ht="13.5">
      <c r="B435" s="242"/>
      <c r="C435" s="243"/>
      <c r="D435" s="222" t="s">
        <v>321</v>
      </c>
      <c r="E435" s="244" t="s">
        <v>33</v>
      </c>
      <c r="F435" s="245" t="s">
        <v>324</v>
      </c>
      <c r="G435" s="243"/>
      <c r="H435" s="246">
        <v>1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AT435" s="252" t="s">
        <v>321</v>
      </c>
      <c r="AU435" s="252" t="s">
        <v>86</v>
      </c>
      <c r="AV435" s="14" t="s">
        <v>178</v>
      </c>
      <c r="AW435" s="14" t="s">
        <v>40</v>
      </c>
      <c r="AX435" s="14" t="s">
        <v>84</v>
      </c>
      <c r="AY435" s="252" t="s">
        <v>314</v>
      </c>
    </row>
    <row r="436" spans="2:65" s="1" customFormat="1" ht="38.25" customHeight="1">
      <c r="B436" s="42"/>
      <c r="C436" s="208" t="s">
        <v>745</v>
      </c>
      <c r="D436" s="208" t="s">
        <v>316</v>
      </c>
      <c r="E436" s="209" t="s">
        <v>746</v>
      </c>
      <c r="F436" s="210" t="s">
        <v>747</v>
      </c>
      <c r="G436" s="211" t="s">
        <v>177</v>
      </c>
      <c r="H436" s="212">
        <v>2</v>
      </c>
      <c r="I436" s="213"/>
      <c r="J436" s="214">
        <f>ROUND(I436*H436,2)</f>
        <v>0</v>
      </c>
      <c r="K436" s="210" t="s">
        <v>319</v>
      </c>
      <c r="L436" s="62"/>
      <c r="M436" s="215" t="s">
        <v>33</v>
      </c>
      <c r="N436" s="216" t="s">
        <v>48</v>
      </c>
      <c r="O436" s="43"/>
      <c r="P436" s="217">
        <f>O436*H436</f>
        <v>0</v>
      </c>
      <c r="Q436" s="217">
        <v>0</v>
      </c>
      <c r="R436" s="217">
        <f>Q436*H436</f>
        <v>0</v>
      </c>
      <c r="S436" s="217">
        <v>0</v>
      </c>
      <c r="T436" s="218">
        <f>S436*H436</f>
        <v>0</v>
      </c>
      <c r="AR436" s="25" t="s">
        <v>178</v>
      </c>
      <c r="AT436" s="25" t="s">
        <v>316</v>
      </c>
      <c r="AU436" s="25" t="s">
        <v>86</v>
      </c>
      <c r="AY436" s="25" t="s">
        <v>314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25" t="s">
        <v>84</v>
      </c>
      <c r="BK436" s="219">
        <f>ROUND(I436*H436,2)</f>
        <v>0</v>
      </c>
      <c r="BL436" s="25" t="s">
        <v>178</v>
      </c>
      <c r="BM436" s="25" t="s">
        <v>748</v>
      </c>
    </row>
    <row r="437" spans="2:51" s="12" customFormat="1" ht="13.5">
      <c r="B437" s="220"/>
      <c r="C437" s="221"/>
      <c r="D437" s="222" t="s">
        <v>321</v>
      </c>
      <c r="E437" s="223" t="s">
        <v>33</v>
      </c>
      <c r="F437" s="224" t="s">
        <v>544</v>
      </c>
      <c r="G437" s="221"/>
      <c r="H437" s="223" t="s">
        <v>33</v>
      </c>
      <c r="I437" s="225"/>
      <c r="J437" s="221"/>
      <c r="K437" s="221"/>
      <c r="L437" s="226"/>
      <c r="M437" s="227"/>
      <c r="N437" s="228"/>
      <c r="O437" s="228"/>
      <c r="P437" s="228"/>
      <c r="Q437" s="228"/>
      <c r="R437" s="228"/>
      <c r="S437" s="228"/>
      <c r="T437" s="229"/>
      <c r="AT437" s="230" t="s">
        <v>321</v>
      </c>
      <c r="AU437" s="230" t="s">
        <v>86</v>
      </c>
      <c r="AV437" s="12" t="s">
        <v>84</v>
      </c>
      <c r="AW437" s="12" t="s">
        <v>40</v>
      </c>
      <c r="AX437" s="12" t="s">
        <v>77</v>
      </c>
      <c r="AY437" s="230" t="s">
        <v>314</v>
      </c>
    </row>
    <row r="438" spans="2:51" s="13" customFormat="1" ht="13.5">
      <c r="B438" s="231"/>
      <c r="C438" s="232"/>
      <c r="D438" s="222" t="s">
        <v>321</v>
      </c>
      <c r="E438" s="233" t="s">
        <v>33</v>
      </c>
      <c r="F438" s="234" t="s">
        <v>86</v>
      </c>
      <c r="G438" s="232"/>
      <c r="H438" s="235">
        <v>2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321</v>
      </c>
      <c r="AU438" s="241" t="s">
        <v>86</v>
      </c>
      <c r="AV438" s="13" t="s">
        <v>86</v>
      </c>
      <c r="AW438" s="13" t="s">
        <v>40</v>
      </c>
      <c r="AX438" s="13" t="s">
        <v>77</v>
      </c>
      <c r="AY438" s="241" t="s">
        <v>314</v>
      </c>
    </row>
    <row r="439" spans="2:51" s="14" customFormat="1" ht="13.5">
      <c r="B439" s="242"/>
      <c r="C439" s="243"/>
      <c r="D439" s="222" t="s">
        <v>321</v>
      </c>
      <c r="E439" s="244" t="s">
        <v>33</v>
      </c>
      <c r="F439" s="245" t="s">
        <v>324</v>
      </c>
      <c r="G439" s="243"/>
      <c r="H439" s="246">
        <v>2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321</v>
      </c>
      <c r="AU439" s="252" t="s">
        <v>86</v>
      </c>
      <c r="AV439" s="14" t="s">
        <v>178</v>
      </c>
      <c r="AW439" s="14" t="s">
        <v>40</v>
      </c>
      <c r="AX439" s="14" t="s">
        <v>84</v>
      </c>
      <c r="AY439" s="252" t="s">
        <v>314</v>
      </c>
    </row>
    <row r="440" spans="2:65" s="1" customFormat="1" ht="25.5" customHeight="1">
      <c r="B440" s="42"/>
      <c r="C440" s="208" t="s">
        <v>749</v>
      </c>
      <c r="D440" s="208" t="s">
        <v>316</v>
      </c>
      <c r="E440" s="209" t="s">
        <v>750</v>
      </c>
      <c r="F440" s="210" t="s">
        <v>751</v>
      </c>
      <c r="G440" s="211" t="s">
        <v>177</v>
      </c>
      <c r="H440" s="212">
        <v>2</v>
      </c>
      <c r="I440" s="213"/>
      <c r="J440" s="214">
        <f>ROUND(I440*H440,2)</f>
        <v>0</v>
      </c>
      <c r="K440" s="210" t="s">
        <v>319</v>
      </c>
      <c r="L440" s="62"/>
      <c r="M440" s="215" t="s">
        <v>33</v>
      </c>
      <c r="N440" s="216" t="s">
        <v>48</v>
      </c>
      <c r="O440" s="43"/>
      <c r="P440" s="217">
        <f>O440*H440</f>
        <v>0</v>
      </c>
      <c r="Q440" s="217">
        <v>0.0101</v>
      </c>
      <c r="R440" s="217">
        <f>Q440*H440</f>
        <v>0.0202</v>
      </c>
      <c r="S440" s="217">
        <v>0</v>
      </c>
      <c r="T440" s="218">
        <f>S440*H440</f>
        <v>0</v>
      </c>
      <c r="AR440" s="25" t="s">
        <v>178</v>
      </c>
      <c r="AT440" s="25" t="s">
        <v>316</v>
      </c>
      <c r="AU440" s="25" t="s">
        <v>86</v>
      </c>
      <c r="AY440" s="25" t="s">
        <v>314</v>
      </c>
      <c r="BE440" s="219">
        <f>IF(N440="základní",J440,0)</f>
        <v>0</v>
      </c>
      <c r="BF440" s="219">
        <f>IF(N440="snížená",J440,0)</f>
        <v>0</v>
      </c>
      <c r="BG440" s="219">
        <f>IF(N440="zákl. přenesená",J440,0)</f>
        <v>0</v>
      </c>
      <c r="BH440" s="219">
        <f>IF(N440="sníž. přenesená",J440,0)</f>
        <v>0</v>
      </c>
      <c r="BI440" s="219">
        <f>IF(N440="nulová",J440,0)</f>
        <v>0</v>
      </c>
      <c r="BJ440" s="25" t="s">
        <v>84</v>
      </c>
      <c r="BK440" s="219">
        <f>ROUND(I440*H440,2)</f>
        <v>0</v>
      </c>
      <c r="BL440" s="25" t="s">
        <v>178</v>
      </c>
      <c r="BM440" s="25" t="s">
        <v>752</v>
      </c>
    </row>
    <row r="441" spans="2:51" s="12" customFormat="1" ht="13.5">
      <c r="B441" s="220"/>
      <c r="C441" s="221"/>
      <c r="D441" s="222" t="s">
        <v>321</v>
      </c>
      <c r="E441" s="223" t="s">
        <v>33</v>
      </c>
      <c r="F441" s="224" t="s">
        <v>544</v>
      </c>
      <c r="G441" s="221"/>
      <c r="H441" s="223" t="s">
        <v>33</v>
      </c>
      <c r="I441" s="225"/>
      <c r="J441" s="221"/>
      <c r="K441" s="221"/>
      <c r="L441" s="226"/>
      <c r="M441" s="227"/>
      <c r="N441" s="228"/>
      <c r="O441" s="228"/>
      <c r="P441" s="228"/>
      <c r="Q441" s="228"/>
      <c r="R441" s="228"/>
      <c r="S441" s="228"/>
      <c r="T441" s="229"/>
      <c r="AT441" s="230" t="s">
        <v>321</v>
      </c>
      <c r="AU441" s="230" t="s">
        <v>86</v>
      </c>
      <c r="AV441" s="12" t="s">
        <v>84</v>
      </c>
      <c r="AW441" s="12" t="s">
        <v>40</v>
      </c>
      <c r="AX441" s="12" t="s">
        <v>77</v>
      </c>
      <c r="AY441" s="230" t="s">
        <v>314</v>
      </c>
    </row>
    <row r="442" spans="2:51" s="13" customFormat="1" ht="13.5">
      <c r="B442" s="231"/>
      <c r="C442" s="232"/>
      <c r="D442" s="222" t="s">
        <v>321</v>
      </c>
      <c r="E442" s="233" t="s">
        <v>33</v>
      </c>
      <c r="F442" s="234" t="s">
        <v>86</v>
      </c>
      <c r="G442" s="232"/>
      <c r="H442" s="235">
        <v>2</v>
      </c>
      <c r="I442" s="236"/>
      <c r="J442" s="232"/>
      <c r="K442" s="232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321</v>
      </c>
      <c r="AU442" s="241" t="s">
        <v>86</v>
      </c>
      <c r="AV442" s="13" t="s">
        <v>86</v>
      </c>
      <c r="AW442" s="13" t="s">
        <v>40</v>
      </c>
      <c r="AX442" s="13" t="s">
        <v>77</v>
      </c>
      <c r="AY442" s="241" t="s">
        <v>314</v>
      </c>
    </row>
    <row r="443" spans="2:51" s="14" customFormat="1" ht="13.5">
      <c r="B443" s="242"/>
      <c r="C443" s="243"/>
      <c r="D443" s="222" t="s">
        <v>321</v>
      </c>
      <c r="E443" s="244" t="s">
        <v>33</v>
      </c>
      <c r="F443" s="245" t="s">
        <v>324</v>
      </c>
      <c r="G443" s="243"/>
      <c r="H443" s="246">
        <v>2</v>
      </c>
      <c r="I443" s="247"/>
      <c r="J443" s="243"/>
      <c r="K443" s="243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321</v>
      </c>
      <c r="AU443" s="252" t="s">
        <v>86</v>
      </c>
      <c r="AV443" s="14" t="s">
        <v>178</v>
      </c>
      <c r="AW443" s="14" t="s">
        <v>40</v>
      </c>
      <c r="AX443" s="14" t="s">
        <v>84</v>
      </c>
      <c r="AY443" s="252" t="s">
        <v>314</v>
      </c>
    </row>
    <row r="444" spans="2:65" s="1" customFormat="1" ht="16.5" customHeight="1">
      <c r="B444" s="42"/>
      <c r="C444" s="208" t="s">
        <v>753</v>
      </c>
      <c r="D444" s="208" t="s">
        <v>316</v>
      </c>
      <c r="E444" s="209" t="s">
        <v>754</v>
      </c>
      <c r="F444" s="210" t="s">
        <v>755</v>
      </c>
      <c r="G444" s="211" t="s">
        <v>177</v>
      </c>
      <c r="H444" s="212">
        <v>6</v>
      </c>
      <c r="I444" s="213"/>
      <c r="J444" s="214">
        <f>ROUND(I444*H444,2)</f>
        <v>0</v>
      </c>
      <c r="K444" s="210" t="s">
        <v>319</v>
      </c>
      <c r="L444" s="62"/>
      <c r="M444" s="215" t="s">
        <v>33</v>
      </c>
      <c r="N444" s="216" t="s">
        <v>48</v>
      </c>
      <c r="O444" s="43"/>
      <c r="P444" s="217">
        <f>O444*H444</f>
        <v>0</v>
      </c>
      <c r="Q444" s="217">
        <v>0.3409</v>
      </c>
      <c r="R444" s="217">
        <f>Q444*H444</f>
        <v>2.0454</v>
      </c>
      <c r="S444" s="217">
        <v>0</v>
      </c>
      <c r="T444" s="218">
        <f>S444*H444</f>
        <v>0</v>
      </c>
      <c r="AR444" s="25" t="s">
        <v>178</v>
      </c>
      <c r="AT444" s="25" t="s">
        <v>316</v>
      </c>
      <c r="AU444" s="25" t="s">
        <v>86</v>
      </c>
      <c r="AY444" s="25" t="s">
        <v>314</v>
      </c>
      <c r="BE444" s="219">
        <f>IF(N444="základní",J444,0)</f>
        <v>0</v>
      </c>
      <c r="BF444" s="219">
        <f>IF(N444="snížená",J444,0)</f>
        <v>0</v>
      </c>
      <c r="BG444" s="219">
        <f>IF(N444="zákl. přenesená",J444,0)</f>
        <v>0</v>
      </c>
      <c r="BH444" s="219">
        <f>IF(N444="sníž. přenesená",J444,0)</f>
        <v>0</v>
      </c>
      <c r="BI444" s="219">
        <f>IF(N444="nulová",J444,0)</f>
        <v>0</v>
      </c>
      <c r="BJ444" s="25" t="s">
        <v>84</v>
      </c>
      <c r="BK444" s="219">
        <f>ROUND(I444*H444,2)</f>
        <v>0</v>
      </c>
      <c r="BL444" s="25" t="s">
        <v>178</v>
      </c>
      <c r="BM444" s="25" t="s">
        <v>756</v>
      </c>
    </row>
    <row r="445" spans="2:51" s="12" customFormat="1" ht="13.5">
      <c r="B445" s="220"/>
      <c r="C445" s="221"/>
      <c r="D445" s="222" t="s">
        <v>321</v>
      </c>
      <c r="E445" s="223" t="s">
        <v>33</v>
      </c>
      <c r="F445" s="224" t="s">
        <v>544</v>
      </c>
      <c r="G445" s="221"/>
      <c r="H445" s="223" t="s">
        <v>33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321</v>
      </c>
      <c r="AU445" s="230" t="s">
        <v>86</v>
      </c>
      <c r="AV445" s="12" t="s">
        <v>84</v>
      </c>
      <c r="AW445" s="12" t="s">
        <v>40</v>
      </c>
      <c r="AX445" s="12" t="s">
        <v>77</v>
      </c>
      <c r="AY445" s="230" t="s">
        <v>314</v>
      </c>
    </row>
    <row r="446" spans="2:51" s="13" customFormat="1" ht="13.5">
      <c r="B446" s="231"/>
      <c r="C446" s="232"/>
      <c r="D446" s="222" t="s">
        <v>321</v>
      </c>
      <c r="E446" s="233" t="s">
        <v>33</v>
      </c>
      <c r="F446" s="234" t="s">
        <v>346</v>
      </c>
      <c r="G446" s="232"/>
      <c r="H446" s="235">
        <v>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321</v>
      </c>
      <c r="AU446" s="241" t="s">
        <v>86</v>
      </c>
      <c r="AV446" s="13" t="s">
        <v>86</v>
      </c>
      <c r="AW446" s="13" t="s">
        <v>40</v>
      </c>
      <c r="AX446" s="13" t="s">
        <v>77</v>
      </c>
      <c r="AY446" s="241" t="s">
        <v>314</v>
      </c>
    </row>
    <row r="447" spans="2:51" s="14" customFormat="1" ht="13.5">
      <c r="B447" s="242"/>
      <c r="C447" s="243"/>
      <c r="D447" s="222" t="s">
        <v>321</v>
      </c>
      <c r="E447" s="244" t="s">
        <v>33</v>
      </c>
      <c r="F447" s="245" t="s">
        <v>324</v>
      </c>
      <c r="G447" s="243"/>
      <c r="H447" s="246">
        <v>6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321</v>
      </c>
      <c r="AU447" s="252" t="s">
        <v>86</v>
      </c>
      <c r="AV447" s="14" t="s">
        <v>178</v>
      </c>
      <c r="AW447" s="14" t="s">
        <v>40</v>
      </c>
      <c r="AX447" s="14" t="s">
        <v>84</v>
      </c>
      <c r="AY447" s="252" t="s">
        <v>314</v>
      </c>
    </row>
    <row r="448" spans="2:65" s="1" customFormat="1" ht="16.5" customHeight="1">
      <c r="B448" s="42"/>
      <c r="C448" s="264" t="s">
        <v>757</v>
      </c>
      <c r="D448" s="264" t="s">
        <v>419</v>
      </c>
      <c r="E448" s="265" t="s">
        <v>758</v>
      </c>
      <c r="F448" s="266" t="s">
        <v>759</v>
      </c>
      <c r="G448" s="267" t="s">
        <v>177</v>
      </c>
      <c r="H448" s="268">
        <v>6</v>
      </c>
      <c r="I448" s="269"/>
      <c r="J448" s="270">
        <f>ROUND(I448*H448,2)</f>
        <v>0</v>
      </c>
      <c r="K448" s="266" t="s">
        <v>319</v>
      </c>
      <c r="L448" s="271"/>
      <c r="M448" s="272" t="s">
        <v>33</v>
      </c>
      <c r="N448" s="273" t="s">
        <v>48</v>
      </c>
      <c r="O448" s="43"/>
      <c r="P448" s="217">
        <f>O448*H448</f>
        <v>0</v>
      </c>
      <c r="Q448" s="217">
        <v>0.072</v>
      </c>
      <c r="R448" s="217">
        <f>Q448*H448</f>
        <v>0.43199999999999994</v>
      </c>
      <c r="S448" s="217">
        <v>0</v>
      </c>
      <c r="T448" s="218">
        <f>S448*H448</f>
        <v>0</v>
      </c>
      <c r="AR448" s="25" t="s">
        <v>356</v>
      </c>
      <c r="AT448" s="25" t="s">
        <v>419</v>
      </c>
      <c r="AU448" s="25" t="s">
        <v>86</v>
      </c>
      <c r="AY448" s="25" t="s">
        <v>314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25" t="s">
        <v>84</v>
      </c>
      <c r="BK448" s="219">
        <f>ROUND(I448*H448,2)</f>
        <v>0</v>
      </c>
      <c r="BL448" s="25" t="s">
        <v>178</v>
      </c>
      <c r="BM448" s="25" t="s">
        <v>760</v>
      </c>
    </row>
    <row r="449" spans="2:51" s="12" customFormat="1" ht="13.5">
      <c r="B449" s="220"/>
      <c r="C449" s="221"/>
      <c r="D449" s="222" t="s">
        <v>321</v>
      </c>
      <c r="E449" s="223" t="s">
        <v>33</v>
      </c>
      <c r="F449" s="224" t="s">
        <v>544</v>
      </c>
      <c r="G449" s="221"/>
      <c r="H449" s="223" t="s">
        <v>33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321</v>
      </c>
      <c r="AU449" s="230" t="s">
        <v>86</v>
      </c>
      <c r="AV449" s="12" t="s">
        <v>84</v>
      </c>
      <c r="AW449" s="12" t="s">
        <v>40</v>
      </c>
      <c r="AX449" s="12" t="s">
        <v>77</v>
      </c>
      <c r="AY449" s="230" t="s">
        <v>314</v>
      </c>
    </row>
    <row r="450" spans="2:51" s="13" customFormat="1" ht="13.5">
      <c r="B450" s="231"/>
      <c r="C450" s="232"/>
      <c r="D450" s="222" t="s">
        <v>321</v>
      </c>
      <c r="E450" s="233" t="s">
        <v>33</v>
      </c>
      <c r="F450" s="234" t="s">
        <v>346</v>
      </c>
      <c r="G450" s="232"/>
      <c r="H450" s="235">
        <v>6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321</v>
      </c>
      <c r="AU450" s="241" t="s">
        <v>86</v>
      </c>
      <c r="AV450" s="13" t="s">
        <v>86</v>
      </c>
      <c r="AW450" s="13" t="s">
        <v>40</v>
      </c>
      <c r="AX450" s="13" t="s">
        <v>77</v>
      </c>
      <c r="AY450" s="241" t="s">
        <v>314</v>
      </c>
    </row>
    <row r="451" spans="2:51" s="14" customFormat="1" ht="13.5">
      <c r="B451" s="242"/>
      <c r="C451" s="243"/>
      <c r="D451" s="222" t="s">
        <v>321</v>
      </c>
      <c r="E451" s="244" t="s">
        <v>33</v>
      </c>
      <c r="F451" s="245" t="s">
        <v>324</v>
      </c>
      <c r="G451" s="243"/>
      <c r="H451" s="246">
        <v>6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321</v>
      </c>
      <c r="AU451" s="252" t="s">
        <v>86</v>
      </c>
      <c r="AV451" s="14" t="s">
        <v>178</v>
      </c>
      <c r="AW451" s="14" t="s">
        <v>40</v>
      </c>
      <c r="AX451" s="14" t="s">
        <v>84</v>
      </c>
      <c r="AY451" s="252" t="s">
        <v>314</v>
      </c>
    </row>
    <row r="452" spans="2:65" s="1" customFormat="1" ht="16.5" customHeight="1">
      <c r="B452" s="42"/>
      <c r="C452" s="264" t="s">
        <v>168</v>
      </c>
      <c r="D452" s="264" t="s">
        <v>419</v>
      </c>
      <c r="E452" s="265" t="s">
        <v>761</v>
      </c>
      <c r="F452" s="266" t="s">
        <v>762</v>
      </c>
      <c r="G452" s="267" t="s">
        <v>177</v>
      </c>
      <c r="H452" s="268">
        <v>6</v>
      </c>
      <c r="I452" s="269"/>
      <c r="J452" s="270">
        <f>ROUND(I452*H452,2)</f>
        <v>0</v>
      </c>
      <c r="K452" s="266" t="s">
        <v>319</v>
      </c>
      <c r="L452" s="271"/>
      <c r="M452" s="272" t="s">
        <v>33</v>
      </c>
      <c r="N452" s="273" t="s">
        <v>48</v>
      </c>
      <c r="O452" s="43"/>
      <c r="P452" s="217">
        <f>O452*H452</f>
        <v>0</v>
      </c>
      <c r="Q452" s="217">
        <v>0.027</v>
      </c>
      <c r="R452" s="217">
        <f>Q452*H452</f>
        <v>0.162</v>
      </c>
      <c r="S452" s="217">
        <v>0</v>
      </c>
      <c r="T452" s="218">
        <f>S452*H452</f>
        <v>0</v>
      </c>
      <c r="AR452" s="25" t="s">
        <v>356</v>
      </c>
      <c r="AT452" s="25" t="s">
        <v>419</v>
      </c>
      <c r="AU452" s="25" t="s">
        <v>86</v>
      </c>
      <c r="AY452" s="25" t="s">
        <v>314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25" t="s">
        <v>84</v>
      </c>
      <c r="BK452" s="219">
        <f>ROUND(I452*H452,2)</f>
        <v>0</v>
      </c>
      <c r="BL452" s="25" t="s">
        <v>178</v>
      </c>
      <c r="BM452" s="25" t="s">
        <v>763</v>
      </c>
    </row>
    <row r="453" spans="2:51" s="12" customFormat="1" ht="13.5">
      <c r="B453" s="220"/>
      <c r="C453" s="221"/>
      <c r="D453" s="222" t="s">
        <v>321</v>
      </c>
      <c r="E453" s="223" t="s">
        <v>33</v>
      </c>
      <c r="F453" s="224" t="s">
        <v>544</v>
      </c>
      <c r="G453" s="221"/>
      <c r="H453" s="223" t="s">
        <v>33</v>
      </c>
      <c r="I453" s="225"/>
      <c r="J453" s="221"/>
      <c r="K453" s="221"/>
      <c r="L453" s="226"/>
      <c r="M453" s="227"/>
      <c r="N453" s="228"/>
      <c r="O453" s="228"/>
      <c r="P453" s="228"/>
      <c r="Q453" s="228"/>
      <c r="R453" s="228"/>
      <c r="S453" s="228"/>
      <c r="T453" s="229"/>
      <c r="AT453" s="230" t="s">
        <v>321</v>
      </c>
      <c r="AU453" s="230" t="s">
        <v>86</v>
      </c>
      <c r="AV453" s="12" t="s">
        <v>84</v>
      </c>
      <c r="AW453" s="12" t="s">
        <v>40</v>
      </c>
      <c r="AX453" s="12" t="s">
        <v>77</v>
      </c>
      <c r="AY453" s="230" t="s">
        <v>314</v>
      </c>
    </row>
    <row r="454" spans="2:51" s="13" customFormat="1" ht="13.5">
      <c r="B454" s="231"/>
      <c r="C454" s="232"/>
      <c r="D454" s="222" t="s">
        <v>321</v>
      </c>
      <c r="E454" s="233" t="s">
        <v>33</v>
      </c>
      <c r="F454" s="234" t="s">
        <v>346</v>
      </c>
      <c r="G454" s="232"/>
      <c r="H454" s="235">
        <v>6</v>
      </c>
      <c r="I454" s="236"/>
      <c r="J454" s="232"/>
      <c r="K454" s="232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321</v>
      </c>
      <c r="AU454" s="241" t="s">
        <v>86</v>
      </c>
      <c r="AV454" s="13" t="s">
        <v>86</v>
      </c>
      <c r="AW454" s="13" t="s">
        <v>40</v>
      </c>
      <c r="AX454" s="13" t="s">
        <v>77</v>
      </c>
      <c r="AY454" s="241" t="s">
        <v>314</v>
      </c>
    </row>
    <row r="455" spans="2:51" s="14" customFormat="1" ht="13.5">
      <c r="B455" s="242"/>
      <c r="C455" s="243"/>
      <c r="D455" s="222" t="s">
        <v>321</v>
      </c>
      <c r="E455" s="244" t="s">
        <v>33</v>
      </c>
      <c r="F455" s="245" t="s">
        <v>324</v>
      </c>
      <c r="G455" s="243"/>
      <c r="H455" s="246">
        <v>6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321</v>
      </c>
      <c r="AU455" s="252" t="s">
        <v>86</v>
      </c>
      <c r="AV455" s="14" t="s">
        <v>178</v>
      </c>
      <c r="AW455" s="14" t="s">
        <v>40</v>
      </c>
      <c r="AX455" s="14" t="s">
        <v>84</v>
      </c>
      <c r="AY455" s="252" t="s">
        <v>314</v>
      </c>
    </row>
    <row r="456" spans="2:65" s="1" customFormat="1" ht="16.5" customHeight="1">
      <c r="B456" s="42"/>
      <c r="C456" s="264" t="s">
        <v>764</v>
      </c>
      <c r="D456" s="264" t="s">
        <v>419</v>
      </c>
      <c r="E456" s="265" t="s">
        <v>765</v>
      </c>
      <c r="F456" s="266" t="s">
        <v>766</v>
      </c>
      <c r="G456" s="267" t="s">
        <v>177</v>
      </c>
      <c r="H456" s="268">
        <v>6</v>
      </c>
      <c r="I456" s="269"/>
      <c r="J456" s="270">
        <f>ROUND(I456*H456,2)</f>
        <v>0</v>
      </c>
      <c r="K456" s="266" t="s">
        <v>319</v>
      </c>
      <c r="L456" s="271"/>
      <c r="M456" s="272" t="s">
        <v>33</v>
      </c>
      <c r="N456" s="273" t="s">
        <v>48</v>
      </c>
      <c r="O456" s="43"/>
      <c r="P456" s="217">
        <f>O456*H456</f>
        <v>0</v>
      </c>
      <c r="Q456" s="217">
        <v>0.111</v>
      </c>
      <c r="R456" s="217">
        <f>Q456*H456</f>
        <v>0.666</v>
      </c>
      <c r="S456" s="217">
        <v>0</v>
      </c>
      <c r="T456" s="218">
        <f>S456*H456</f>
        <v>0</v>
      </c>
      <c r="AR456" s="25" t="s">
        <v>356</v>
      </c>
      <c r="AT456" s="25" t="s">
        <v>419</v>
      </c>
      <c r="AU456" s="25" t="s">
        <v>86</v>
      </c>
      <c r="AY456" s="25" t="s">
        <v>314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25" t="s">
        <v>84</v>
      </c>
      <c r="BK456" s="219">
        <f>ROUND(I456*H456,2)</f>
        <v>0</v>
      </c>
      <c r="BL456" s="25" t="s">
        <v>178</v>
      </c>
      <c r="BM456" s="25" t="s">
        <v>767</v>
      </c>
    </row>
    <row r="457" spans="2:51" s="12" customFormat="1" ht="13.5">
      <c r="B457" s="220"/>
      <c r="C457" s="221"/>
      <c r="D457" s="222" t="s">
        <v>321</v>
      </c>
      <c r="E457" s="223" t="s">
        <v>33</v>
      </c>
      <c r="F457" s="224" t="s">
        <v>544</v>
      </c>
      <c r="G457" s="221"/>
      <c r="H457" s="223" t="s">
        <v>33</v>
      </c>
      <c r="I457" s="225"/>
      <c r="J457" s="221"/>
      <c r="K457" s="221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321</v>
      </c>
      <c r="AU457" s="230" t="s">
        <v>86</v>
      </c>
      <c r="AV457" s="12" t="s">
        <v>84</v>
      </c>
      <c r="AW457" s="12" t="s">
        <v>40</v>
      </c>
      <c r="AX457" s="12" t="s">
        <v>77</v>
      </c>
      <c r="AY457" s="230" t="s">
        <v>314</v>
      </c>
    </row>
    <row r="458" spans="2:51" s="13" customFormat="1" ht="13.5">
      <c r="B458" s="231"/>
      <c r="C458" s="232"/>
      <c r="D458" s="222" t="s">
        <v>321</v>
      </c>
      <c r="E458" s="233" t="s">
        <v>33</v>
      </c>
      <c r="F458" s="234" t="s">
        <v>346</v>
      </c>
      <c r="G458" s="232"/>
      <c r="H458" s="235">
        <v>6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321</v>
      </c>
      <c r="AU458" s="241" t="s">
        <v>86</v>
      </c>
      <c r="AV458" s="13" t="s">
        <v>86</v>
      </c>
      <c r="AW458" s="13" t="s">
        <v>40</v>
      </c>
      <c r="AX458" s="13" t="s">
        <v>77</v>
      </c>
      <c r="AY458" s="241" t="s">
        <v>314</v>
      </c>
    </row>
    <row r="459" spans="2:51" s="14" customFormat="1" ht="13.5">
      <c r="B459" s="242"/>
      <c r="C459" s="243"/>
      <c r="D459" s="222" t="s">
        <v>321</v>
      </c>
      <c r="E459" s="244" t="s">
        <v>33</v>
      </c>
      <c r="F459" s="245" t="s">
        <v>324</v>
      </c>
      <c r="G459" s="243"/>
      <c r="H459" s="246">
        <v>6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321</v>
      </c>
      <c r="AU459" s="252" t="s">
        <v>86</v>
      </c>
      <c r="AV459" s="14" t="s">
        <v>178</v>
      </c>
      <c r="AW459" s="14" t="s">
        <v>40</v>
      </c>
      <c r="AX459" s="14" t="s">
        <v>84</v>
      </c>
      <c r="AY459" s="252" t="s">
        <v>314</v>
      </c>
    </row>
    <row r="460" spans="2:65" s="1" customFormat="1" ht="25.5" customHeight="1">
      <c r="B460" s="42"/>
      <c r="C460" s="264" t="s">
        <v>768</v>
      </c>
      <c r="D460" s="264" t="s">
        <v>419</v>
      </c>
      <c r="E460" s="265" t="s">
        <v>769</v>
      </c>
      <c r="F460" s="266" t="s">
        <v>770</v>
      </c>
      <c r="G460" s="267" t="s">
        <v>177</v>
      </c>
      <c r="H460" s="268">
        <v>5</v>
      </c>
      <c r="I460" s="269"/>
      <c r="J460" s="270">
        <f>ROUND(I460*H460,2)</f>
        <v>0</v>
      </c>
      <c r="K460" s="266" t="s">
        <v>33</v>
      </c>
      <c r="L460" s="271"/>
      <c r="M460" s="272" t="s">
        <v>33</v>
      </c>
      <c r="N460" s="273" t="s">
        <v>48</v>
      </c>
      <c r="O460" s="43"/>
      <c r="P460" s="217">
        <f>O460*H460</f>
        <v>0</v>
      </c>
      <c r="Q460" s="217">
        <v>0.08</v>
      </c>
      <c r="R460" s="217">
        <f>Q460*H460</f>
        <v>0.4</v>
      </c>
      <c r="S460" s="217">
        <v>0</v>
      </c>
      <c r="T460" s="218">
        <f>S460*H460</f>
        <v>0</v>
      </c>
      <c r="AR460" s="25" t="s">
        <v>356</v>
      </c>
      <c r="AT460" s="25" t="s">
        <v>419</v>
      </c>
      <c r="AU460" s="25" t="s">
        <v>86</v>
      </c>
      <c r="AY460" s="25" t="s">
        <v>314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25" t="s">
        <v>84</v>
      </c>
      <c r="BK460" s="219">
        <f>ROUND(I460*H460,2)</f>
        <v>0</v>
      </c>
      <c r="BL460" s="25" t="s">
        <v>178</v>
      </c>
      <c r="BM460" s="25" t="s">
        <v>771</v>
      </c>
    </row>
    <row r="461" spans="2:51" s="12" customFormat="1" ht="13.5">
      <c r="B461" s="220"/>
      <c r="C461" s="221"/>
      <c r="D461" s="222" t="s">
        <v>321</v>
      </c>
      <c r="E461" s="223" t="s">
        <v>33</v>
      </c>
      <c r="F461" s="224" t="s">
        <v>544</v>
      </c>
      <c r="G461" s="221"/>
      <c r="H461" s="223" t="s">
        <v>33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AT461" s="230" t="s">
        <v>321</v>
      </c>
      <c r="AU461" s="230" t="s">
        <v>86</v>
      </c>
      <c r="AV461" s="12" t="s">
        <v>84</v>
      </c>
      <c r="AW461" s="12" t="s">
        <v>40</v>
      </c>
      <c r="AX461" s="12" t="s">
        <v>77</v>
      </c>
      <c r="AY461" s="230" t="s">
        <v>314</v>
      </c>
    </row>
    <row r="462" spans="2:51" s="13" customFormat="1" ht="13.5">
      <c r="B462" s="231"/>
      <c r="C462" s="232"/>
      <c r="D462" s="222" t="s">
        <v>321</v>
      </c>
      <c r="E462" s="233" t="s">
        <v>33</v>
      </c>
      <c r="F462" s="234" t="s">
        <v>142</v>
      </c>
      <c r="G462" s="232"/>
      <c r="H462" s="235">
        <v>5</v>
      </c>
      <c r="I462" s="236"/>
      <c r="J462" s="232"/>
      <c r="K462" s="232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321</v>
      </c>
      <c r="AU462" s="241" t="s">
        <v>86</v>
      </c>
      <c r="AV462" s="13" t="s">
        <v>86</v>
      </c>
      <c r="AW462" s="13" t="s">
        <v>40</v>
      </c>
      <c r="AX462" s="13" t="s">
        <v>77</v>
      </c>
      <c r="AY462" s="241" t="s">
        <v>314</v>
      </c>
    </row>
    <row r="463" spans="2:51" s="14" customFormat="1" ht="13.5">
      <c r="B463" s="242"/>
      <c r="C463" s="243"/>
      <c r="D463" s="222" t="s">
        <v>321</v>
      </c>
      <c r="E463" s="244" t="s">
        <v>33</v>
      </c>
      <c r="F463" s="245" t="s">
        <v>324</v>
      </c>
      <c r="G463" s="243"/>
      <c r="H463" s="246">
        <v>5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321</v>
      </c>
      <c r="AU463" s="252" t="s">
        <v>86</v>
      </c>
      <c r="AV463" s="14" t="s">
        <v>178</v>
      </c>
      <c r="AW463" s="14" t="s">
        <v>40</v>
      </c>
      <c r="AX463" s="14" t="s">
        <v>84</v>
      </c>
      <c r="AY463" s="252" t="s">
        <v>314</v>
      </c>
    </row>
    <row r="464" spans="2:65" s="1" customFormat="1" ht="25.5" customHeight="1">
      <c r="B464" s="42"/>
      <c r="C464" s="264" t="s">
        <v>772</v>
      </c>
      <c r="D464" s="264" t="s">
        <v>419</v>
      </c>
      <c r="E464" s="265" t="s">
        <v>773</v>
      </c>
      <c r="F464" s="266" t="s">
        <v>774</v>
      </c>
      <c r="G464" s="267" t="s">
        <v>177</v>
      </c>
      <c r="H464" s="268">
        <v>5</v>
      </c>
      <c r="I464" s="269"/>
      <c r="J464" s="270">
        <f>ROUND(I464*H464,2)</f>
        <v>0</v>
      </c>
      <c r="K464" s="266" t="s">
        <v>33</v>
      </c>
      <c r="L464" s="271"/>
      <c r="M464" s="272" t="s">
        <v>33</v>
      </c>
      <c r="N464" s="273" t="s">
        <v>48</v>
      </c>
      <c r="O464" s="43"/>
      <c r="P464" s="217">
        <f>O464*H464</f>
        <v>0</v>
      </c>
      <c r="Q464" s="217">
        <v>0.08</v>
      </c>
      <c r="R464" s="217">
        <f>Q464*H464</f>
        <v>0.4</v>
      </c>
      <c r="S464" s="217">
        <v>0</v>
      </c>
      <c r="T464" s="218">
        <f>S464*H464</f>
        <v>0</v>
      </c>
      <c r="AR464" s="25" t="s">
        <v>356</v>
      </c>
      <c r="AT464" s="25" t="s">
        <v>419</v>
      </c>
      <c r="AU464" s="25" t="s">
        <v>86</v>
      </c>
      <c r="AY464" s="25" t="s">
        <v>314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25" t="s">
        <v>84</v>
      </c>
      <c r="BK464" s="219">
        <f>ROUND(I464*H464,2)</f>
        <v>0</v>
      </c>
      <c r="BL464" s="25" t="s">
        <v>178</v>
      </c>
      <c r="BM464" s="25" t="s">
        <v>775</v>
      </c>
    </row>
    <row r="465" spans="2:51" s="12" customFormat="1" ht="13.5">
      <c r="B465" s="220"/>
      <c r="C465" s="221"/>
      <c r="D465" s="222" t="s">
        <v>321</v>
      </c>
      <c r="E465" s="223" t="s">
        <v>33</v>
      </c>
      <c r="F465" s="224" t="s">
        <v>544</v>
      </c>
      <c r="G465" s="221"/>
      <c r="H465" s="223" t="s">
        <v>33</v>
      </c>
      <c r="I465" s="225"/>
      <c r="J465" s="221"/>
      <c r="K465" s="221"/>
      <c r="L465" s="226"/>
      <c r="M465" s="227"/>
      <c r="N465" s="228"/>
      <c r="O465" s="228"/>
      <c r="P465" s="228"/>
      <c r="Q465" s="228"/>
      <c r="R465" s="228"/>
      <c r="S465" s="228"/>
      <c r="T465" s="229"/>
      <c r="AT465" s="230" t="s">
        <v>321</v>
      </c>
      <c r="AU465" s="230" t="s">
        <v>86</v>
      </c>
      <c r="AV465" s="12" t="s">
        <v>84</v>
      </c>
      <c r="AW465" s="12" t="s">
        <v>40</v>
      </c>
      <c r="AX465" s="12" t="s">
        <v>77</v>
      </c>
      <c r="AY465" s="230" t="s">
        <v>314</v>
      </c>
    </row>
    <row r="466" spans="2:51" s="13" customFormat="1" ht="13.5">
      <c r="B466" s="231"/>
      <c r="C466" s="232"/>
      <c r="D466" s="222" t="s">
        <v>321</v>
      </c>
      <c r="E466" s="233" t="s">
        <v>33</v>
      </c>
      <c r="F466" s="234" t="s">
        <v>142</v>
      </c>
      <c r="G466" s="232"/>
      <c r="H466" s="235">
        <v>5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321</v>
      </c>
      <c r="AU466" s="241" t="s">
        <v>86</v>
      </c>
      <c r="AV466" s="13" t="s">
        <v>86</v>
      </c>
      <c r="AW466" s="13" t="s">
        <v>40</v>
      </c>
      <c r="AX466" s="13" t="s">
        <v>77</v>
      </c>
      <c r="AY466" s="241" t="s">
        <v>314</v>
      </c>
    </row>
    <row r="467" spans="2:51" s="14" customFormat="1" ht="13.5">
      <c r="B467" s="242"/>
      <c r="C467" s="243"/>
      <c r="D467" s="222" t="s">
        <v>321</v>
      </c>
      <c r="E467" s="244" t="s">
        <v>33</v>
      </c>
      <c r="F467" s="245" t="s">
        <v>324</v>
      </c>
      <c r="G467" s="243"/>
      <c r="H467" s="246">
        <v>5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321</v>
      </c>
      <c r="AU467" s="252" t="s">
        <v>86</v>
      </c>
      <c r="AV467" s="14" t="s">
        <v>178</v>
      </c>
      <c r="AW467" s="14" t="s">
        <v>40</v>
      </c>
      <c r="AX467" s="14" t="s">
        <v>84</v>
      </c>
      <c r="AY467" s="252" t="s">
        <v>314</v>
      </c>
    </row>
    <row r="468" spans="2:65" s="1" customFormat="1" ht="16.5" customHeight="1">
      <c r="B468" s="42"/>
      <c r="C468" s="264" t="s">
        <v>776</v>
      </c>
      <c r="D468" s="264" t="s">
        <v>419</v>
      </c>
      <c r="E468" s="265" t="s">
        <v>777</v>
      </c>
      <c r="F468" s="266" t="s">
        <v>778</v>
      </c>
      <c r="G468" s="267" t="s">
        <v>177</v>
      </c>
      <c r="H468" s="268">
        <v>1</v>
      </c>
      <c r="I468" s="269"/>
      <c r="J468" s="270">
        <f>ROUND(I468*H468,2)</f>
        <v>0</v>
      </c>
      <c r="K468" s="266" t="s">
        <v>319</v>
      </c>
      <c r="L468" s="271"/>
      <c r="M468" s="272" t="s">
        <v>33</v>
      </c>
      <c r="N468" s="273" t="s">
        <v>48</v>
      </c>
      <c r="O468" s="43"/>
      <c r="P468" s="217">
        <f>O468*H468</f>
        <v>0</v>
      </c>
      <c r="Q468" s="217">
        <v>0.057</v>
      </c>
      <c r="R468" s="217">
        <f>Q468*H468</f>
        <v>0.057</v>
      </c>
      <c r="S468" s="217">
        <v>0</v>
      </c>
      <c r="T468" s="218">
        <f>S468*H468</f>
        <v>0</v>
      </c>
      <c r="AR468" s="25" t="s">
        <v>356</v>
      </c>
      <c r="AT468" s="25" t="s">
        <v>419</v>
      </c>
      <c r="AU468" s="25" t="s">
        <v>86</v>
      </c>
      <c r="AY468" s="25" t="s">
        <v>314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25" t="s">
        <v>84</v>
      </c>
      <c r="BK468" s="219">
        <f>ROUND(I468*H468,2)</f>
        <v>0</v>
      </c>
      <c r="BL468" s="25" t="s">
        <v>178</v>
      </c>
      <c r="BM468" s="25" t="s">
        <v>779</v>
      </c>
    </row>
    <row r="469" spans="2:51" s="12" customFormat="1" ht="13.5">
      <c r="B469" s="220"/>
      <c r="C469" s="221"/>
      <c r="D469" s="222" t="s">
        <v>321</v>
      </c>
      <c r="E469" s="223" t="s">
        <v>33</v>
      </c>
      <c r="F469" s="224" t="s">
        <v>544</v>
      </c>
      <c r="G469" s="221"/>
      <c r="H469" s="223" t="s">
        <v>33</v>
      </c>
      <c r="I469" s="225"/>
      <c r="J469" s="221"/>
      <c r="K469" s="221"/>
      <c r="L469" s="226"/>
      <c r="M469" s="227"/>
      <c r="N469" s="228"/>
      <c r="O469" s="228"/>
      <c r="P469" s="228"/>
      <c r="Q469" s="228"/>
      <c r="R469" s="228"/>
      <c r="S469" s="228"/>
      <c r="T469" s="229"/>
      <c r="AT469" s="230" t="s">
        <v>321</v>
      </c>
      <c r="AU469" s="230" t="s">
        <v>86</v>
      </c>
      <c r="AV469" s="12" t="s">
        <v>84</v>
      </c>
      <c r="AW469" s="12" t="s">
        <v>40</v>
      </c>
      <c r="AX469" s="12" t="s">
        <v>77</v>
      </c>
      <c r="AY469" s="230" t="s">
        <v>314</v>
      </c>
    </row>
    <row r="470" spans="2:51" s="13" customFormat="1" ht="13.5">
      <c r="B470" s="231"/>
      <c r="C470" s="232"/>
      <c r="D470" s="222" t="s">
        <v>321</v>
      </c>
      <c r="E470" s="233" t="s">
        <v>33</v>
      </c>
      <c r="F470" s="234" t="s">
        <v>84</v>
      </c>
      <c r="G470" s="232"/>
      <c r="H470" s="235">
        <v>1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321</v>
      </c>
      <c r="AU470" s="241" t="s">
        <v>86</v>
      </c>
      <c r="AV470" s="13" t="s">
        <v>86</v>
      </c>
      <c r="AW470" s="13" t="s">
        <v>40</v>
      </c>
      <c r="AX470" s="13" t="s">
        <v>77</v>
      </c>
      <c r="AY470" s="241" t="s">
        <v>314</v>
      </c>
    </row>
    <row r="471" spans="2:51" s="14" customFormat="1" ht="13.5">
      <c r="B471" s="242"/>
      <c r="C471" s="243"/>
      <c r="D471" s="222" t="s">
        <v>321</v>
      </c>
      <c r="E471" s="244" t="s">
        <v>33</v>
      </c>
      <c r="F471" s="245" t="s">
        <v>324</v>
      </c>
      <c r="G471" s="243"/>
      <c r="H471" s="246">
        <v>1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321</v>
      </c>
      <c r="AU471" s="252" t="s">
        <v>86</v>
      </c>
      <c r="AV471" s="14" t="s">
        <v>178</v>
      </c>
      <c r="AW471" s="14" t="s">
        <v>40</v>
      </c>
      <c r="AX471" s="14" t="s">
        <v>84</v>
      </c>
      <c r="AY471" s="252" t="s">
        <v>314</v>
      </c>
    </row>
    <row r="472" spans="2:65" s="1" customFormat="1" ht="25.5" customHeight="1">
      <c r="B472" s="42"/>
      <c r="C472" s="208" t="s">
        <v>780</v>
      </c>
      <c r="D472" s="208" t="s">
        <v>316</v>
      </c>
      <c r="E472" s="209" t="s">
        <v>781</v>
      </c>
      <c r="F472" s="210" t="s">
        <v>782</v>
      </c>
      <c r="G472" s="211" t="s">
        <v>177</v>
      </c>
      <c r="H472" s="212">
        <v>6</v>
      </c>
      <c r="I472" s="213"/>
      <c r="J472" s="214">
        <f>ROUND(I472*H472,2)</f>
        <v>0</v>
      </c>
      <c r="K472" s="210" t="s">
        <v>319</v>
      </c>
      <c r="L472" s="62"/>
      <c r="M472" s="215" t="s">
        <v>33</v>
      </c>
      <c r="N472" s="216" t="s">
        <v>48</v>
      </c>
      <c r="O472" s="43"/>
      <c r="P472" s="217">
        <f>O472*H472</f>
        <v>0</v>
      </c>
      <c r="Q472" s="217">
        <v>0.21734</v>
      </c>
      <c r="R472" s="217">
        <f>Q472*H472</f>
        <v>1.30404</v>
      </c>
      <c r="S472" s="217">
        <v>0</v>
      </c>
      <c r="T472" s="218">
        <f>S472*H472</f>
        <v>0</v>
      </c>
      <c r="AR472" s="25" t="s">
        <v>178</v>
      </c>
      <c r="AT472" s="25" t="s">
        <v>316</v>
      </c>
      <c r="AU472" s="25" t="s">
        <v>86</v>
      </c>
      <c r="AY472" s="25" t="s">
        <v>314</v>
      </c>
      <c r="BE472" s="219">
        <f>IF(N472="základní",J472,0)</f>
        <v>0</v>
      </c>
      <c r="BF472" s="219">
        <f>IF(N472="snížená",J472,0)</f>
        <v>0</v>
      </c>
      <c r="BG472" s="219">
        <f>IF(N472="zákl. přenesená",J472,0)</f>
        <v>0</v>
      </c>
      <c r="BH472" s="219">
        <f>IF(N472="sníž. přenesená",J472,0)</f>
        <v>0</v>
      </c>
      <c r="BI472" s="219">
        <f>IF(N472="nulová",J472,0)</f>
        <v>0</v>
      </c>
      <c r="BJ472" s="25" t="s">
        <v>84</v>
      </c>
      <c r="BK472" s="219">
        <f>ROUND(I472*H472,2)</f>
        <v>0</v>
      </c>
      <c r="BL472" s="25" t="s">
        <v>178</v>
      </c>
      <c r="BM472" s="25" t="s">
        <v>783</v>
      </c>
    </row>
    <row r="473" spans="2:51" s="12" customFormat="1" ht="13.5">
      <c r="B473" s="220"/>
      <c r="C473" s="221"/>
      <c r="D473" s="222" t="s">
        <v>321</v>
      </c>
      <c r="E473" s="223" t="s">
        <v>33</v>
      </c>
      <c r="F473" s="224" t="s">
        <v>544</v>
      </c>
      <c r="G473" s="221"/>
      <c r="H473" s="223" t="s">
        <v>33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321</v>
      </c>
      <c r="AU473" s="230" t="s">
        <v>86</v>
      </c>
      <c r="AV473" s="12" t="s">
        <v>84</v>
      </c>
      <c r="AW473" s="12" t="s">
        <v>40</v>
      </c>
      <c r="AX473" s="12" t="s">
        <v>77</v>
      </c>
      <c r="AY473" s="230" t="s">
        <v>314</v>
      </c>
    </row>
    <row r="474" spans="2:51" s="13" customFormat="1" ht="13.5">
      <c r="B474" s="231"/>
      <c r="C474" s="232"/>
      <c r="D474" s="222" t="s">
        <v>321</v>
      </c>
      <c r="E474" s="233" t="s">
        <v>33</v>
      </c>
      <c r="F474" s="234" t="s">
        <v>346</v>
      </c>
      <c r="G474" s="232"/>
      <c r="H474" s="235">
        <v>6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321</v>
      </c>
      <c r="AU474" s="241" t="s">
        <v>86</v>
      </c>
      <c r="AV474" s="13" t="s">
        <v>86</v>
      </c>
      <c r="AW474" s="13" t="s">
        <v>40</v>
      </c>
      <c r="AX474" s="13" t="s">
        <v>77</v>
      </c>
      <c r="AY474" s="241" t="s">
        <v>314</v>
      </c>
    </row>
    <row r="475" spans="2:51" s="14" customFormat="1" ht="13.5">
      <c r="B475" s="242"/>
      <c r="C475" s="243"/>
      <c r="D475" s="222" t="s">
        <v>321</v>
      </c>
      <c r="E475" s="244" t="s">
        <v>33</v>
      </c>
      <c r="F475" s="245" t="s">
        <v>324</v>
      </c>
      <c r="G475" s="243"/>
      <c r="H475" s="246">
        <v>6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AT475" s="252" t="s">
        <v>321</v>
      </c>
      <c r="AU475" s="252" t="s">
        <v>86</v>
      </c>
      <c r="AV475" s="14" t="s">
        <v>178</v>
      </c>
      <c r="AW475" s="14" t="s">
        <v>40</v>
      </c>
      <c r="AX475" s="14" t="s">
        <v>84</v>
      </c>
      <c r="AY475" s="252" t="s">
        <v>314</v>
      </c>
    </row>
    <row r="476" spans="2:65" s="1" customFormat="1" ht="16.5" customHeight="1">
      <c r="B476" s="42"/>
      <c r="C476" s="264" t="s">
        <v>784</v>
      </c>
      <c r="D476" s="264" t="s">
        <v>419</v>
      </c>
      <c r="E476" s="265" t="s">
        <v>785</v>
      </c>
      <c r="F476" s="266" t="s">
        <v>786</v>
      </c>
      <c r="G476" s="267" t="s">
        <v>177</v>
      </c>
      <c r="H476" s="268">
        <v>5</v>
      </c>
      <c r="I476" s="269"/>
      <c r="J476" s="270">
        <f>ROUND(I476*H476,2)</f>
        <v>0</v>
      </c>
      <c r="K476" s="266" t="s">
        <v>319</v>
      </c>
      <c r="L476" s="271"/>
      <c r="M476" s="272" t="s">
        <v>33</v>
      </c>
      <c r="N476" s="273" t="s">
        <v>48</v>
      </c>
      <c r="O476" s="43"/>
      <c r="P476" s="217">
        <f>O476*H476</f>
        <v>0</v>
      </c>
      <c r="Q476" s="217">
        <v>0.0506</v>
      </c>
      <c r="R476" s="217">
        <f>Q476*H476</f>
        <v>0.253</v>
      </c>
      <c r="S476" s="217">
        <v>0</v>
      </c>
      <c r="T476" s="218">
        <f>S476*H476</f>
        <v>0</v>
      </c>
      <c r="AR476" s="25" t="s">
        <v>356</v>
      </c>
      <c r="AT476" s="25" t="s">
        <v>419</v>
      </c>
      <c r="AU476" s="25" t="s">
        <v>86</v>
      </c>
      <c r="AY476" s="25" t="s">
        <v>314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25" t="s">
        <v>84</v>
      </c>
      <c r="BK476" s="219">
        <f>ROUND(I476*H476,2)</f>
        <v>0</v>
      </c>
      <c r="BL476" s="25" t="s">
        <v>178</v>
      </c>
      <c r="BM476" s="25" t="s">
        <v>787</v>
      </c>
    </row>
    <row r="477" spans="2:47" s="1" customFormat="1" ht="27">
      <c r="B477" s="42"/>
      <c r="C477" s="64"/>
      <c r="D477" s="222" t="s">
        <v>479</v>
      </c>
      <c r="E477" s="64"/>
      <c r="F477" s="274" t="s">
        <v>788</v>
      </c>
      <c r="G477" s="64"/>
      <c r="H477" s="64"/>
      <c r="I477" s="177"/>
      <c r="J477" s="64"/>
      <c r="K477" s="64"/>
      <c r="L477" s="62"/>
      <c r="M477" s="275"/>
      <c r="N477" s="43"/>
      <c r="O477" s="43"/>
      <c r="P477" s="43"/>
      <c r="Q477" s="43"/>
      <c r="R477" s="43"/>
      <c r="S477" s="43"/>
      <c r="T477" s="79"/>
      <c r="AT477" s="25" t="s">
        <v>479</v>
      </c>
      <c r="AU477" s="25" t="s">
        <v>86</v>
      </c>
    </row>
    <row r="478" spans="2:51" s="12" customFormat="1" ht="13.5">
      <c r="B478" s="220"/>
      <c r="C478" s="221"/>
      <c r="D478" s="222" t="s">
        <v>321</v>
      </c>
      <c r="E478" s="223" t="s">
        <v>33</v>
      </c>
      <c r="F478" s="224" t="s">
        <v>544</v>
      </c>
      <c r="G478" s="221"/>
      <c r="H478" s="223" t="s">
        <v>33</v>
      </c>
      <c r="I478" s="225"/>
      <c r="J478" s="221"/>
      <c r="K478" s="221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321</v>
      </c>
      <c r="AU478" s="230" t="s">
        <v>86</v>
      </c>
      <c r="AV478" s="12" t="s">
        <v>84</v>
      </c>
      <c r="AW478" s="12" t="s">
        <v>40</v>
      </c>
      <c r="AX478" s="12" t="s">
        <v>77</v>
      </c>
      <c r="AY478" s="230" t="s">
        <v>314</v>
      </c>
    </row>
    <row r="479" spans="2:51" s="13" customFormat="1" ht="13.5">
      <c r="B479" s="231"/>
      <c r="C479" s="232"/>
      <c r="D479" s="222" t="s">
        <v>321</v>
      </c>
      <c r="E479" s="233" t="s">
        <v>33</v>
      </c>
      <c r="F479" s="234" t="s">
        <v>142</v>
      </c>
      <c r="G479" s="232"/>
      <c r="H479" s="235">
        <v>5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321</v>
      </c>
      <c r="AU479" s="241" t="s">
        <v>86</v>
      </c>
      <c r="AV479" s="13" t="s">
        <v>86</v>
      </c>
      <c r="AW479" s="13" t="s">
        <v>40</v>
      </c>
      <c r="AX479" s="13" t="s">
        <v>77</v>
      </c>
      <c r="AY479" s="241" t="s">
        <v>314</v>
      </c>
    </row>
    <row r="480" spans="2:51" s="14" customFormat="1" ht="13.5">
      <c r="B480" s="242"/>
      <c r="C480" s="243"/>
      <c r="D480" s="222" t="s">
        <v>321</v>
      </c>
      <c r="E480" s="244" t="s">
        <v>33</v>
      </c>
      <c r="F480" s="245" t="s">
        <v>324</v>
      </c>
      <c r="G480" s="243"/>
      <c r="H480" s="246">
        <v>5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AT480" s="252" t="s">
        <v>321</v>
      </c>
      <c r="AU480" s="252" t="s">
        <v>86</v>
      </c>
      <c r="AV480" s="14" t="s">
        <v>178</v>
      </c>
      <c r="AW480" s="14" t="s">
        <v>40</v>
      </c>
      <c r="AX480" s="14" t="s">
        <v>84</v>
      </c>
      <c r="AY480" s="252" t="s">
        <v>314</v>
      </c>
    </row>
    <row r="481" spans="2:65" s="1" customFormat="1" ht="16.5" customHeight="1">
      <c r="B481" s="42"/>
      <c r="C481" s="264" t="s">
        <v>789</v>
      </c>
      <c r="D481" s="264" t="s">
        <v>419</v>
      </c>
      <c r="E481" s="265" t="s">
        <v>790</v>
      </c>
      <c r="F481" s="266" t="s">
        <v>791</v>
      </c>
      <c r="G481" s="267" t="s">
        <v>177</v>
      </c>
      <c r="H481" s="268">
        <v>1</v>
      </c>
      <c r="I481" s="269"/>
      <c r="J481" s="270">
        <f>ROUND(I481*H481,2)</f>
        <v>0</v>
      </c>
      <c r="K481" s="266" t="s">
        <v>319</v>
      </c>
      <c r="L481" s="271"/>
      <c r="M481" s="272" t="s">
        <v>33</v>
      </c>
      <c r="N481" s="273" t="s">
        <v>48</v>
      </c>
      <c r="O481" s="43"/>
      <c r="P481" s="217">
        <f>O481*H481</f>
        <v>0</v>
      </c>
      <c r="Q481" s="217">
        <v>0.01</v>
      </c>
      <c r="R481" s="217">
        <f>Q481*H481</f>
        <v>0.01</v>
      </c>
      <c r="S481" s="217">
        <v>0</v>
      </c>
      <c r="T481" s="218">
        <f>S481*H481</f>
        <v>0</v>
      </c>
      <c r="AR481" s="25" t="s">
        <v>356</v>
      </c>
      <c r="AT481" s="25" t="s">
        <v>419</v>
      </c>
      <c r="AU481" s="25" t="s">
        <v>86</v>
      </c>
      <c r="AY481" s="25" t="s">
        <v>314</v>
      </c>
      <c r="BE481" s="219">
        <f>IF(N481="základní",J481,0)</f>
        <v>0</v>
      </c>
      <c r="BF481" s="219">
        <f>IF(N481="snížená",J481,0)</f>
        <v>0</v>
      </c>
      <c r="BG481" s="219">
        <f>IF(N481="zákl. přenesená",J481,0)</f>
        <v>0</v>
      </c>
      <c r="BH481" s="219">
        <f>IF(N481="sníž. přenesená",J481,0)</f>
        <v>0</v>
      </c>
      <c r="BI481" s="219">
        <f>IF(N481="nulová",J481,0)</f>
        <v>0</v>
      </c>
      <c r="BJ481" s="25" t="s">
        <v>84</v>
      </c>
      <c r="BK481" s="219">
        <f>ROUND(I481*H481,2)</f>
        <v>0</v>
      </c>
      <c r="BL481" s="25" t="s">
        <v>178</v>
      </c>
      <c r="BM481" s="25" t="s">
        <v>792</v>
      </c>
    </row>
    <row r="482" spans="2:47" s="1" customFormat="1" ht="27">
      <c r="B482" s="42"/>
      <c r="C482" s="64"/>
      <c r="D482" s="222" t="s">
        <v>479</v>
      </c>
      <c r="E482" s="64"/>
      <c r="F482" s="274" t="s">
        <v>788</v>
      </c>
      <c r="G482" s="64"/>
      <c r="H482" s="64"/>
      <c r="I482" s="177"/>
      <c r="J482" s="64"/>
      <c r="K482" s="64"/>
      <c r="L482" s="62"/>
      <c r="M482" s="275"/>
      <c r="N482" s="43"/>
      <c r="O482" s="43"/>
      <c r="P482" s="43"/>
      <c r="Q482" s="43"/>
      <c r="R482" s="43"/>
      <c r="S482" s="43"/>
      <c r="T482" s="79"/>
      <c r="AT482" s="25" t="s">
        <v>479</v>
      </c>
      <c r="AU482" s="25" t="s">
        <v>86</v>
      </c>
    </row>
    <row r="483" spans="2:51" s="12" customFormat="1" ht="13.5">
      <c r="B483" s="220"/>
      <c r="C483" s="221"/>
      <c r="D483" s="222" t="s">
        <v>321</v>
      </c>
      <c r="E483" s="223" t="s">
        <v>33</v>
      </c>
      <c r="F483" s="224" t="s">
        <v>544</v>
      </c>
      <c r="G483" s="221"/>
      <c r="H483" s="223" t="s">
        <v>33</v>
      </c>
      <c r="I483" s="225"/>
      <c r="J483" s="221"/>
      <c r="K483" s="221"/>
      <c r="L483" s="226"/>
      <c r="M483" s="227"/>
      <c r="N483" s="228"/>
      <c r="O483" s="228"/>
      <c r="P483" s="228"/>
      <c r="Q483" s="228"/>
      <c r="R483" s="228"/>
      <c r="S483" s="228"/>
      <c r="T483" s="229"/>
      <c r="AT483" s="230" t="s">
        <v>321</v>
      </c>
      <c r="AU483" s="230" t="s">
        <v>86</v>
      </c>
      <c r="AV483" s="12" t="s">
        <v>84</v>
      </c>
      <c r="AW483" s="12" t="s">
        <v>40</v>
      </c>
      <c r="AX483" s="12" t="s">
        <v>77</v>
      </c>
      <c r="AY483" s="230" t="s">
        <v>314</v>
      </c>
    </row>
    <row r="484" spans="2:51" s="13" customFormat="1" ht="13.5">
      <c r="B484" s="231"/>
      <c r="C484" s="232"/>
      <c r="D484" s="222" t="s">
        <v>321</v>
      </c>
      <c r="E484" s="233" t="s">
        <v>33</v>
      </c>
      <c r="F484" s="234" t="s">
        <v>84</v>
      </c>
      <c r="G484" s="232"/>
      <c r="H484" s="235">
        <v>1</v>
      </c>
      <c r="I484" s="236"/>
      <c r="J484" s="232"/>
      <c r="K484" s="232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321</v>
      </c>
      <c r="AU484" s="241" t="s">
        <v>86</v>
      </c>
      <c r="AV484" s="13" t="s">
        <v>86</v>
      </c>
      <c r="AW484" s="13" t="s">
        <v>40</v>
      </c>
      <c r="AX484" s="13" t="s">
        <v>77</v>
      </c>
      <c r="AY484" s="241" t="s">
        <v>314</v>
      </c>
    </row>
    <row r="485" spans="2:51" s="14" customFormat="1" ht="13.5">
      <c r="B485" s="242"/>
      <c r="C485" s="243"/>
      <c r="D485" s="222" t="s">
        <v>321</v>
      </c>
      <c r="E485" s="244" t="s">
        <v>33</v>
      </c>
      <c r="F485" s="245" t="s">
        <v>324</v>
      </c>
      <c r="G485" s="243"/>
      <c r="H485" s="246">
        <v>1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321</v>
      </c>
      <c r="AU485" s="252" t="s">
        <v>86</v>
      </c>
      <c r="AV485" s="14" t="s">
        <v>178</v>
      </c>
      <c r="AW485" s="14" t="s">
        <v>40</v>
      </c>
      <c r="AX485" s="14" t="s">
        <v>84</v>
      </c>
      <c r="AY485" s="252" t="s">
        <v>314</v>
      </c>
    </row>
    <row r="486" spans="2:65" s="1" customFormat="1" ht="16.5" customHeight="1">
      <c r="B486" s="42"/>
      <c r="C486" s="264" t="s">
        <v>793</v>
      </c>
      <c r="D486" s="264" t="s">
        <v>419</v>
      </c>
      <c r="E486" s="265" t="s">
        <v>794</v>
      </c>
      <c r="F486" s="266" t="s">
        <v>795</v>
      </c>
      <c r="G486" s="267" t="s">
        <v>177</v>
      </c>
      <c r="H486" s="268">
        <v>5</v>
      </c>
      <c r="I486" s="269"/>
      <c r="J486" s="270">
        <f>ROUND(I486*H486,2)</f>
        <v>0</v>
      </c>
      <c r="K486" s="266" t="s">
        <v>319</v>
      </c>
      <c r="L486" s="271"/>
      <c r="M486" s="272" t="s">
        <v>33</v>
      </c>
      <c r="N486" s="273" t="s">
        <v>48</v>
      </c>
      <c r="O486" s="43"/>
      <c r="P486" s="217">
        <f>O486*H486</f>
        <v>0</v>
      </c>
      <c r="Q486" s="217">
        <v>0.0085</v>
      </c>
      <c r="R486" s="217">
        <f>Q486*H486</f>
        <v>0.0425</v>
      </c>
      <c r="S486" s="217">
        <v>0</v>
      </c>
      <c r="T486" s="218">
        <f>S486*H486</f>
        <v>0</v>
      </c>
      <c r="AR486" s="25" t="s">
        <v>356</v>
      </c>
      <c r="AT486" s="25" t="s">
        <v>419</v>
      </c>
      <c r="AU486" s="25" t="s">
        <v>86</v>
      </c>
      <c r="AY486" s="25" t="s">
        <v>314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25" t="s">
        <v>84</v>
      </c>
      <c r="BK486" s="219">
        <f>ROUND(I486*H486,2)</f>
        <v>0</v>
      </c>
      <c r="BL486" s="25" t="s">
        <v>178</v>
      </c>
      <c r="BM486" s="25" t="s">
        <v>796</v>
      </c>
    </row>
    <row r="487" spans="2:51" s="12" customFormat="1" ht="13.5">
      <c r="B487" s="220"/>
      <c r="C487" s="221"/>
      <c r="D487" s="222" t="s">
        <v>321</v>
      </c>
      <c r="E487" s="223" t="s">
        <v>33</v>
      </c>
      <c r="F487" s="224" t="s">
        <v>544</v>
      </c>
      <c r="G487" s="221"/>
      <c r="H487" s="223" t="s">
        <v>33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321</v>
      </c>
      <c r="AU487" s="230" t="s">
        <v>86</v>
      </c>
      <c r="AV487" s="12" t="s">
        <v>84</v>
      </c>
      <c r="AW487" s="12" t="s">
        <v>40</v>
      </c>
      <c r="AX487" s="12" t="s">
        <v>77</v>
      </c>
      <c r="AY487" s="230" t="s">
        <v>314</v>
      </c>
    </row>
    <row r="488" spans="2:51" s="13" customFormat="1" ht="13.5">
      <c r="B488" s="231"/>
      <c r="C488" s="232"/>
      <c r="D488" s="222" t="s">
        <v>321</v>
      </c>
      <c r="E488" s="233" t="s">
        <v>33</v>
      </c>
      <c r="F488" s="234" t="s">
        <v>142</v>
      </c>
      <c r="G488" s="232"/>
      <c r="H488" s="235">
        <v>5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321</v>
      </c>
      <c r="AU488" s="241" t="s">
        <v>86</v>
      </c>
      <c r="AV488" s="13" t="s">
        <v>86</v>
      </c>
      <c r="AW488" s="13" t="s">
        <v>40</v>
      </c>
      <c r="AX488" s="13" t="s">
        <v>77</v>
      </c>
      <c r="AY488" s="241" t="s">
        <v>314</v>
      </c>
    </row>
    <row r="489" spans="2:51" s="14" customFormat="1" ht="13.5">
      <c r="B489" s="242"/>
      <c r="C489" s="243"/>
      <c r="D489" s="222" t="s">
        <v>321</v>
      </c>
      <c r="E489" s="244" t="s">
        <v>33</v>
      </c>
      <c r="F489" s="245" t="s">
        <v>324</v>
      </c>
      <c r="G489" s="243"/>
      <c r="H489" s="246">
        <v>5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321</v>
      </c>
      <c r="AU489" s="252" t="s">
        <v>86</v>
      </c>
      <c r="AV489" s="14" t="s">
        <v>178</v>
      </c>
      <c r="AW489" s="14" t="s">
        <v>40</v>
      </c>
      <c r="AX489" s="14" t="s">
        <v>84</v>
      </c>
      <c r="AY489" s="252" t="s">
        <v>314</v>
      </c>
    </row>
    <row r="490" spans="2:65" s="1" customFormat="1" ht="16.5" customHeight="1">
      <c r="B490" s="42"/>
      <c r="C490" s="208" t="s">
        <v>797</v>
      </c>
      <c r="D490" s="208" t="s">
        <v>316</v>
      </c>
      <c r="E490" s="209" t="s">
        <v>798</v>
      </c>
      <c r="F490" s="210" t="s">
        <v>799</v>
      </c>
      <c r="G490" s="211" t="s">
        <v>177</v>
      </c>
      <c r="H490" s="212">
        <v>2</v>
      </c>
      <c r="I490" s="213"/>
      <c r="J490" s="214">
        <f>ROUND(I490*H490,2)</f>
        <v>0</v>
      </c>
      <c r="K490" s="210" t="s">
        <v>319</v>
      </c>
      <c r="L490" s="62"/>
      <c r="M490" s="215" t="s">
        <v>33</v>
      </c>
      <c r="N490" s="216" t="s">
        <v>48</v>
      </c>
      <c r="O490" s="43"/>
      <c r="P490" s="217">
        <f>O490*H490</f>
        <v>0</v>
      </c>
      <c r="Q490" s="217">
        <v>0.42368</v>
      </c>
      <c r="R490" s="217">
        <f>Q490*H490</f>
        <v>0.84736</v>
      </c>
      <c r="S490" s="217">
        <v>0</v>
      </c>
      <c r="T490" s="218">
        <f>S490*H490</f>
        <v>0</v>
      </c>
      <c r="AR490" s="25" t="s">
        <v>178</v>
      </c>
      <c r="AT490" s="25" t="s">
        <v>316</v>
      </c>
      <c r="AU490" s="25" t="s">
        <v>86</v>
      </c>
      <c r="AY490" s="25" t="s">
        <v>314</v>
      </c>
      <c r="BE490" s="219">
        <f>IF(N490="základní",J490,0)</f>
        <v>0</v>
      </c>
      <c r="BF490" s="219">
        <f>IF(N490="snížená",J490,0)</f>
        <v>0</v>
      </c>
      <c r="BG490" s="219">
        <f>IF(N490="zákl. přenesená",J490,0)</f>
        <v>0</v>
      </c>
      <c r="BH490" s="219">
        <f>IF(N490="sníž. přenesená",J490,0)</f>
        <v>0</v>
      </c>
      <c r="BI490" s="219">
        <f>IF(N490="nulová",J490,0)</f>
        <v>0</v>
      </c>
      <c r="BJ490" s="25" t="s">
        <v>84</v>
      </c>
      <c r="BK490" s="219">
        <f>ROUND(I490*H490,2)</f>
        <v>0</v>
      </c>
      <c r="BL490" s="25" t="s">
        <v>178</v>
      </c>
      <c r="BM490" s="25" t="s">
        <v>800</v>
      </c>
    </row>
    <row r="491" spans="2:51" s="12" customFormat="1" ht="13.5">
      <c r="B491" s="220"/>
      <c r="C491" s="221"/>
      <c r="D491" s="222" t="s">
        <v>321</v>
      </c>
      <c r="E491" s="223" t="s">
        <v>33</v>
      </c>
      <c r="F491" s="224" t="s">
        <v>544</v>
      </c>
      <c r="G491" s="221"/>
      <c r="H491" s="223" t="s">
        <v>33</v>
      </c>
      <c r="I491" s="225"/>
      <c r="J491" s="221"/>
      <c r="K491" s="221"/>
      <c r="L491" s="226"/>
      <c r="M491" s="227"/>
      <c r="N491" s="228"/>
      <c r="O491" s="228"/>
      <c r="P491" s="228"/>
      <c r="Q491" s="228"/>
      <c r="R491" s="228"/>
      <c r="S491" s="228"/>
      <c r="T491" s="229"/>
      <c r="AT491" s="230" t="s">
        <v>321</v>
      </c>
      <c r="AU491" s="230" t="s">
        <v>86</v>
      </c>
      <c r="AV491" s="12" t="s">
        <v>84</v>
      </c>
      <c r="AW491" s="12" t="s">
        <v>40</v>
      </c>
      <c r="AX491" s="12" t="s">
        <v>77</v>
      </c>
      <c r="AY491" s="230" t="s">
        <v>314</v>
      </c>
    </row>
    <row r="492" spans="2:51" s="13" customFormat="1" ht="13.5">
      <c r="B492" s="231"/>
      <c r="C492" s="232"/>
      <c r="D492" s="222" t="s">
        <v>321</v>
      </c>
      <c r="E492" s="233" t="s">
        <v>33</v>
      </c>
      <c r="F492" s="234" t="s">
        <v>86</v>
      </c>
      <c r="G492" s="232"/>
      <c r="H492" s="235">
        <v>2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321</v>
      </c>
      <c r="AU492" s="241" t="s">
        <v>86</v>
      </c>
      <c r="AV492" s="13" t="s">
        <v>86</v>
      </c>
      <c r="AW492" s="13" t="s">
        <v>40</v>
      </c>
      <c r="AX492" s="13" t="s">
        <v>77</v>
      </c>
      <c r="AY492" s="241" t="s">
        <v>314</v>
      </c>
    </row>
    <row r="493" spans="2:51" s="14" customFormat="1" ht="13.5">
      <c r="B493" s="242"/>
      <c r="C493" s="243"/>
      <c r="D493" s="222" t="s">
        <v>321</v>
      </c>
      <c r="E493" s="244" t="s">
        <v>33</v>
      </c>
      <c r="F493" s="245" t="s">
        <v>324</v>
      </c>
      <c r="G493" s="243"/>
      <c r="H493" s="246">
        <v>2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321</v>
      </c>
      <c r="AU493" s="252" t="s">
        <v>86</v>
      </c>
      <c r="AV493" s="14" t="s">
        <v>178</v>
      </c>
      <c r="AW493" s="14" t="s">
        <v>40</v>
      </c>
      <c r="AX493" s="14" t="s">
        <v>84</v>
      </c>
      <c r="AY493" s="252" t="s">
        <v>314</v>
      </c>
    </row>
    <row r="494" spans="2:65" s="1" customFormat="1" ht="16.5" customHeight="1">
      <c r="B494" s="42"/>
      <c r="C494" s="208" t="s">
        <v>801</v>
      </c>
      <c r="D494" s="208" t="s">
        <v>316</v>
      </c>
      <c r="E494" s="209" t="s">
        <v>802</v>
      </c>
      <c r="F494" s="210" t="s">
        <v>803</v>
      </c>
      <c r="G494" s="211" t="s">
        <v>177</v>
      </c>
      <c r="H494" s="212">
        <v>1</v>
      </c>
      <c r="I494" s="213"/>
      <c r="J494" s="214">
        <f>ROUND(I494*H494,2)</f>
        <v>0</v>
      </c>
      <c r="K494" s="210" t="s">
        <v>319</v>
      </c>
      <c r="L494" s="62"/>
      <c r="M494" s="215" t="s">
        <v>33</v>
      </c>
      <c r="N494" s="216" t="s">
        <v>48</v>
      </c>
      <c r="O494" s="43"/>
      <c r="P494" s="217">
        <f>O494*H494</f>
        <v>0</v>
      </c>
      <c r="Q494" s="217">
        <v>0.32272</v>
      </c>
      <c r="R494" s="217">
        <f>Q494*H494</f>
        <v>0.32272</v>
      </c>
      <c r="S494" s="217">
        <v>0</v>
      </c>
      <c r="T494" s="218">
        <f>S494*H494</f>
        <v>0</v>
      </c>
      <c r="AR494" s="25" t="s">
        <v>178</v>
      </c>
      <c r="AT494" s="25" t="s">
        <v>316</v>
      </c>
      <c r="AU494" s="25" t="s">
        <v>86</v>
      </c>
      <c r="AY494" s="25" t="s">
        <v>314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25" t="s">
        <v>84</v>
      </c>
      <c r="BK494" s="219">
        <f>ROUND(I494*H494,2)</f>
        <v>0</v>
      </c>
      <c r="BL494" s="25" t="s">
        <v>178</v>
      </c>
      <c r="BM494" s="25" t="s">
        <v>804</v>
      </c>
    </row>
    <row r="495" spans="2:51" s="12" customFormat="1" ht="13.5">
      <c r="B495" s="220"/>
      <c r="C495" s="221"/>
      <c r="D495" s="222" t="s">
        <v>321</v>
      </c>
      <c r="E495" s="223" t="s">
        <v>33</v>
      </c>
      <c r="F495" s="224" t="s">
        <v>544</v>
      </c>
      <c r="G495" s="221"/>
      <c r="H495" s="223" t="s">
        <v>33</v>
      </c>
      <c r="I495" s="225"/>
      <c r="J495" s="221"/>
      <c r="K495" s="221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321</v>
      </c>
      <c r="AU495" s="230" t="s">
        <v>86</v>
      </c>
      <c r="AV495" s="12" t="s">
        <v>84</v>
      </c>
      <c r="AW495" s="12" t="s">
        <v>40</v>
      </c>
      <c r="AX495" s="12" t="s">
        <v>77</v>
      </c>
      <c r="AY495" s="230" t="s">
        <v>314</v>
      </c>
    </row>
    <row r="496" spans="2:51" s="13" customFormat="1" ht="13.5">
      <c r="B496" s="231"/>
      <c r="C496" s="232"/>
      <c r="D496" s="222" t="s">
        <v>321</v>
      </c>
      <c r="E496" s="233" t="s">
        <v>33</v>
      </c>
      <c r="F496" s="234" t="s">
        <v>84</v>
      </c>
      <c r="G496" s="232"/>
      <c r="H496" s="235">
        <v>1</v>
      </c>
      <c r="I496" s="236"/>
      <c r="J496" s="232"/>
      <c r="K496" s="232"/>
      <c r="L496" s="237"/>
      <c r="M496" s="238"/>
      <c r="N496" s="239"/>
      <c r="O496" s="239"/>
      <c r="P496" s="239"/>
      <c r="Q496" s="239"/>
      <c r="R496" s="239"/>
      <c r="S496" s="239"/>
      <c r="T496" s="240"/>
      <c r="AT496" s="241" t="s">
        <v>321</v>
      </c>
      <c r="AU496" s="241" t="s">
        <v>86</v>
      </c>
      <c r="AV496" s="13" t="s">
        <v>86</v>
      </c>
      <c r="AW496" s="13" t="s">
        <v>40</v>
      </c>
      <c r="AX496" s="13" t="s">
        <v>77</v>
      </c>
      <c r="AY496" s="241" t="s">
        <v>314</v>
      </c>
    </row>
    <row r="497" spans="2:51" s="14" customFormat="1" ht="13.5">
      <c r="B497" s="242"/>
      <c r="C497" s="243"/>
      <c r="D497" s="222" t="s">
        <v>321</v>
      </c>
      <c r="E497" s="244" t="s">
        <v>33</v>
      </c>
      <c r="F497" s="245" t="s">
        <v>324</v>
      </c>
      <c r="G497" s="243"/>
      <c r="H497" s="246">
        <v>1</v>
      </c>
      <c r="I497" s="247"/>
      <c r="J497" s="243"/>
      <c r="K497" s="243"/>
      <c r="L497" s="248"/>
      <c r="M497" s="249"/>
      <c r="N497" s="250"/>
      <c r="O497" s="250"/>
      <c r="P497" s="250"/>
      <c r="Q497" s="250"/>
      <c r="R497" s="250"/>
      <c r="S497" s="250"/>
      <c r="T497" s="251"/>
      <c r="AT497" s="252" t="s">
        <v>321</v>
      </c>
      <c r="AU497" s="252" t="s">
        <v>86</v>
      </c>
      <c r="AV497" s="14" t="s">
        <v>178</v>
      </c>
      <c r="AW497" s="14" t="s">
        <v>40</v>
      </c>
      <c r="AX497" s="14" t="s">
        <v>84</v>
      </c>
      <c r="AY497" s="252" t="s">
        <v>314</v>
      </c>
    </row>
    <row r="498" spans="2:65" s="1" customFormat="1" ht="16.5" customHeight="1">
      <c r="B498" s="42"/>
      <c r="C498" s="208" t="s">
        <v>805</v>
      </c>
      <c r="D498" s="208" t="s">
        <v>316</v>
      </c>
      <c r="E498" s="209" t="s">
        <v>806</v>
      </c>
      <c r="F498" s="210" t="s">
        <v>807</v>
      </c>
      <c r="G498" s="211" t="s">
        <v>177</v>
      </c>
      <c r="H498" s="212">
        <v>5</v>
      </c>
      <c r="I498" s="213"/>
      <c r="J498" s="214">
        <f>ROUND(I498*H498,2)</f>
        <v>0</v>
      </c>
      <c r="K498" s="210" t="s">
        <v>319</v>
      </c>
      <c r="L498" s="62"/>
      <c r="M498" s="215" t="s">
        <v>33</v>
      </c>
      <c r="N498" s="216" t="s">
        <v>48</v>
      </c>
      <c r="O498" s="43"/>
      <c r="P498" s="217">
        <f>O498*H498</f>
        <v>0</v>
      </c>
      <c r="Q498" s="217">
        <v>0.4208</v>
      </c>
      <c r="R498" s="217">
        <f>Q498*H498</f>
        <v>2.104</v>
      </c>
      <c r="S498" s="217">
        <v>0</v>
      </c>
      <c r="T498" s="218">
        <f>S498*H498</f>
        <v>0</v>
      </c>
      <c r="AR498" s="25" t="s">
        <v>178</v>
      </c>
      <c r="AT498" s="25" t="s">
        <v>316</v>
      </c>
      <c r="AU498" s="25" t="s">
        <v>86</v>
      </c>
      <c r="AY498" s="25" t="s">
        <v>314</v>
      </c>
      <c r="BE498" s="219">
        <f>IF(N498="základní",J498,0)</f>
        <v>0</v>
      </c>
      <c r="BF498" s="219">
        <f>IF(N498="snížená",J498,0)</f>
        <v>0</v>
      </c>
      <c r="BG498" s="219">
        <f>IF(N498="zákl. přenesená",J498,0)</f>
        <v>0</v>
      </c>
      <c r="BH498" s="219">
        <f>IF(N498="sníž. přenesená",J498,0)</f>
        <v>0</v>
      </c>
      <c r="BI498" s="219">
        <f>IF(N498="nulová",J498,0)</f>
        <v>0</v>
      </c>
      <c r="BJ498" s="25" t="s">
        <v>84</v>
      </c>
      <c r="BK498" s="219">
        <f>ROUND(I498*H498,2)</f>
        <v>0</v>
      </c>
      <c r="BL498" s="25" t="s">
        <v>178</v>
      </c>
      <c r="BM498" s="25" t="s">
        <v>808</v>
      </c>
    </row>
    <row r="499" spans="2:51" s="12" customFormat="1" ht="13.5">
      <c r="B499" s="220"/>
      <c r="C499" s="221"/>
      <c r="D499" s="222" t="s">
        <v>321</v>
      </c>
      <c r="E499" s="223" t="s">
        <v>33</v>
      </c>
      <c r="F499" s="224" t="s">
        <v>544</v>
      </c>
      <c r="G499" s="221"/>
      <c r="H499" s="223" t="s">
        <v>33</v>
      </c>
      <c r="I499" s="225"/>
      <c r="J499" s="221"/>
      <c r="K499" s="221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321</v>
      </c>
      <c r="AU499" s="230" t="s">
        <v>86</v>
      </c>
      <c r="AV499" s="12" t="s">
        <v>84</v>
      </c>
      <c r="AW499" s="12" t="s">
        <v>40</v>
      </c>
      <c r="AX499" s="12" t="s">
        <v>77</v>
      </c>
      <c r="AY499" s="230" t="s">
        <v>314</v>
      </c>
    </row>
    <row r="500" spans="2:51" s="13" customFormat="1" ht="13.5">
      <c r="B500" s="231"/>
      <c r="C500" s="232"/>
      <c r="D500" s="222" t="s">
        <v>321</v>
      </c>
      <c r="E500" s="233" t="s">
        <v>33</v>
      </c>
      <c r="F500" s="234" t="s">
        <v>142</v>
      </c>
      <c r="G500" s="232"/>
      <c r="H500" s="235">
        <v>5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321</v>
      </c>
      <c r="AU500" s="241" t="s">
        <v>86</v>
      </c>
      <c r="AV500" s="13" t="s">
        <v>86</v>
      </c>
      <c r="AW500" s="13" t="s">
        <v>40</v>
      </c>
      <c r="AX500" s="13" t="s">
        <v>77</v>
      </c>
      <c r="AY500" s="241" t="s">
        <v>314</v>
      </c>
    </row>
    <row r="501" spans="2:51" s="14" customFormat="1" ht="13.5">
      <c r="B501" s="242"/>
      <c r="C501" s="243"/>
      <c r="D501" s="222" t="s">
        <v>321</v>
      </c>
      <c r="E501" s="244" t="s">
        <v>33</v>
      </c>
      <c r="F501" s="245" t="s">
        <v>324</v>
      </c>
      <c r="G501" s="243"/>
      <c r="H501" s="246">
        <v>5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321</v>
      </c>
      <c r="AU501" s="252" t="s">
        <v>86</v>
      </c>
      <c r="AV501" s="14" t="s">
        <v>178</v>
      </c>
      <c r="AW501" s="14" t="s">
        <v>40</v>
      </c>
      <c r="AX501" s="14" t="s">
        <v>84</v>
      </c>
      <c r="AY501" s="252" t="s">
        <v>314</v>
      </c>
    </row>
    <row r="502" spans="2:65" s="1" customFormat="1" ht="16.5" customHeight="1">
      <c r="B502" s="42"/>
      <c r="C502" s="208" t="s">
        <v>809</v>
      </c>
      <c r="D502" s="208" t="s">
        <v>316</v>
      </c>
      <c r="E502" s="209" t="s">
        <v>810</v>
      </c>
      <c r="F502" s="210" t="s">
        <v>811</v>
      </c>
      <c r="G502" s="211" t="s">
        <v>177</v>
      </c>
      <c r="H502" s="212">
        <v>1</v>
      </c>
      <c r="I502" s="213"/>
      <c r="J502" s="214">
        <f>ROUND(I502*H502,2)</f>
        <v>0</v>
      </c>
      <c r="K502" s="210" t="s">
        <v>319</v>
      </c>
      <c r="L502" s="62"/>
      <c r="M502" s="215" t="s">
        <v>33</v>
      </c>
      <c r="N502" s="216" t="s">
        <v>48</v>
      </c>
      <c r="O502" s="43"/>
      <c r="P502" s="217">
        <f>O502*H502</f>
        <v>0</v>
      </c>
      <c r="Q502" s="217">
        <v>0.32974</v>
      </c>
      <c r="R502" s="217">
        <f>Q502*H502</f>
        <v>0.32974</v>
      </c>
      <c r="S502" s="217">
        <v>0</v>
      </c>
      <c r="T502" s="218">
        <f>S502*H502</f>
        <v>0</v>
      </c>
      <c r="AR502" s="25" t="s">
        <v>178</v>
      </c>
      <c r="AT502" s="25" t="s">
        <v>316</v>
      </c>
      <c r="AU502" s="25" t="s">
        <v>86</v>
      </c>
      <c r="AY502" s="25" t="s">
        <v>314</v>
      </c>
      <c r="BE502" s="219">
        <f>IF(N502="základní",J502,0)</f>
        <v>0</v>
      </c>
      <c r="BF502" s="219">
        <f>IF(N502="snížená",J502,0)</f>
        <v>0</v>
      </c>
      <c r="BG502" s="219">
        <f>IF(N502="zákl. přenesená",J502,0)</f>
        <v>0</v>
      </c>
      <c r="BH502" s="219">
        <f>IF(N502="sníž. přenesená",J502,0)</f>
        <v>0</v>
      </c>
      <c r="BI502" s="219">
        <f>IF(N502="nulová",J502,0)</f>
        <v>0</v>
      </c>
      <c r="BJ502" s="25" t="s">
        <v>84</v>
      </c>
      <c r="BK502" s="219">
        <f>ROUND(I502*H502,2)</f>
        <v>0</v>
      </c>
      <c r="BL502" s="25" t="s">
        <v>178</v>
      </c>
      <c r="BM502" s="25" t="s">
        <v>812</v>
      </c>
    </row>
    <row r="503" spans="2:51" s="12" customFormat="1" ht="13.5">
      <c r="B503" s="220"/>
      <c r="C503" s="221"/>
      <c r="D503" s="222" t="s">
        <v>321</v>
      </c>
      <c r="E503" s="223" t="s">
        <v>33</v>
      </c>
      <c r="F503" s="224" t="s">
        <v>544</v>
      </c>
      <c r="G503" s="221"/>
      <c r="H503" s="223" t="s">
        <v>33</v>
      </c>
      <c r="I503" s="225"/>
      <c r="J503" s="221"/>
      <c r="K503" s="221"/>
      <c r="L503" s="226"/>
      <c r="M503" s="227"/>
      <c r="N503" s="228"/>
      <c r="O503" s="228"/>
      <c r="P503" s="228"/>
      <c r="Q503" s="228"/>
      <c r="R503" s="228"/>
      <c r="S503" s="228"/>
      <c r="T503" s="229"/>
      <c r="AT503" s="230" t="s">
        <v>321</v>
      </c>
      <c r="AU503" s="230" t="s">
        <v>86</v>
      </c>
      <c r="AV503" s="12" t="s">
        <v>84</v>
      </c>
      <c r="AW503" s="12" t="s">
        <v>40</v>
      </c>
      <c r="AX503" s="12" t="s">
        <v>77</v>
      </c>
      <c r="AY503" s="230" t="s">
        <v>314</v>
      </c>
    </row>
    <row r="504" spans="2:51" s="13" customFormat="1" ht="13.5">
      <c r="B504" s="231"/>
      <c r="C504" s="232"/>
      <c r="D504" s="222" t="s">
        <v>321</v>
      </c>
      <c r="E504" s="233" t="s">
        <v>33</v>
      </c>
      <c r="F504" s="234" t="s">
        <v>84</v>
      </c>
      <c r="G504" s="232"/>
      <c r="H504" s="235">
        <v>1</v>
      </c>
      <c r="I504" s="236"/>
      <c r="J504" s="232"/>
      <c r="K504" s="232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321</v>
      </c>
      <c r="AU504" s="241" t="s">
        <v>86</v>
      </c>
      <c r="AV504" s="13" t="s">
        <v>86</v>
      </c>
      <c r="AW504" s="13" t="s">
        <v>40</v>
      </c>
      <c r="AX504" s="13" t="s">
        <v>77</v>
      </c>
      <c r="AY504" s="241" t="s">
        <v>314</v>
      </c>
    </row>
    <row r="505" spans="2:51" s="14" customFormat="1" ht="13.5">
      <c r="B505" s="242"/>
      <c r="C505" s="243"/>
      <c r="D505" s="222" t="s">
        <v>321</v>
      </c>
      <c r="E505" s="244" t="s">
        <v>33</v>
      </c>
      <c r="F505" s="245" t="s">
        <v>324</v>
      </c>
      <c r="G505" s="243"/>
      <c r="H505" s="246">
        <v>1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AT505" s="252" t="s">
        <v>321</v>
      </c>
      <c r="AU505" s="252" t="s">
        <v>86</v>
      </c>
      <c r="AV505" s="14" t="s">
        <v>178</v>
      </c>
      <c r="AW505" s="14" t="s">
        <v>40</v>
      </c>
      <c r="AX505" s="14" t="s">
        <v>84</v>
      </c>
      <c r="AY505" s="252" t="s">
        <v>314</v>
      </c>
    </row>
    <row r="506" spans="2:65" s="1" customFormat="1" ht="25.5" customHeight="1">
      <c r="B506" s="42"/>
      <c r="C506" s="208" t="s">
        <v>813</v>
      </c>
      <c r="D506" s="208" t="s">
        <v>316</v>
      </c>
      <c r="E506" s="209" t="s">
        <v>814</v>
      </c>
      <c r="F506" s="210" t="s">
        <v>815</v>
      </c>
      <c r="G506" s="211" t="s">
        <v>177</v>
      </c>
      <c r="H506" s="212">
        <v>7</v>
      </c>
      <c r="I506" s="213"/>
      <c r="J506" s="214">
        <f>ROUND(I506*H506,2)</f>
        <v>0</v>
      </c>
      <c r="K506" s="210" t="s">
        <v>319</v>
      </c>
      <c r="L506" s="62"/>
      <c r="M506" s="215" t="s">
        <v>33</v>
      </c>
      <c r="N506" s="216" t="s">
        <v>48</v>
      </c>
      <c r="O506" s="43"/>
      <c r="P506" s="217">
        <f>O506*H506</f>
        <v>0</v>
      </c>
      <c r="Q506" s="217">
        <v>0.31108</v>
      </c>
      <c r="R506" s="217">
        <f>Q506*H506</f>
        <v>2.17756</v>
      </c>
      <c r="S506" s="217">
        <v>0</v>
      </c>
      <c r="T506" s="218">
        <f>S506*H506</f>
        <v>0</v>
      </c>
      <c r="AR506" s="25" t="s">
        <v>178</v>
      </c>
      <c r="AT506" s="25" t="s">
        <v>316</v>
      </c>
      <c r="AU506" s="25" t="s">
        <v>86</v>
      </c>
      <c r="AY506" s="25" t="s">
        <v>314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25" t="s">
        <v>84</v>
      </c>
      <c r="BK506" s="219">
        <f>ROUND(I506*H506,2)</f>
        <v>0</v>
      </c>
      <c r="BL506" s="25" t="s">
        <v>178</v>
      </c>
      <c r="BM506" s="25" t="s">
        <v>816</v>
      </c>
    </row>
    <row r="507" spans="2:51" s="12" customFormat="1" ht="13.5">
      <c r="B507" s="220"/>
      <c r="C507" s="221"/>
      <c r="D507" s="222" t="s">
        <v>321</v>
      </c>
      <c r="E507" s="223" t="s">
        <v>33</v>
      </c>
      <c r="F507" s="224" t="s">
        <v>544</v>
      </c>
      <c r="G507" s="221"/>
      <c r="H507" s="223" t="s">
        <v>33</v>
      </c>
      <c r="I507" s="225"/>
      <c r="J507" s="221"/>
      <c r="K507" s="221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321</v>
      </c>
      <c r="AU507" s="230" t="s">
        <v>86</v>
      </c>
      <c r="AV507" s="12" t="s">
        <v>84</v>
      </c>
      <c r="AW507" s="12" t="s">
        <v>40</v>
      </c>
      <c r="AX507" s="12" t="s">
        <v>77</v>
      </c>
      <c r="AY507" s="230" t="s">
        <v>314</v>
      </c>
    </row>
    <row r="508" spans="2:51" s="13" customFormat="1" ht="13.5">
      <c r="B508" s="231"/>
      <c r="C508" s="232"/>
      <c r="D508" s="222" t="s">
        <v>321</v>
      </c>
      <c r="E508" s="233" t="s">
        <v>33</v>
      </c>
      <c r="F508" s="234" t="s">
        <v>350</v>
      </c>
      <c r="G508" s="232"/>
      <c r="H508" s="235">
        <v>7</v>
      </c>
      <c r="I508" s="236"/>
      <c r="J508" s="232"/>
      <c r="K508" s="232"/>
      <c r="L508" s="237"/>
      <c r="M508" s="238"/>
      <c r="N508" s="239"/>
      <c r="O508" s="239"/>
      <c r="P508" s="239"/>
      <c r="Q508" s="239"/>
      <c r="R508" s="239"/>
      <c r="S508" s="239"/>
      <c r="T508" s="240"/>
      <c r="AT508" s="241" t="s">
        <v>321</v>
      </c>
      <c r="AU508" s="241" t="s">
        <v>86</v>
      </c>
      <c r="AV508" s="13" t="s">
        <v>86</v>
      </c>
      <c r="AW508" s="13" t="s">
        <v>40</v>
      </c>
      <c r="AX508" s="13" t="s">
        <v>77</v>
      </c>
      <c r="AY508" s="241" t="s">
        <v>314</v>
      </c>
    </row>
    <row r="509" spans="2:51" s="14" customFormat="1" ht="13.5">
      <c r="B509" s="242"/>
      <c r="C509" s="243"/>
      <c r="D509" s="222" t="s">
        <v>321</v>
      </c>
      <c r="E509" s="244" t="s">
        <v>33</v>
      </c>
      <c r="F509" s="245" t="s">
        <v>324</v>
      </c>
      <c r="G509" s="243"/>
      <c r="H509" s="246">
        <v>7</v>
      </c>
      <c r="I509" s="247"/>
      <c r="J509" s="243"/>
      <c r="K509" s="243"/>
      <c r="L509" s="248"/>
      <c r="M509" s="249"/>
      <c r="N509" s="250"/>
      <c r="O509" s="250"/>
      <c r="P509" s="250"/>
      <c r="Q509" s="250"/>
      <c r="R509" s="250"/>
      <c r="S509" s="250"/>
      <c r="T509" s="251"/>
      <c r="AT509" s="252" t="s">
        <v>321</v>
      </c>
      <c r="AU509" s="252" t="s">
        <v>86</v>
      </c>
      <c r="AV509" s="14" t="s">
        <v>178</v>
      </c>
      <c r="AW509" s="14" t="s">
        <v>40</v>
      </c>
      <c r="AX509" s="14" t="s">
        <v>84</v>
      </c>
      <c r="AY509" s="252" t="s">
        <v>314</v>
      </c>
    </row>
    <row r="510" spans="2:65" s="1" customFormat="1" ht="25.5" customHeight="1">
      <c r="B510" s="42"/>
      <c r="C510" s="208" t="s">
        <v>817</v>
      </c>
      <c r="D510" s="208" t="s">
        <v>316</v>
      </c>
      <c r="E510" s="209" t="s">
        <v>818</v>
      </c>
      <c r="F510" s="210" t="s">
        <v>819</v>
      </c>
      <c r="G510" s="211" t="s">
        <v>177</v>
      </c>
      <c r="H510" s="212">
        <v>5</v>
      </c>
      <c r="I510" s="213"/>
      <c r="J510" s="214">
        <f>ROUND(I510*H510,2)</f>
        <v>0</v>
      </c>
      <c r="K510" s="210" t="s">
        <v>319</v>
      </c>
      <c r="L510" s="62"/>
      <c r="M510" s="215" t="s">
        <v>33</v>
      </c>
      <c r="N510" s="216" t="s">
        <v>48</v>
      </c>
      <c r="O510" s="43"/>
      <c r="P510" s="217">
        <f>O510*H510</f>
        <v>0</v>
      </c>
      <c r="Q510" s="217">
        <v>0.2647</v>
      </c>
      <c r="R510" s="217">
        <f>Q510*H510</f>
        <v>1.3235</v>
      </c>
      <c r="S510" s="217">
        <v>0</v>
      </c>
      <c r="T510" s="218">
        <f>S510*H510</f>
        <v>0</v>
      </c>
      <c r="AR510" s="25" t="s">
        <v>178</v>
      </c>
      <c r="AT510" s="25" t="s">
        <v>316</v>
      </c>
      <c r="AU510" s="25" t="s">
        <v>86</v>
      </c>
      <c r="AY510" s="25" t="s">
        <v>314</v>
      </c>
      <c r="BE510" s="219">
        <f>IF(N510="základní",J510,0)</f>
        <v>0</v>
      </c>
      <c r="BF510" s="219">
        <f>IF(N510="snížená",J510,0)</f>
        <v>0</v>
      </c>
      <c r="BG510" s="219">
        <f>IF(N510="zákl. přenesená",J510,0)</f>
        <v>0</v>
      </c>
      <c r="BH510" s="219">
        <f>IF(N510="sníž. přenesená",J510,0)</f>
        <v>0</v>
      </c>
      <c r="BI510" s="219">
        <f>IF(N510="nulová",J510,0)</f>
        <v>0</v>
      </c>
      <c r="BJ510" s="25" t="s">
        <v>84</v>
      </c>
      <c r="BK510" s="219">
        <f>ROUND(I510*H510,2)</f>
        <v>0</v>
      </c>
      <c r="BL510" s="25" t="s">
        <v>178</v>
      </c>
      <c r="BM510" s="25" t="s">
        <v>820</v>
      </c>
    </row>
    <row r="511" spans="2:51" s="12" customFormat="1" ht="13.5">
      <c r="B511" s="220"/>
      <c r="C511" s="221"/>
      <c r="D511" s="222" t="s">
        <v>321</v>
      </c>
      <c r="E511" s="223" t="s">
        <v>33</v>
      </c>
      <c r="F511" s="224" t="s">
        <v>544</v>
      </c>
      <c r="G511" s="221"/>
      <c r="H511" s="223" t="s">
        <v>33</v>
      </c>
      <c r="I511" s="225"/>
      <c r="J511" s="221"/>
      <c r="K511" s="221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321</v>
      </c>
      <c r="AU511" s="230" t="s">
        <v>86</v>
      </c>
      <c r="AV511" s="12" t="s">
        <v>84</v>
      </c>
      <c r="AW511" s="12" t="s">
        <v>40</v>
      </c>
      <c r="AX511" s="12" t="s">
        <v>77</v>
      </c>
      <c r="AY511" s="230" t="s">
        <v>314</v>
      </c>
    </row>
    <row r="512" spans="2:51" s="13" customFormat="1" ht="13.5">
      <c r="B512" s="231"/>
      <c r="C512" s="232"/>
      <c r="D512" s="222" t="s">
        <v>321</v>
      </c>
      <c r="E512" s="233" t="s">
        <v>33</v>
      </c>
      <c r="F512" s="234" t="s">
        <v>142</v>
      </c>
      <c r="G512" s="232"/>
      <c r="H512" s="235">
        <v>5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321</v>
      </c>
      <c r="AU512" s="241" t="s">
        <v>86</v>
      </c>
      <c r="AV512" s="13" t="s">
        <v>86</v>
      </c>
      <c r="AW512" s="13" t="s">
        <v>40</v>
      </c>
      <c r="AX512" s="13" t="s">
        <v>77</v>
      </c>
      <c r="AY512" s="241" t="s">
        <v>314</v>
      </c>
    </row>
    <row r="513" spans="2:51" s="14" customFormat="1" ht="13.5">
      <c r="B513" s="242"/>
      <c r="C513" s="243"/>
      <c r="D513" s="222" t="s">
        <v>321</v>
      </c>
      <c r="E513" s="244" t="s">
        <v>33</v>
      </c>
      <c r="F513" s="245" t="s">
        <v>324</v>
      </c>
      <c r="G513" s="243"/>
      <c r="H513" s="246">
        <v>5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321</v>
      </c>
      <c r="AU513" s="252" t="s">
        <v>86</v>
      </c>
      <c r="AV513" s="14" t="s">
        <v>178</v>
      </c>
      <c r="AW513" s="14" t="s">
        <v>40</v>
      </c>
      <c r="AX513" s="14" t="s">
        <v>84</v>
      </c>
      <c r="AY513" s="252" t="s">
        <v>314</v>
      </c>
    </row>
    <row r="514" spans="2:65" s="1" customFormat="1" ht="25.5" customHeight="1">
      <c r="B514" s="42"/>
      <c r="C514" s="208" t="s">
        <v>821</v>
      </c>
      <c r="D514" s="208" t="s">
        <v>316</v>
      </c>
      <c r="E514" s="209" t="s">
        <v>822</v>
      </c>
      <c r="F514" s="210" t="s">
        <v>823</v>
      </c>
      <c r="G514" s="211" t="s">
        <v>188</v>
      </c>
      <c r="H514" s="212">
        <v>9.72</v>
      </c>
      <c r="I514" s="213"/>
      <c r="J514" s="214">
        <f>ROUND(I514*H514,2)</f>
        <v>0</v>
      </c>
      <c r="K514" s="210" t="s">
        <v>319</v>
      </c>
      <c r="L514" s="62"/>
      <c r="M514" s="215" t="s">
        <v>33</v>
      </c>
      <c r="N514" s="216" t="s">
        <v>48</v>
      </c>
      <c r="O514" s="43"/>
      <c r="P514" s="217">
        <f>O514*H514</f>
        <v>0</v>
      </c>
      <c r="Q514" s="217">
        <v>0</v>
      </c>
      <c r="R514" s="217">
        <f>Q514*H514</f>
        <v>0</v>
      </c>
      <c r="S514" s="217">
        <v>0</v>
      </c>
      <c r="T514" s="218">
        <f>S514*H514</f>
        <v>0</v>
      </c>
      <c r="AR514" s="25" t="s">
        <v>178</v>
      </c>
      <c r="AT514" s="25" t="s">
        <v>316</v>
      </c>
      <c r="AU514" s="25" t="s">
        <v>86</v>
      </c>
      <c r="AY514" s="25" t="s">
        <v>314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25" t="s">
        <v>84</v>
      </c>
      <c r="BK514" s="219">
        <f>ROUND(I514*H514,2)</f>
        <v>0</v>
      </c>
      <c r="BL514" s="25" t="s">
        <v>178</v>
      </c>
      <c r="BM514" s="25" t="s">
        <v>824</v>
      </c>
    </row>
    <row r="515" spans="2:51" s="12" customFormat="1" ht="13.5">
      <c r="B515" s="220"/>
      <c r="C515" s="221"/>
      <c r="D515" s="222" t="s">
        <v>321</v>
      </c>
      <c r="E515" s="223" t="s">
        <v>33</v>
      </c>
      <c r="F515" s="224" t="s">
        <v>825</v>
      </c>
      <c r="G515" s="221"/>
      <c r="H515" s="223" t="s">
        <v>33</v>
      </c>
      <c r="I515" s="225"/>
      <c r="J515" s="221"/>
      <c r="K515" s="221"/>
      <c r="L515" s="226"/>
      <c r="M515" s="227"/>
      <c r="N515" s="228"/>
      <c r="O515" s="228"/>
      <c r="P515" s="228"/>
      <c r="Q515" s="228"/>
      <c r="R515" s="228"/>
      <c r="S515" s="228"/>
      <c r="T515" s="229"/>
      <c r="AT515" s="230" t="s">
        <v>321</v>
      </c>
      <c r="AU515" s="230" t="s">
        <v>86</v>
      </c>
      <c r="AV515" s="12" t="s">
        <v>84</v>
      </c>
      <c r="AW515" s="12" t="s">
        <v>40</v>
      </c>
      <c r="AX515" s="12" t="s">
        <v>77</v>
      </c>
      <c r="AY515" s="230" t="s">
        <v>314</v>
      </c>
    </row>
    <row r="516" spans="2:51" s="13" customFormat="1" ht="13.5">
      <c r="B516" s="231"/>
      <c r="C516" s="232"/>
      <c r="D516" s="222" t="s">
        <v>321</v>
      </c>
      <c r="E516" s="233" t="s">
        <v>249</v>
      </c>
      <c r="F516" s="234" t="s">
        <v>826</v>
      </c>
      <c r="G516" s="232"/>
      <c r="H516" s="235">
        <v>9.72</v>
      </c>
      <c r="I516" s="236"/>
      <c r="J516" s="232"/>
      <c r="K516" s="232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321</v>
      </c>
      <c r="AU516" s="241" t="s">
        <v>86</v>
      </c>
      <c r="AV516" s="13" t="s">
        <v>86</v>
      </c>
      <c r="AW516" s="13" t="s">
        <v>40</v>
      </c>
      <c r="AX516" s="13" t="s">
        <v>77</v>
      </c>
      <c r="AY516" s="241" t="s">
        <v>314</v>
      </c>
    </row>
    <row r="517" spans="2:51" s="14" customFormat="1" ht="13.5">
      <c r="B517" s="242"/>
      <c r="C517" s="243"/>
      <c r="D517" s="222" t="s">
        <v>321</v>
      </c>
      <c r="E517" s="244" t="s">
        <v>33</v>
      </c>
      <c r="F517" s="245" t="s">
        <v>324</v>
      </c>
      <c r="G517" s="243"/>
      <c r="H517" s="246">
        <v>9.72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321</v>
      </c>
      <c r="AU517" s="252" t="s">
        <v>86</v>
      </c>
      <c r="AV517" s="14" t="s">
        <v>178</v>
      </c>
      <c r="AW517" s="14" t="s">
        <v>40</v>
      </c>
      <c r="AX517" s="14" t="s">
        <v>84</v>
      </c>
      <c r="AY517" s="252" t="s">
        <v>314</v>
      </c>
    </row>
    <row r="518" spans="2:65" s="1" customFormat="1" ht="38.25" customHeight="1">
      <c r="B518" s="42"/>
      <c r="C518" s="208" t="s">
        <v>827</v>
      </c>
      <c r="D518" s="208" t="s">
        <v>316</v>
      </c>
      <c r="E518" s="209" t="s">
        <v>828</v>
      </c>
      <c r="F518" s="210" t="s">
        <v>829</v>
      </c>
      <c r="G518" s="211" t="s">
        <v>177</v>
      </c>
      <c r="H518" s="212">
        <v>6</v>
      </c>
      <c r="I518" s="213"/>
      <c r="J518" s="214">
        <f>ROUND(I518*H518,2)</f>
        <v>0</v>
      </c>
      <c r="K518" s="210" t="s">
        <v>33</v>
      </c>
      <c r="L518" s="62"/>
      <c r="M518" s="215" t="s">
        <v>33</v>
      </c>
      <c r="N518" s="216" t="s">
        <v>48</v>
      </c>
      <c r="O518" s="43"/>
      <c r="P518" s="217">
        <f>O518*H518</f>
        <v>0</v>
      </c>
      <c r="Q518" s="217">
        <v>0</v>
      </c>
      <c r="R518" s="217">
        <f>Q518*H518</f>
        <v>0</v>
      </c>
      <c r="S518" s="217">
        <v>0</v>
      </c>
      <c r="T518" s="218">
        <f>S518*H518</f>
        <v>0</v>
      </c>
      <c r="AR518" s="25" t="s">
        <v>178</v>
      </c>
      <c r="AT518" s="25" t="s">
        <v>316</v>
      </c>
      <c r="AU518" s="25" t="s">
        <v>86</v>
      </c>
      <c r="AY518" s="25" t="s">
        <v>314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25" t="s">
        <v>84</v>
      </c>
      <c r="BK518" s="219">
        <f>ROUND(I518*H518,2)</f>
        <v>0</v>
      </c>
      <c r="BL518" s="25" t="s">
        <v>178</v>
      </c>
      <c r="BM518" s="25" t="s">
        <v>830</v>
      </c>
    </row>
    <row r="519" spans="2:51" s="12" customFormat="1" ht="13.5">
      <c r="B519" s="220"/>
      <c r="C519" s="221"/>
      <c r="D519" s="222" t="s">
        <v>321</v>
      </c>
      <c r="E519" s="223" t="s">
        <v>33</v>
      </c>
      <c r="F519" s="224" t="s">
        <v>544</v>
      </c>
      <c r="G519" s="221"/>
      <c r="H519" s="223" t="s">
        <v>33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321</v>
      </c>
      <c r="AU519" s="230" t="s">
        <v>86</v>
      </c>
      <c r="AV519" s="12" t="s">
        <v>84</v>
      </c>
      <c r="AW519" s="12" t="s">
        <v>40</v>
      </c>
      <c r="AX519" s="12" t="s">
        <v>77</v>
      </c>
      <c r="AY519" s="230" t="s">
        <v>314</v>
      </c>
    </row>
    <row r="520" spans="2:51" s="13" customFormat="1" ht="13.5">
      <c r="B520" s="231"/>
      <c r="C520" s="232"/>
      <c r="D520" s="222" t="s">
        <v>321</v>
      </c>
      <c r="E520" s="233" t="s">
        <v>33</v>
      </c>
      <c r="F520" s="234" t="s">
        <v>346</v>
      </c>
      <c r="G520" s="232"/>
      <c r="H520" s="235">
        <v>6</v>
      </c>
      <c r="I520" s="236"/>
      <c r="J520" s="232"/>
      <c r="K520" s="232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321</v>
      </c>
      <c r="AU520" s="241" t="s">
        <v>86</v>
      </c>
      <c r="AV520" s="13" t="s">
        <v>86</v>
      </c>
      <c r="AW520" s="13" t="s">
        <v>40</v>
      </c>
      <c r="AX520" s="13" t="s">
        <v>77</v>
      </c>
      <c r="AY520" s="241" t="s">
        <v>314</v>
      </c>
    </row>
    <row r="521" spans="2:51" s="14" customFormat="1" ht="13.5">
      <c r="B521" s="242"/>
      <c r="C521" s="243"/>
      <c r="D521" s="222" t="s">
        <v>321</v>
      </c>
      <c r="E521" s="244" t="s">
        <v>33</v>
      </c>
      <c r="F521" s="245" t="s">
        <v>324</v>
      </c>
      <c r="G521" s="243"/>
      <c r="H521" s="246">
        <v>6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321</v>
      </c>
      <c r="AU521" s="252" t="s">
        <v>86</v>
      </c>
      <c r="AV521" s="14" t="s">
        <v>178</v>
      </c>
      <c r="AW521" s="14" t="s">
        <v>40</v>
      </c>
      <c r="AX521" s="14" t="s">
        <v>84</v>
      </c>
      <c r="AY521" s="252" t="s">
        <v>314</v>
      </c>
    </row>
    <row r="522" spans="2:63" s="11" customFormat="1" ht="29.85" customHeight="1">
      <c r="B522" s="192"/>
      <c r="C522" s="193"/>
      <c r="D522" s="194" t="s">
        <v>76</v>
      </c>
      <c r="E522" s="206" t="s">
        <v>360</v>
      </c>
      <c r="F522" s="206" t="s">
        <v>831</v>
      </c>
      <c r="G522" s="193"/>
      <c r="H522" s="193"/>
      <c r="I522" s="196"/>
      <c r="J522" s="207">
        <f>BK522</f>
        <v>0</v>
      </c>
      <c r="K522" s="193"/>
      <c r="L522" s="198"/>
      <c r="M522" s="199"/>
      <c r="N522" s="200"/>
      <c r="O522" s="200"/>
      <c r="P522" s="201">
        <f>P523+SUM(P524:P645)+P717</f>
        <v>0</v>
      </c>
      <c r="Q522" s="200"/>
      <c r="R522" s="201">
        <f>R523+SUM(R524:R645)+R717</f>
        <v>194.80158323999999</v>
      </c>
      <c r="S522" s="200"/>
      <c r="T522" s="202">
        <f>T523+SUM(T524:T645)+T717</f>
        <v>2108.6582</v>
      </c>
      <c r="AR522" s="203" t="s">
        <v>84</v>
      </c>
      <c r="AT522" s="204" t="s">
        <v>76</v>
      </c>
      <c r="AU522" s="204" t="s">
        <v>84</v>
      </c>
      <c r="AY522" s="203" t="s">
        <v>314</v>
      </c>
      <c r="BK522" s="205">
        <f>BK523+SUM(BK524:BK645)+BK717</f>
        <v>0</v>
      </c>
    </row>
    <row r="523" spans="2:65" s="1" customFormat="1" ht="25.5" customHeight="1">
      <c r="B523" s="42"/>
      <c r="C523" s="208" t="s">
        <v>832</v>
      </c>
      <c r="D523" s="208" t="s">
        <v>316</v>
      </c>
      <c r="E523" s="209" t="s">
        <v>833</v>
      </c>
      <c r="F523" s="210" t="s">
        <v>834</v>
      </c>
      <c r="G523" s="211" t="s">
        <v>177</v>
      </c>
      <c r="H523" s="212">
        <v>8</v>
      </c>
      <c r="I523" s="213"/>
      <c r="J523" s="214">
        <f>ROUND(I523*H523,2)</f>
        <v>0</v>
      </c>
      <c r="K523" s="210" t="s">
        <v>319</v>
      </c>
      <c r="L523" s="62"/>
      <c r="M523" s="215" t="s">
        <v>33</v>
      </c>
      <c r="N523" s="216" t="s">
        <v>48</v>
      </c>
      <c r="O523" s="43"/>
      <c r="P523" s="217">
        <f>O523*H523</f>
        <v>0</v>
      </c>
      <c r="Q523" s="217">
        <v>0.0007</v>
      </c>
      <c r="R523" s="217">
        <f>Q523*H523</f>
        <v>0.0056</v>
      </c>
      <c r="S523" s="217">
        <v>0</v>
      </c>
      <c r="T523" s="218">
        <f>S523*H523</f>
        <v>0</v>
      </c>
      <c r="AR523" s="25" t="s">
        <v>178</v>
      </c>
      <c r="AT523" s="25" t="s">
        <v>316</v>
      </c>
      <c r="AU523" s="25" t="s">
        <v>86</v>
      </c>
      <c r="AY523" s="25" t="s">
        <v>314</v>
      </c>
      <c r="BE523" s="219">
        <f>IF(N523="základní",J523,0)</f>
        <v>0</v>
      </c>
      <c r="BF523" s="219">
        <f>IF(N523="snížená",J523,0)</f>
        <v>0</v>
      </c>
      <c r="BG523" s="219">
        <f>IF(N523="zákl. přenesená",J523,0)</f>
        <v>0</v>
      </c>
      <c r="BH523" s="219">
        <f>IF(N523="sníž. přenesená",J523,0)</f>
        <v>0</v>
      </c>
      <c r="BI523" s="219">
        <f>IF(N523="nulová",J523,0)</f>
        <v>0</v>
      </c>
      <c r="BJ523" s="25" t="s">
        <v>84</v>
      </c>
      <c r="BK523" s="219">
        <f>ROUND(I523*H523,2)</f>
        <v>0</v>
      </c>
      <c r="BL523" s="25" t="s">
        <v>178</v>
      </c>
      <c r="BM523" s="25" t="s">
        <v>835</v>
      </c>
    </row>
    <row r="524" spans="2:47" s="1" customFormat="1" ht="27">
      <c r="B524" s="42"/>
      <c r="C524" s="64"/>
      <c r="D524" s="222" t="s">
        <v>479</v>
      </c>
      <c r="E524" s="64"/>
      <c r="F524" s="274" t="s">
        <v>836</v>
      </c>
      <c r="G524" s="64"/>
      <c r="H524" s="64"/>
      <c r="I524" s="177"/>
      <c r="J524" s="64"/>
      <c r="K524" s="64"/>
      <c r="L524" s="62"/>
      <c r="M524" s="275"/>
      <c r="N524" s="43"/>
      <c r="O524" s="43"/>
      <c r="P524" s="43"/>
      <c r="Q524" s="43"/>
      <c r="R524" s="43"/>
      <c r="S524" s="43"/>
      <c r="T524" s="79"/>
      <c r="AT524" s="25" t="s">
        <v>479</v>
      </c>
      <c r="AU524" s="25" t="s">
        <v>86</v>
      </c>
    </row>
    <row r="525" spans="2:51" s="12" customFormat="1" ht="13.5">
      <c r="B525" s="220"/>
      <c r="C525" s="221"/>
      <c r="D525" s="222" t="s">
        <v>321</v>
      </c>
      <c r="E525" s="223" t="s">
        <v>33</v>
      </c>
      <c r="F525" s="224" t="s">
        <v>544</v>
      </c>
      <c r="G525" s="221"/>
      <c r="H525" s="223" t="s">
        <v>33</v>
      </c>
      <c r="I525" s="225"/>
      <c r="J525" s="221"/>
      <c r="K525" s="221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321</v>
      </c>
      <c r="AU525" s="230" t="s">
        <v>86</v>
      </c>
      <c r="AV525" s="12" t="s">
        <v>84</v>
      </c>
      <c r="AW525" s="12" t="s">
        <v>40</v>
      </c>
      <c r="AX525" s="12" t="s">
        <v>77</v>
      </c>
      <c r="AY525" s="230" t="s">
        <v>314</v>
      </c>
    </row>
    <row r="526" spans="2:51" s="13" customFormat="1" ht="13.5">
      <c r="B526" s="231"/>
      <c r="C526" s="232"/>
      <c r="D526" s="222" t="s">
        <v>321</v>
      </c>
      <c r="E526" s="233" t="s">
        <v>33</v>
      </c>
      <c r="F526" s="234" t="s">
        <v>356</v>
      </c>
      <c r="G526" s="232"/>
      <c r="H526" s="235">
        <v>8</v>
      </c>
      <c r="I526" s="236"/>
      <c r="J526" s="232"/>
      <c r="K526" s="232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321</v>
      </c>
      <c r="AU526" s="241" t="s">
        <v>86</v>
      </c>
      <c r="AV526" s="13" t="s">
        <v>86</v>
      </c>
      <c r="AW526" s="13" t="s">
        <v>40</v>
      </c>
      <c r="AX526" s="13" t="s">
        <v>77</v>
      </c>
      <c r="AY526" s="241" t="s">
        <v>314</v>
      </c>
    </row>
    <row r="527" spans="2:51" s="14" customFormat="1" ht="13.5">
      <c r="B527" s="242"/>
      <c r="C527" s="243"/>
      <c r="D527" s="222" t="s">
        <v>321</v>
      </c>
      <c r="E527" s="244" t="s">
        <v>33</v>
      </c>
      <c r="F527" s="245" t="s">
        <v>324</v>
      </c>
      <c r="G527" s="243"/>
      <c r="H527" s="246">
        <v>8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321</v>
      </c>
      <c r="AU527" s="252" t="s">
        <v>86</v>
      </c>
      <c r="AV527" s="14" t="s">
        <v>178</v>
      </c>
      <c r="AW527" s="14" t="s">
        <v>40</v>
      </c>
      <c r="AX527" s="14" t="s">
        <v>84</v>
      </c>
      <c r="AY527" s="252" t="s">
        <v>314</v>
      </c>
    </row>
    <row r="528" spans="2:65" s="1" customFormat="1" ht="25.5" customHeight="1">
      <c r="B528" s="42"/>
      <c r="C528" s="208" t="s">
        <v>837</v>
      </c>
      <c r="D528" s="208" t="s">
        <v>316</v>
      </c>
      <c r="E528" s="209" t="s">
        <v>838</v>
      </c>
      <c r="F528" s="210" t="s">
        <v>839</v>
      </c>
      <c r="G528" s="211" t="s">
        <v>177</v>
      </c>
      <c r="H528" s="212">
        <v>2</v>
      </c>
      <c r="I528" s="213"/>
      <c r="J528" s="214">
        <f>ROUND(I528*H528,2)</f>
        <v>0</v>
      </c>
      <c r="K528" s="210" t="s">
        <v>319</v>
      </c>
      <c r="L528" s="62"/>
      <c r="M528" s="215" t="s">
        <v>33</v>
      </c>
      <c r="N528" s="216" t="s">
        <v>48</v>
      </c>
      <c r="O528" s="43"/>
      <c r="P528" s="217">
        <f>O528*H528</f>
        <v>0</v>
      </c>
      <c r="Q528" s="217">
        <v>0.00105</v>
      </c>
      <c r="R528" s="217">
        <f>Q528*H528</f>
        <v>0.0021</v>
      </c>
      <c r="S528" s="217">
        <v>0</v>
      </c>
      <c r="T528" s="218">
        <f>S528*H528</f>
        <v>0</v>
      </c>
      <c r="AR528" s="25" t="s">
        <v>178</v>
      </c>
      <c r="AT528" s="25" t="s">
        <v>316</v>
      </c>
      <c r="AU528" s="25" t="s">
        <v>86</v>
      </c>
      <c r="AY528" s="25" t="s">
        <v>314</v>
      </c>
      <c r="BE528" s="219">
        <f>IF(N528="základní",J528,0)</f>
        <v>0</v>
      </c>
      <c r="BF528" s="219">
        <f>IF(N528="snížená",J528,0)</f>
        <v>0</v>
      </c>
      <c r="BG528" s="219">
        <f>IF(N528="zákl. přenesená",J528,0)</f>
        <v>0</v>
      </c>
      <c r="BH528" s="219">
        <f>IF(N528="sníž. přenesená",J528,0)</f>
        <v>0</v>
      </c>
      <c r="BI528" s="219">
        <f>IF(N528="nulová",J528,0)</f>
        <v>0</v>
      </c>
      <c r="BJ528" s="25" t="s">
        <v>84</v>
      </c>
      <c r="BK528" s="219">
        <f>ROUND(I528*H528,2)</f>
        <v>0</v>
      </c>
      <c r="BL528" s="25" t="s">
        <v>178</v>
      </c>
      <c r="BM528" s="25" t="s">
        <v>840</v>
      </c>
    </row>
    <row r="529" spans="2:51" s="12" customFormat="1" ht="13.5">
      <c r="B529" s="220"/>
      <c r="C529" s="221"/>
      <c r="D529" s="222" t="s">
        <v>321</v>
      </c>
      <c r="E529" s="223" t="s">
        <v>33</v>
      </c>
      <c r="F529" s="224" t="s">
        <v>544</v>
      </c>
      <c r="G529" s="221"/>
      <c r="H529" s="223" t="s">
        <v>33</v>
      </c>
      <c r="I529" s="225"/>
      <c r="J529" s="221"/>
      <c r="K529" s="221"/>
      <c r="L529" s="226"/>
      <c r="M529" s="227"/>
      <c r="N529" s="228"/>
      <c r="O529" s="228"/>
      <c r="P529" s="228"/>
      <c r="Q529" s="228"/>
      <c r="R529" s="228"/>
      <c r="S529" s="228"/>
      <c r="T529" s="229"/>
      <c r="AT529" s="230" t="s">
        <v>321</v>
      </c>
      <c r="AU529" s="230" t="s">
        <v>86</v>
      </c>
      <c r="AV529" s="12" t="s">
        <v>84</v>
      </c>
      <c r="AW529" s="12" t="s">
        <v>40</v>
      </c>
      <c r="AX529" s="12" t="s">
        <v>77</v>
      </c>
      <c r="AY529" s="230" t="s">
        <v>314</v>
      </c>
    </row>
    <row r="530" spans="2:51" s="13" customFormat="1" ht="13.5">
      <c r="B530" s="231"/>
      <c r="C530" s="232"/>
      <c r="D530" s="222" t="s">
        <v>321</v>
      </c>
      <c r="E530" s="233" t="s">
        <v>33</v>
      </c>
      <c r="F530" s="234" t="s">
        <v>86</v>
      </c>
      <c r="G530" s="232"/>
      <c r="H530" s="235">
        <v>2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321</v>
      </c>
      <c r="AU530" s="241" t="s">
        <v>86</v>
      </c>
      <c r="AV530" s="13" t="s">
        <v>86</v>
      </c>
      <c r="AW530" s="13" t="s">
        <v>40</v>
      </c>
      <c r="AX530" s="13" t="s">
        <v>77</v>
      </c>
      <c r="AY530" s="241" t="s">
        <v>314</v>
      </c>
    </row>
    <row r="531" spans="2:51" s="14" customFormat="1" ht="13.5">
      <c r="B531" s="242"/>
      <c r="C531" s="243"/>
      <c r="D531" s="222" t="s">
        <v>321</v>
      </c>
      <c r="E531" s="244" t="s">
        <v>33</v>
      </c>
      <c r="F531" s="245" t="s">
        <v>324</v>
      </c>
      <c r="G531" s="243"/>
      <c r="H531" s="246">
        <v>2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321</v>
      </c>
      <c r="AU531" s="252" t="s">
        <v>86</v>
      </c>
      <c r="AV531" s="14" t="s">
        <v>178</v>
      </c>
      <c r="AW531" s="14" t="s">
        <v>40</v>
      </c>
      <c r="AX531" s="14" t="s">
        <v>84</v>
      </c>
      <c r="AY531" s="252" t="s">
        <v>314</v>
      </c>
    </row>
    <row r="532" spans="2:65" s="1" customFormat="1" ht="16.5" customHeight="1">
      <c r="B532" s="42"/>
      <c r="C532" s="264" t="s">
        <v>841</v>
      </c>
      <c r="D532" s="264" t="s">
        <v>419</v>
      </c>
      <c r="E532" s="265" t="s">
        <v>842</v>
      </c>
      <c r="F532" s="266" t="s">
        <v>843</v>
      </c>
      <c r="G532" s="267" t="s">
        <v>177</v>
      </c>
      <c r="H532" s="268">
        <v>2</v>
      </c>
      <c r="I532" s="269"/>
      <c r="J532" s="270">
        <f>ROUND(I532*H532,2)</f>
        <v>0</v>
      </c>
      <c r="K532" s="266" t="s">
        <v>319</v>
      </c>
      <c r="L532" s="271"/>
      <c r="M532" s="272" t="s">
        <v>33</v>
      </c>
      <c r="N532" s="273" t="s">
        <v>48</v>
      </c>
      <c r="O532" s="43"/>
      <c r="P532" s="217">
        <f>O532*H532</f>
        <v>0</v>
      </c>
      <c r="Q532" s="217">
        <v>0.0155</v>
      </c>
      <c r="R532" s="217">
        <f>Q532*H532</f>
        <v>0.031</v>
      </c>
      <c r="S532" s="217">
        <v>0</v>
      </c>
      <c r="T532" s="218">
        <f>S532*H532</f>
        <v>0</v>
      </c>
      <c r="AR532" s="25" t="s">
        <v>356</v>
      </c>
      <c r="AT532" s="25" t="s">
        <v>419</v>
      </c>
      <c r="AU532" s="25" t="s">
        <v>86</v>
      </c>
      <c r="AY532" s="25" t="s">
        <v>314</v>
      </c>
      <c r="BE532" s="219">
        <f>IF(N532="základní",J532,0)</f>
        <v>0</v>
      </c>
      <c r="BF532" s="219">
        <f>IF(N532="snížená",J532,0)</f>
        <v>0</v>
      </c>
      <c r="BG532" s="219">
        <f>IF(N532="zákl. přenesená",J532,0)</f>
        <v>0</v>
      </c>
      <c r="BH532" s="219">
        <f>IF(N532="sníž. přenesená",J532,0)</f>
        <v>0</v>
      </c>
      <c r="BI532" s="219">
        <f>IF(N532="nulová",J532,0)</f>
        <v>0</v>
      </c>
      <c r="BJ532" s="25" t="s">
        <v>84</v>
      </c>
      <c r="BK532" s="219">
        <f>ROUND(I532*H532,2)</f>
        <v>0</v>
      </c>
      <c r="BL532" s="25" t="s">
        <v>178</v>
      </c>
      <c r="BM532" s="25" t="s">
        <v>844</v>
      </c>
    </row>
    <row r="533" spans="2:51" s="12" customFormat="1" ht="13.5">
      <c r="B533" s="220"/>
      <c r="C533" s="221"/>
      <c r="D533" s="222" t="s">
        <v>321</v>
      </c>
      <c r="E533" s="223" t="s">
        <v>33</v>
      </c>
      <c r="F533" s="224" t="s">
        <v>544</v>
      </c>
      <c r="G533" s="221"/>
      <c r="H533" s="223" t="s">
        <v>33</v>
      </c>
      <c r="I533" s="225"/>
      <c r="J533" s="221"/>
      <c r="K533" s="221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321</v>
      </c>
      <c r="AU533" s="230" t="s">
        <v>86</v>
      </c>
      <c r="AV533" s="12" t="s">
        <v>84</v>
      </c>
      <c r="AW533" s="12" t="s">
        <v>40</v>
      </c>
      <c r="AX533" s="12" t="s">
        <v>77</v>
      </c>
      <c r="AY533" s="230" t="s">
        <v>314</v>
      </c>
    </row>
    <row r="534" spans="2:51" s="13" customFormat="1" ht="13.5">
      <c r="B534" s="231"/>
      <c r="C534" s="232"/>
      <c r="D534" s="222" t="s">
        <v>321</v>
      </c>
      <c r="E534" s="233" t="s">
        <v>33</v>
      </c>
      <c r="F534" s="234" t="s">
        <v>86</v>
      </c>
      <c r="G534" s="232"/>
      <c r="H534" s="235">
        <v>2</v>
      </c>
      <c r="I534" s="236"/>
      <c r="J534" s="232"/>
      <c r="K534" s="232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321</v>
      </c>
      <c r="AU534" s="241" t="s">
        <v>86</v>
      </c>
      <c r="AV534" s="13" t="s">
        <v>86</v>
      </c>
      <c r="AW534" s="13" t="s">
        <v>40</v>
      </c>
      <c r="AX534" s="13" t="s">
        <v>77</v>
      </c>
      <c r="AY534" s="241" t="s">
        <v>314</v>
      </c>
    </row>
    <row r="535" spans="2:51" s="14" customFormat="1" ht="13.5">
      <c r="B535" s="242"/>
      <c r="C535" s="243"/>
      <c r="D535" s="222" t="s">
        <v>321</v>
      </c>
      <c r="E535" s="244" t="s">
        <v>33</v>
      </c>
      <c r="F535" s="245" t="s">
        <v>324</v>
      </c>
      <c r="G535" s="243"/>
      <c r="H535" s="246">
        <v>2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321</v>
      </c>
      <c r="AU535" s="252" t="s">
        <v>86</v>
      </c>
      <c r="AV535" s="14" t="s">
        <v>178</v>
      </c>
      <c r="AW535" s="14" t="s">
        <v>40</v>
      </c>
      <c r="AX535" s="14" t="s">
        <v>84</v>
      </c>
      <c r="AY535" s="252" t="s">
        <v>314</v>
      </c>
    </row>
    <row r="536" spans="2:65" s="1" customFormat="1" ht="16.5" customHeight="1">
      <c r="B536" s="42"/>
      <c r="C536" s="208" t="s">
        <v>845</v>
      </c>
      <c r="D536" s="208" t="s">
        <v>316</v>
      </c>
      <c r="E536" s="209" t="s">
        <v>846</v>
      </c>
      <c r="F536" s="210" t="s">
        <v>847</v>
      </c>
      <c r="G536" s="211" t="s">
        <v>177</v>
      </c>
      <c r="H536" s="212">
        <v>4</v>
      </c>
      <c r="I536" s="213"/>
      <c r="J536" s="214">
        <f>ROUND(I536*H536,2)</f>
        <v>0</v>
      </c>
      <c r="K536" s="210" t="s">
        <v>319</v>
      </c>
      <c r="L536" s="62"/>
      <c r="M536" s="215" t="s">
        <v>33</v>
      </c>
      <c r="N536" s="216" t="s">
        <v>48</v>
      </c>
      <c r="O536" s="43"/>
      <c r="P536" s="217">
        <f>O536*H536</f>
        <v>0</v>
      </c>
      <c r="Q536" s="217">
        <v>0.10941</v>
      </c>
      <c r="R536" s="217">
        <f>Q536*H536</f>
        <v>0.43764</v>
      </c>
      <c r="S536" s="217">
        <v>0</v>
      </c>
      <c r="T536" s="218">
        <f>S536*H536</f>
        <v>0</v>
      </c>
      <c r="AR536" s="25" t="s">
        <v>178</v>
      </c>
      <c r="AT536" s="25" t="s">
        <v>316</v>
      </c>
      <c r="AU536" s="25" t="s">
        <v>86</v>
      </c>
      <c r="AY536" s="25" t="s">
        <v>314</v>
      </c>
      <c r="BE536" s="219">
        <f>IF(N536="základní",J536,0)</f>
        <v>0</v>
      </c>
      <c r="BF536" s="219">
        <f>IF(N536="snížená",J536,0)</f>
        <v>0</v>
      </c>
      <c r="BG536" s="219">
        <f>IF(N536="zákl. přenesená",J536,0)</f>
        <v>0</v>
      </c>
      <c r="BH536" s="219">
        <f>IF(N536="sníž. přenesená",J536,0)</f>
        <v>0</v>
      </c>
      <c r="BI536" s="219">
        <f>IF(N536="nulová",J536,0)</f>
        <v>0</v>
      </c>
      <c r="BJ536" s="25" t="s">
        <v>84</v>
      </c>
      <c r="BK536" s="219">
        <f>ROUND(I536*H536,2)</f>
        <v>0</v>
      </c>
      <c r="BL536" s="25" t="s">
        <v>178</v>
      </c>
      <c r="BM536" s="25" t="s">
        <v>848</v>
      </c>
    </row>
    <row r="537" spans="2:51" s="12" customFormat="1" ht="13.5">
      <c r="B537" s="220"/>
      <c r="C537" s="221"/>
      <c r="D537" s="222" t="s">
        <v>321</v>
      </c>
      <c r="E537" s="223" t="s">
        <v>33</v>
      </c>
      <c r="F537" s="224" t="s">
        <v>544</v>
      </c>
      <c r="G537" s="221"/>
      <c r="H537" s="223" t="s">
        <v>33</v>
      </c>
      <c r="I537" s="225"/>
      <c r="J537" s="221"/>
      <c r="K537" s="221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321</v>
      </c>
      <c r="AU537" s="230" t="s">
        <v>86</v>
      </c>
      <c r="AV537" s="12" t="s">
        <v>84</v>
      </c>
      <c r="AW537" s="12" t="s">
        <v>40</v>
      </c>
      <c r="AX537" s="12" t="s">
        <v>77</v>
      </c>
      <c r="AY537" s="230" t="s">
        <v>314</v>
      </c>
    </row>
    <row r="538" spans="2:51" s="13" customFormat="1" ht="13.5">
      <c r="B538" s="231"/>
      <c r="C538" s="232"/>
      <c r="D538" s="222" t="s">
        <v>321</v>
      </c>
      <c r="E538" s="233" t="s">
        <v>175</v>
      </c>
      <c r="F538" s="234" t="s">
        <v>178</v>
      </c>
      <c r="G538" s="232"/>
      <c r="H538" s="235">
        <v>4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AT538" s="241" t="s">
        <v>321</v>
      </c>
      <c r="AU538" s="241" t="s">
        <v>86</v>
      </c>
      <c r="AV538" s="13" t="s">
        <v>86</v>
      </c>
      <c r="AW538" s="13" t="s">
        <v>40</v>
      </c>
      <c r="AX538" s="13" t="s">
        <v>77</v>
      </c>
      <c r="AY538" s="241" t="s">
        <v>314</v>
      </c>
    </row>
    <row r="539" spans="2:51" s="14" customFormat="1" ht="13.5">
      <c r="B539" s="242"/>
      <c r="C539" s="243"/>
      <c r="D539" s="222" t="s">
        <v>321</v>
      </c>
      <c r="E539" s="244" t="s">
        <v>33</v>
      </c>
      <c r="F539" s="245" t="s">
        <v>324</v>
      </c>
      <c r="G539" s="243"/>
      <c r="H539" s="246">
        <v>4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321</v>
      </c>
      <c r="AU539" s="252" t="s">
        <v>86</v>
      </c>
      <c r="AV539" s="14" t="s">
        <v>178</v>
      </c>
      <c r="AW539" s="14" t="s">
        <v>40</v>
      </c>
      <c r="AX539" s="14" t="s">
        <v>84</v>
      </c>
      <c r="AY539" s="252" t="s">
        <v>314</v>
      </c>
    </row>
    <row r="540" spans="2:65" s="1" customFormat="1" ht="16.5" customHeight="1">
      <c r="B540" s="42"/>
      <c r="C540" s="264" t="s">
        <v>849</v>
      </c>
      <c r="D540" s="264" t="s">
        <v>419</v>
      </c>
      <c r="E540" s="265" t="s">
        <v>850</v>
      </c>
      <c r="F540" s="266" t="s">
        <v>851</v>
      </c>
      <c r="G540" s="267" t="s">
        <v>177</v>
      </c>
      <c r="H540" s="268">
        <v>4</v>
      </c>
      <c r="I540" s="269"/>
      <c r="J540" s="270">
        <f>ROUND(I540*H540,2)</f>
        <v>0</v>
      </c>
      <c r="K540" s="266" t="s">
        <v>319</v>
      </c>
      <c r="L540" s="271"/>
      <c r="M540" s="272" t="s">
        <v>33</v>
      </c>
      <c r="N540" s="273" t="s">
        <v>48</v>
      </c>
      <c r="O540" s="43"/>
      <c r="P540" s="217">
        <f>O540*H540</f>
        <v>0</v>
      </c>
      <c r="Q540" s="217">
        <v>0.0061</v>
      </c>
      <c r="R540" s="217">
        <f>Q540*H540</f>
        <v>0.0244</v>
      </c>
      <c r="S540" s="217">
        <v>0</v>
      </c>
      <c r="T540" s="218">
        <f>S540*H540</f>
        <v>0</v>
      </c>
      <c r="AR540" s="25" t="s">
        <v>356</v>
      </c>
      <c r="AT540" s="25" t="s">
        <v>419</v>
      </c>
      <c r="AU540" s="25" t="s">
        <v>86</v>
      </c>
      <c r="AY540" s="25" t="s">
        <v>314</v>
      </c>
      <c r="BE540" s="219">
        <f>IF(N540="základní",J540,0)</f>
        <v>0</v>
      </c>
      <c r="BF540" s="219">
        <f>IF(N540="snížená",J540,0)</f>
        <v>0</v>
      </c>
      <c r="BG540" s="219">
        <f>IF(N540="zákl. přenesená",J540,0)</f>
        <v>0</v>
      </c>
      <c r="BH540" s="219">
        <f>IF(N540="sníž. přenesená",J540,0)</f>
        <v>0</v>
      </c>
      <c r="BI540" s="219">
        <f>IF(N540="nulová",J540,0)</f>
        <v>0</v>
      </c>
      <c r="BJ540" s="25" t="s">
        <v>84</v>
      </c>
      <c r="BK540" s="219">
        <f>ROUND(I540*H540,2)</f>
        <v>0</v>
      </c>
      <c r="BL540" s="25" t="s">
        <v>178</v>
      </c>
      <c r="BM540" s="25" t="s">
        <v>852</v>
      </c>
    </row>
    <row r="541" spans="2:51" s="13" customFormat="1" ht="13.5">
      <c r="B541" s="231"/>
      <c r="C541" s="232"/>
      <c r="D541" s="222" t="s">
        <v>321</v>
      </c>
      <c r="E541" s="233" t="s">
        <v>33</v>
      </c>
      <c r="F541" s="234" t="s">
        <v>175</v>
      </c>
      <c r="G541" s="232"/>
      <c r="H541" s="235">
        <v>4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321</v>
      </c>
      <c r="AU541" s="241" t="s">
        <v>86</v>
      </c>
      <c r="AV541" s="13" t="s">
        <v>86</v>
      </c>
      <c r="AW541" s="13" t="s">
        <v>40</v>
      </c>
      <c r="AX541" s="13" t="s">
        <v>77</v>
      </c>
      <c r="AY541" s="241" t="s">
        <v>314</v>
      </c>
    </row>
    <row r="542" spans="2:51" s="14" customFormat="1" ht="13.5">
      <c r="B542" s="242"/>
      <c r="C542" s="243"/>
      <c r="D542" s="222" t="s">
        <v>321</v>
      </c>
      <c r="E542" s="244" t="s">
        <v>33</v>
      </c>
      <c r="F542" s="245" t="s">
        <v>324</v>
      </c>
      <c r="G542" s="243"/>
      <c r="H542" s="246">
        <v>4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321</v>
      </c>
      <c r="AU542" s="252" t="s">
        <v>86</v>
      </c>
      <c r="AV542" s="14" t="s">
        <v>178</v>
      </c>
      <c r="AW542" s="14" t="s">
        <v>40</v>
      </c>
      <c r="AX542" s="14" t="s">
        <v>84</v>
      </c>
      <c r="AY542" s="252" t="s">
        <v>314</v>
      </c>
    </row>
    <row r="543" spans="2:65" s="1" customFormat="1" ht="16.5" customHeight="1">
      <c r="B543" s="42"/>
      <c r="C543" s="264" t="s">
        <v>853</v>
      </c>
      <c r="D543" s="264" t="s">
        <v>419</v>
      </c>
      <c r="E543" s="265" t="s">
        <v>854</v>
      </c>
      <c r="F543" s="266" t="s">
        <v>855</v>
      </c>
      <c r="G543" s="267" t="s">
        <v>177</v>
      </c>
      <c r="H543" s="268">
        <v>8</v>
      </c>
      <c r="I543" s="269"/>
      <c r="J543" s="270">
        <f>ROUND(I543*H543,2)</f>
        <v>0</v>
      </c>
      <c r="K543" s="266" t="s">
        <v>319</v>
      </c>
      <c r="L543" s="271"/>
      <c r="M543" s="272" t="s">
        <v>33</v>
      </c>
      <c r="N543" s="273" t="s">
        <v>48</v>
      </c>
      <c r="O543" s="43"/>
      <c r="P543" s="217">
        <f>O543*H543</f>
        <v>0</v>
      </c>
      <c r="Q543" s="217">
        <v>0.00035</v>
      </c>
      <c r="R543" s="217">
        <f>Q543*H543</f>
        <v>0.0028</v>
      </c>
      <c r="S543" s="217">
        <v>0</v>
      </c>
      <c r="T543" s="218">
        <f>S543*H543</f>
        <v>0</v>
      </c>
      <c r="AR543" s="25" t="s">
        <v>356</v>
      </c>
      <c r="AT543" s="25" t="s">
        <v>419</v>
      </c>
      <c r="AU543" s="25" t="s">
        <v>86</v>
      </c>
      <c r="AY543" s="25" t="s">
        <v>314</v>
      </c>
      <c r="BE543" s="219">
        <f>IF(N543="základní",J543,0)</f>
        <v>0</v>
      </c>
      <c r="BF543" s="219">
        <f>IF(N543="snížená",J543,0)</f>
        <v>0</v>
      </c>
      <c r="BG543" s="219">
        <f>IF(N543="zákl. přenesená",J543,0)</f>
        <v>0</v>
      </c>
      <c r="BH543" s="219">
        <f>IF(N543="sníž. přenesená",J543,0)</f>
        <v>0</v>
      </c>
      <c r="BI543" s="219">
        <f>IF(N543="nulová",J543,0)</f>
        <v>0</v>
      </c>
      <c r="BJ543" s="25" t="s">
        <v>84</v>
      </c>
      <c r="BK543" s="219">
        <f>ROUND(I543*H543,2)</f>
        <v>0</v>
      </c>
      <c r="BL543" s="25" t="s">
        <v>178</v>
      </c>
      <c r="BM543" s="25" t="s">
        <v>856</v>
      </c>
    </row>
    <row r="544" spans="2:51" s="13" customFormat="1" ht="13.5">
      <c r="B544" s="231"/>
      <c r="C544" s="232"/>
      <c r="D544" s="222" t="s">
        <v>321</v>
      </c>
      <c r="E544" s="233" t="s">
        <v>33</v>
      </c>
      <c r="F544" s="234" t="s">
        <v>857</v>
      </c>
      <c r="G544" s="232"/>
      <c r="H544" s="235">
        <v>8</v>
      </c>
      <c r="I544" s="236"/>
      <c r="J544" s="232"/>
      <c r="K544" s="232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321</v>
      </c>
      <c r="AU544" s="241" t="s">
        <v>86</v>
      </c>
      <c r="AV544" s="13" t="s">
        <v>86</v>
      </c>
      <c r="AW544" s="13" t="s">
        <v>40</v>
      </c>
      <c r="AX544" s="13" t="s">
        <v>77</v>
      </c>
      <c r="AY544" s="241" t="s">
        <v>314</v>
      </c>
    </row>
    <row r="545" spans="2:51" s="14" customFormat="1" ht="13.5">
      <c r="B545" s="242"/>
      <c r="C545" s="243"/>
      <c r="D545" s="222" t="s">
        <v>321</v>
      </c>
      <c r="E545" s="244" t="s">
        <v>33</v>
      </c>
      <c r="F545" s="245" t="s">
        <v>324</v>
      </c>
      <c r="G545" s="243"/>
      <c r="H545" s="246">
        <v>8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321</v>
      </c>
      <c r="AU545" s="252" t="s">
        <v>86</v>
      </c>
      <c r="AV545" s="14" t="s">
        <v>178</v>
      </c>
      <c r="AW545" s="14" t="s">
        <v>40</v>
      </c>
      <c r="AX545" s="14" t="s">
        <v>84</v>
      </c>
      <c r="AY545" s="252" t="s">
        <v>314</v>
      </c>
    </row>
    <row r="546" spans="2:65" s="1" customFormat="1" ht="16.5" customHeight="1">
      <c r="B546" s="42"/>
      <c r="C546" s="264" t="s">
        <v>858</v>
      </c>
      <c r="D546" s="264" t="s">
        <v>419</v>
      </c>
      <c r="E546" s="265" t="s">
        <v>859</v>
      </c>
      <c r="F546" s="266" t="s">
        <v>860</v>
      </c>
      <c r="G546" s="267" t="s">
        <v>177</v>
      </c>
      <c r="H546" s="268">
        <v>4</v>
      </c>
      <c r="I546" s="269"/>
      <c r="J546" s="270">
        <f>ROUND(I546*H546,2)</f>
        <v>0</v>
      </c>
      <c r="K546" s="266" t="s">
        <v>319</v>
      </c>
      <c r="L546" s="271"/>
      <c r="M546" s="272" t="s">
        <v>33</v>
      </c>
      <c r="N546" s="273" t="s">
        <v>48</v>
      </c>
      <c r="O546" s="43"/>
      <c r="P546" s="217">
        <f>O546*H546</f>
        <v>0</v>
      </c>
      <c r="Q546" s="217">
        <v>0.0001</v>
      </c>
      <c r="R546" s="217">
        <f>Q546*H546</f>
        <v>0.0004</v>
      </c>
      <c r="S546" s="217">
        <v>0</v>
      </c>
      <c r="T546" s="218">
        <f>S546*H546</f>
        <v>0</v>
      </c>
      <c r="AR546" s="25" t="s">
        <v>356</v>
      </c>
      <c r="AT546" s="25" t="s">
        <v>419</v>
      </c>
      <c r="AU546" s="25" t="s">
        <v>86</v>
      </c>
      <c r="AY546" s="25" t="s">
        <v>314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25" t="s">
        <v>84</v>
      </c>
      <c r="BK546" s="219">
        <f>ROUND(I546*H546,2)</f>
        <v>0</v>
      </c>
      <c r="BL546" s="25" t="s">
        <v>178</v>
      </c>
      <c r="BM546" s="25" t="s">
        <v>861</v>
      </c>
    </row>
    <row r="547" spans="2:51" s="13" customFormat="1" ht="13.5">
      <c r="B547" s="231"/>
      <c r="C547" s="232"/>
      <c r="D547" s="222" t="s">
        <v>321</v>
      </c>
      <c r="E547" s="233" t="s">
        <v>33</v>
      </c>
      <c r="F547" s="234" t="s">
        <v>175</v>
      </c>
      <c r="G547" s="232"/>
      <c r="H547" s="235">
        <v>4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321</v>
      </c>
      <c r="AU547" s="241" t="s">
        <v>86</v>
      </c>
      <c r="AV547" s="13" t="s">
        <v>86</v>
      </c>
      <c r="AW547" s="13" t="s">
        <v>40</v>
      </c>
      <c r="AX547" s="13" t="s">
        <v>77</v>
      </c>
      <c r="AY547" s="241" t="s">
        <v>314</v>
      </c>
    </row>
    <row r="548" spans="2:51" s="14" customFormat="1" ht="13.5">
      <c r="B548" s="242"/>
      <c r="C548" s="243"/>
      <c r="D548" s="222" t="s">
        <v>321</v>
      </c>
      <c r="E548" s="244" t="s">
        <v>33</v>
      </c>
      <c r="F548" s="245" t="s">
        <v>324</v>
      </c>
      <c r="G548" s="243"/>
      <c r="H548" s="246">
        <v>4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321</v>
      </c>
      <c r="AU548" s="252" t="s">
        <v>86</v>
      </c>
      <c r="AV548" s="14" t="s">
        <v>178</v>
      </c>
      <c r="AW548" s="14" t="s">
        <v>40</v>
      </c>
      <c r="AX548" s="14" t="s">
        <v>84</v>
      </c>
      <c r="AY548" s="252" t="s">
        <v>314</v>
      </c>
    </row>
    <row r="549" spans="2:65" s="1" customFormat="1" ht="25.5" customHeight="1">
      <c r="B549" s="42"/>
      <c r="C549" s="208" t="s">
        <v>862</v>
      </c>
      <c r="D549" s="208" t="s">
        <v>316</v>
      </c>
      <c r="E549" s="209" t="s">
        <v>863</v>
      </c>
      <c r="F549" s="210" t="s">
        <v>864</v>
      </c>
      <c r="G549" s="211" t="s">
        <v>149</v>
      </c>
      <c r="H549" s="212">
        <v>494.2</v>
      </c>
      <c r="I549" s="213"/>
      <c r="J549" s="214">
        <f>ROUND(I549*H549,2)</f>
        <v>0</v>
      </c>
      <c r="K549" s="210" t="s">
        <v>319</v>
      </c>
      <c r="L549" s="62"/>
      <c r="M549" s="215" t="s">
        <v>33</v>
      </c>
      <c r="N549" s="216" t="s">
        <v>48</v>
      </c>
      <c r="O549" s="43"/>
      <c r="P549" s="217">
        <f>O549*H549</f>
        <v>0</v>
      </c>
      <c r="Q549" s="217">
        <v>0.0002</v>
      </c>
      <c r="R549" s="217">
        <f>Q549*H549</f>
        <v>0.09884</v>
      </c>
      <c r="S549" s="217">
        <v>0</v>
      </c>
      <c r="T549" s="218">
        <f>S549*H549</f>
        <v>0</v>
      </c>
      <c r="AR549" s="25" t="s">
        <v>178</v>
      </c>
      <c r="AT549" s="25" t="s">
        <v>316</v>
      </c>
      <c r="AU549" s="25" t="s">
        <v>86</v>
      </c>
      <c r="AY549" s="25" t="s">
        <v>314</v>
      </c>
      <c r="BE549" s="219">
        <f>IF(N549="základní",J549,0)</f>
        <v>0</v>
      </c>
      <c r="BF549" s="219">
        <f>IF(N549="snížená",J549,0)</f>
        <v>0</v>
      </c>
      <c r="BG549" s="219">
        <f>IF(N549="zákl. přenesená",J549,0)</f>
        <v>0</v>
      </c>
      <c r="BH549" s="219">
        <f>IF(N549="sníž. přenesená",J549,0)</f>
        <v>0</v>
      </c>
      <c r="BI549" s="219">
        <f>IF(N549="nulová",J549,0)</f>
        <v>0</v>
      </c>
      <c r="BJ549" s="25" t="s">
        <v>84</v>
      </c>
      <c r="BK549" s="219">
        <f>ROUND(I549*H549,2)</f>
        <v>0</v>
      </c>
      <c r="BL549" s="25" t="s">
        <v>178</v>
      </c>
      <c r="BM549" s="25" t="s">
        <v>865</v>
      </c>
    </row>
    <row r="550" spans="2:51" s="12" customFormat="1" ht="13.5">
      <c r="B550" s="220"/>
      <c r="C550" s="221"/>
      <c r="D550" s="222" t="s">
        <v>321</v>
      </c>
      <c r="E550" s="223" t="s">
        <v>33</v>
      </c>
      <c r="F550" s="224" t="s">
        <v>702</v>
      </c>
      <c r="G550" s="221"/>
      <c r="H550" s="223" t="s">
        <v>33</v>
      </c>
      <c r="I550" s="225"/>
      <c r="J550" s="221"/>
      <c r="K550" s="221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321</v>
      </c>
      <c r="AU550" s="230" t="s">
        <v>86</v>
      </c>
      <c r="AV550" s="12" t="s">
        <v>84</v>
      </c>
      <c r="AW550" s="12" t="s">
        <v>40</v>
      </c>
      <c r="AX550" s="12" t="s">
        <v>77</v>
      </c>
      <c r="AY550" s="230" t="s">
        <v>314</v>
      </c>
    </row>
    <row r="551" spans="2:51" s="13" customFormat="1" ht="13.5">
      <c r="B551" s="231"/>
      <c r="C551" s="232"/>
      <c r="D551" s="222" t="s">
        <v>321</v>
      </c>
      <c r="E551" s="233" t="s">
        <v>164</v>
      </c>
      <c r="F551" s="234" t="s">
        <v>866</v>
      </c>
      <c r="G551" s="232"/>
      <c r="H551" s="235">
        <v>494.2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321</v>
      </c>
      <c r="AU551" s="241" t="s">
        <v>86</v>
      </c>
      <c r="AV551" s="13" t="s">
        <v>86</v>
      </c>
      <c r="AW551" s="13" t="s">
        <v>40</v>
      </c>
      <c r="AX551" s="13" t="s">
        <v>77</v>
      </c>
      <c r="AY551" s="241" t="s">
        <v>314</v>
      </c>
    </row>
    <row r="552" spans="2:51" s="14" customFormat="1" ht="13.5">
      <c r="B552" s="242"/>
      <c r="C552" s="243"/>
      <c r="D552" s="222" t="s">
        <v>321</v>
      </c>
      <c r="E552" s="244" t="s">
        <v>33</v>
      </c>
      <c r="F552" s="245" t="s">
        <v>324</v>
      </c>
      <c r="G552" s="243"/>
      <c r="H552" s="246">
        <v>494.2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321</v>
      </c>
      <c r="AU552" s="252" t="s">
        <v>86</v>
      </c>
      <c r="AV552" s="14" t="s">
        <v>178</v>
      </c>
      <c r="AW552" s="14" t="s">
        <v>40</v>
      </c>
      <c r="AX552" s="14" t="s">
        <v>84</v>
      </c>
      <c r="AY552" s="252" t="s">
        <v>314</v>
      </c>
    </row>
    <row r="553" spans="2:65" s="1" customFormat="1" ht="25.5" customHeight="1">
      <c r="B553" s="42"/>
      <c r="C553" s="208" t="s">
        <v>867</v>
      </c>
      <c r="D553" s="208" t="s">
        <v>316</v>
      </c>
      <c r="E553" s="209" t="s">
        <v>868</v>
      </c>
      <c r="F553" s="210" t="s">
        <v>869</v>
      </c>
      <c r="G553" s="211" t="s">
        <v>149</v>
      </c>
      <c r="H553" s="212">
        <v>87</v>
      </c>
      <c r="I553" s="213"/>
      <c r="J553" s="214">
        <f>ROUND(I553*H553,2)</f>
        <v>0</v>
      </c>
      <c r="K553" s="210" t="s">
        <v>319</v>
      </c>
      <c r="L553" s="62"/>
      <c r="M553" s="215" t="s">
        <v>33</v>
      </c>
      <c r="N553" s="216" t="s">
        <v>48</v>
      </c>
      <c r="O553" s="43"/>
      <c r="P553" s="217">
        <f>O553*H553</f>
        <v>0</v>
      </c>
      <c r="Q553" s="217">
        <v>7E-05</v>
      </c>
      <c r="R553" s="217">
        <f>Q553*H553</f>
        <v>0.006089999999999999</v>
      </c>
      <c r="S553" s="217">
        <v>0</v>
      </c>
      <c r="T553" s="218">
        <f>S553*H553</f>
        <v>0</v>
      </c>
      <c r="AR553" s="25" t="s">
        <v>178</v>
      </c>
      <c r="AT553" s="25" t="s">
        <v>316</v>
      </c>
      <c r="AU553" s="25" t="s">
        <v>86</v>
      </c>
      <c r="AY553" s="25" t="s">
        <v>314</v>
      </c>
      <c r="BE553" s="219">
        <f>IF(N553="základní",J553,0)</f>
        <v>0</v>
      </c>
      <c r="BF553" s="219">
        <f>IF(N553="snížená",J553,0)</f>
        <v>0</v>
      </c>
      <c r="BG553" s="219">
        <f>IF(N553="zákl. přenesená",J553,0)</f>
        <v>0</v>
      </c>
      <c r="BH553" s="219">
        <f>IF(N553="sníž. přenesená",J553,0)</f>
        <v>0</v>
      </c>
      <c r="BI553" s="219">
        <f>IF(N553="nulová",J553,0)</f>
        <v>0</v>
      </c>
      <c r="BJ553" s="25" t="s">
        <v>84</v>
      </c>
      <c r="BK553" s="219">
        <f>ROUND(I553*H553,2)</f>
        <v>0</v>
      </c>
      <c r="BL553" s="25" t="s">
        <v>178</v>
      </c>
      <c r="BM553" s="25" t="s">
        <v>870</v>
      </c>
    </row>
    <row r="554" spans="2:51" s="12" customFormat="1" ht="13.5">
      <c r="B554" s="220"/>
      <c r="C554" s="221"/>
      <c r="D554" s="222" t="s">
        <v>321</v>
      </c>
      <c r="E554" s="223" t="s">
        <v>33</v>
      </c>
      <c r="F554" s="224" t="s">
        <v>702</v>
      </c>
      <c r="G554" s="221"/>
      <c r="H554" s="223" t="s">
        <v>33</v>
      </c>
      <c r="I554" s="225"/>
      <c r="J554" s="221"/>
      <c r="K554" s="221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321</v>
      </c>
      <c r="AU554" s="230" t="s">
        <v>86</v>
      </c>
      <c r="AV554" s="12" t="s">
        <v>84</v>
      </c>
      <c r="AW554" s="12" t="s">
        <v>40</v>
      </c>
      <c r="AX554" s="12" t="s">
        <v>77</v>
      </c>
      <c r="AY554" s="230" t="s">
        <v>314</v>
      </c>
    </row>
    <row r="555" spans="2:51" s="13" customFormat="1" ht="13.5">
      <c r="B555" s="231"/>
      <c r="C555" s="232"/>
      <c r="D555" s="222" t="s">
        <v>321</v>
      </c>
      <c r="E555" s="233" t="s">
        <v>167</v>
      </c>
      <c r="F555" s="234" t="s">
        <v>871</v>
      </c>
      <c r="G555" s="232"/>
      <c r="H555" s="235">
        <v>87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321</v>
      </c>
      <c r="AU555" s="241" t="s">
        <v>86</v>
      </c>
      <c r="AV555" s="13" t="s">
        <v>86</v>
      </c>
      <c r="AW555" s="13" t="s">
        <v>40</v>
      </c>
      <c r="AX555" s="13" t="s">
        <v>77</v>
      </c>
      <c r="AY555" s="241" t="s">
        <v>314</v>
      </c>
    </row>
    <row r="556" spans="2:51" s="14" customFormat="1" ht="13.5">
      <c r="B556" s="242"/>
      <c r="C556" s="243"/>
      <c r="D556" s="222" t="s">
        <v>321</v>
      </c>
      <c r="E556" s="244" t="s">
        <v>33</v>
      </c>
      <c r="F556" s="245" t="s">
        <v>324</v>
      </c>
      <c r="G556" s="243"/>
      <c r="H556" s="246">
        <v>87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321</v>
      </c>
      <c r="AU556" s="252" t="s">
        <v>86</v>
      </c>
      <c r="AV556" s="14" t="s">
        <v>178</v>
      </c>
      <c r="AW556" s="14" t="s">
        <v>40</v>
      </c>
      <c r="AX556" s="14" t="s">
        <v>84</v>
      </c>
      <c r="AY556" s="252" t="s">
        <v>314</v>
      </c>
    </row>
    <row r="557" spans="2:65" s="1" customFormat="1" ht="25.5" customHeight="1">
      <c r="B557" s="42"/>
      <c r="C557" s="208" t="s">
        <v>872</v>
      </c>
      <c r="D557" s="208" t="s">
        <v>316</v>
      </c>
      <c r="E557" s="209" t="s">
        <v>873</v>
      </c>
      <c r="F557" s="210" t="s">
        <v>874</v>
      </c>
      <c r="G557" s="211" t="s">
        <v>149</v>
      </c>
      <c r="H557" s="212">
        <v>210.8</v>
      </c>
      <c r="I557" s="213"/>
      <c r="J557" s="214">
        <f>ROUND(I557*H557,2)</f>
        <v>0</v>
      </c>
      <c r="K557" s="210" t="s">
        <v>319</v>
      </c>
      <c r="L557" s="62"/>
      <c r="M557" s="215" t="s">
        <v>33</v>
      </c>
      <c r="N557" s="216" t="s">
        <v>48</v>
      </c>
      <c r="O557" s="43"/>
      <c r="P557" s="217">
        <f>O557*H557</f>
        <v>0</v>
      </c>
      <c r="Q557" s="217">
        <v>0.00013</v>
      </c>
      <c r="R557" s="217">
        <f>Q557*H557</f>
        <v>0.027403999999999998</v>
      </c>
      <c r="S557" s="217">
        <v>0</v>
      </c>
      <c r="T557" s="218">
        <f>S557*H557</f>
        <v>0</v>
      </c>
      <c r="AR557" s="25" t="s">
        <v>178</v>
      </c>
      <c r="AT557" s="25" t="s">
        <v>316</v>
      </c>
      <c r="AU557" s="25" t="s">
        <v>86</v>
      </c>
      <c r="AY557" s="25" t="s">
        <v>314</v>
      </c>
      <c r="BE557" s="219">
        <f>IF(N557="základní",J557,0)</f>
        <v>0</v>
      </c>
      <c r="BF557" s="219">
        <f>IF(N557="snížená",J557,0)</f>
        <v>0</v>
      </c>
      <c r="BG557" s="219">
        <f>IF(N557="zákl. přenesená",J557,0)</f>
        <v>0</v>
      </c>
      <c r="BH557" s="219">
        <f>IF(N557="sníž. přenesená",J557,0)</f>
        <v>0</v>
      </c>
      <c r="BI557" s="219">
        <f>IF(N557="nulová",J557,0)</f>
        <v>0</v>
      </c>
      <c r="BJ557" s="25" t="s">
        <v>84</v>
      </c>
      <c r="BK557" s="219">
        <f>ROUND(I557*H557,2)</f>
        <v>0</v>
      </c>
      <c r="BL557" s="25" t="s">
        <v>178</v>
      </c>
      <c r="BM557" s="25" t="s">
        <v>875</v>
      </c>
    </row>
    <row r="558" spans="2:51" s="12" customFormat="1" ht="13.5">
      <c r="B558" s="220"/>
      <c r="C558" s="221"/>
      <c r="D558" s="222" t="s">
        <v>321</v>
      </c>
      <c r="E558" s="223" t="s">
        <v>33</v>
      </c>
      <c r="F558" s="224" t="s">
        <v>702</v>
      </c>
      <c r="G558" s="221"/>
      <c r="H558" s="223" t="s">
        <v>33</v>
      </c>
      <c r="I558" s="225"/>
      <c r="J558" s="221"/>
      <c r="K558" s="221"/>
      <c r="L558" s="226"/>
      <c r="M558" s="227"/>
      <c r="N558" s="228"/>
      <c r="O558" s="228"/>
      <c r="P558" s="228"/>
      <c r="Q558" s="228"/>
      <c r="R558" s="228"/>
      <c r="S558" s="228"/>
      <c r="T558" s="229"/>
      <c r="AT558" s="230" t="s">
        <v>321</v>
      </c>
      <c r="AU558" s="230" t="s">
        <v>86</v>
      </c>
      <c r="AV558" s="12" t="s">
        <v>84</v>
      </c>
      <c r="AW558" s="12" t="s">
        <v>40</v>
      </c>
      <c r="AX558" s="12" t="s">
        <v>77</v>
      </c>
      <c r="AY558" s="230" t="s">
        <v>314</v>
      </c>
    </row>
    <row r="559" spans="2:51" s="13" customFormat="1" ht="13.5">
      <c r="B559" s="231"/>
      <c r="C559" s="232"/>
      <c r="D559" s="222" t="s">
        <v>321</v>
      </c>
      <c r="E559" s="233" t="s">
        <v>169</v>
      </c>
      <c r="F559" s="234" t="s">
        <v>876</v>
      </c>
      <c r="G559" s="232"/>
      <c r="H559" s="235">
        <v>210.8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321</v>
      </c>
      <c r="AU559" s="241" t="s">
        <v>86</v>
      </c>
      <c r="AV559" s="13" t="s">
        <v>86</v>
      </c>
      <c r="AW559" s="13" t="s">
        <v>40</v>
      </c>
      <c r="AX559" s="13" t="s">
        <v>77</v>
      </c>
      <c r="AY559" s="241" t="s">
        <v>314</v>
      </c>
    </row>
    <row r="560" spans="2:51" s="14" customFormat="1" ht="13.5">
      <c r="B560" s="242"/>
      <c r="C560" s="243"/>
      <c r="D560" s="222" t="s">
        <v>321</v>
      </c>
      <c r="E560" s="244" t="s">
        <v>33</v>
      </c>
      <c r="F560" s="245" t="s">
        <v>324</v>
      </c>
      <c r="G560" s="243"/>
      <c r="H560" s="246">
        <v>210.8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321</v>
      </c>
      <c r="AU560" s="252" t="s">
        <v>86</v>
      </c>
      <c r="AV560" s="14" t="s">
        <v>178</v>
      </c>
      <c r="AW560" s="14" t="s">
        <v>40</v>
      </c>
      <c r="AX560" s="14" t="s">
        <v>84</v>
      </c>
      <c r="AY560" s="252" t="s">
        <v>314</v>
      </c>
    </row>
    <row r="561" spans="2:65" s="1" customFormat="1" ht="25.5" customHeight="1">
      <c r="B561" s="42"/>
      <c r="C561" s="208" t="s">
        <v>877</v>
      </c>
      <c r="D561" s="208" t="s">
        <v>316</v>
      </c>
      <c r="E561" s="209" t="s">
        <v>878</v>
      </c>
      <c r="F561" s="210" t="s">
        <v>879</v>
      </c>
      <c r="G561" s="211" t="s">
        <v>119</v>
      </c>
      <c r="H561" s="212">
        <v>15.1</v>
      </c>
      <c r="I561" s="213"/>
      <c r="J561" s="214">
        <f>ROUND(I561*H561,2)</f>
        <v>0</v>
      </c>
      <c r="K561" s="210" t="s">
        <v>319</v>
      </c>
      <c r="L561" s="62"/>
      <c r="M561" s="215" t="s">
        <v>33</v>
      </c>
      <c r="N561" s="216" t="s">
        <v>48</v>
      </c>
      <c r="O561" s="43"/>
      <c r="P561" s="217">
        <f>O561*H561</f>
        <v>0</v>
      </c>
      <c r="Q561" s="217">
        <v>0.0016</v>
      </c>
      <c r="R561" s="217">
        <f>Q561*H561</f>
        <v>0.02416</v>
      </c>
      <c r="S561" s="217">
        <v>0</v>
      </c>
      <c r="T561" s="218">
        <f>S561*H561</f>
        <v>0</v>
      </c>
      <c r="AR561" s="25" t="s">
        <v>178</v>
      </c>
      <c r="AT561" s="25" t="s">
        <v>316</v>
      </c>
      <c r="AU561" s="25" t="s">
        <v>86</v>
      </c>
      <c r="AY561" s="25" t="s">
        <v>314</v>
      </c>
      <c r="BE561" s="219">
        <f>IF(N561="základní",J561,0)</f>
        <v>0</v>
      </c>
      <c r="BF561" s="219">
        <f>IF(N561="snížená",J561,0)</f>
        <v>0</v>
      </c>
      <c r="BG561" s="219">
        <f>IF(N561="zákl. přenesená",J561,0)</f>
        <v>0</v>
      </c>
      <c r="BH561" s="219">
        <f>IF(N561="sníž. přenesená",J561,0)</f>
        <v>0</v>
      </c>
      <c r="BI561" s="219">
        <f>IF(N561="nulová",J561,0)</f>
        <v>0</v>
      </c>
      <c r="BJ561" s="25" t="s">
        <v>84</v>
      </c>
      <c r="BK561" s="219">
        <f>ROUND(I561*H561,2)</f>
        <v>0</v>
      </c>
      <c r="BL561" s="25" t="s">
        <v>178</v>
      </c>
      <c r="BM561" s="25" t="s">
        <v>880</v>
      </c>
    </row>
    <row r="562" spans="2:51" s="12" customFormat="1" ht="13.5">
      <c r="B562" s="220"/>
      <c r="C562" s="221"/>
      <c r="D562" s="222" t="s">
        <v>321</v>
      </c>
      <c r="E562" s="223" t="s">
        <v>33</v>
      </c>
      <c r="F562" s="224" t="s">
        <v>453</v>
      </c>
      <c r="G562" s="221"/>
      <c r="H562" s="223" t="s">
        <v>33</v>
      </c>
      <c r="I562" s="225"/>
      <c r="J562" s="221"/>
      <c r="K562" s="221"/>
      <c r="L562" s="226"/>
      <c r="M562" s="227"/>
      <c r="N562" s="228"/>
      <c r="O562" s="228"/>
      <c r="P562" s="228"/>
      <c r="Q562" s="228"/>
      <c r="R562" s="228"/>
      <c r="S562" s="228"/>
      <c r="T562" s="229"/>
      <c r="AT562" s="230" t="s">
        <v>321</v>
      </c>
      <c r="AU562" s="230" t="s">
        <v>86</v>
      </c>
      <c r="AV562" s="12" t="s">
        <v>84</v>
      </c>
      <c r="AW562" s="12" t="s">
        <v>40</v>
      </c>
      <c r="AX562" s="12" t="s">
        <v>77</v>
      </c>
      <c r="AY562" s="230" t="s">
        <v>314</v>
      </c>
    </row>
    <row r="563" spans="2:51" s="13" customFormat="1" ht="13.5">
      <c r="B563" s="231"/>
      <c r="C563" s="232"/>
      <c r="D563" s="222" t="s">
        <v>321</v>
      </c>
      <c r="E563" s="233" t="s">
        <v>171</v>
      </c>
      <c r="F563" s="234" t="s">
        <v>881</v>
      </c>
      <c r="G563" s="232"/>
      <c r="H563" s="235">
        <v>15.1</v>
      </c>
      <c r="I563" s="236"/>
      <c r="J563" s="232"/>
      <c r="K563" s="232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321</v>
      </c>
      <c r="AU563" s="241" t="s">
        <v>86</v>
      </c>
      <c r="AV563" s="13" t="s">
        <v>86</v>
      </c>
      <c r="AW563" s="13" t="s">
        <v>40</v>
      </c>
      <c r="AX563" s="13" t="s">
        <v>77</v>
      </c>
      <c r="AY563" s="241" t="s">
        <v>314</v>
      </c>
    </row>
    <row r="564" spans="2:51" s="14" customFormat="1" ht="13.5">
      <c r="B564" s="242"/>
      <c r="C564" s="243"/>
      <c r="D564" s="222" t="s">
        <v>321</v>
      </c>
      <c r="E564" s="244" t="s">
        <v>33</v>
      </c>
      <c r="F564" s="245" t="s">
        <v>324</v>
      </c>
      <c r="G564" s="243"/>
      <c r="H564" s="246">
        <v>15.1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321</v>
      </c>
      <c r="AU564" s="252" t="s">
        <v>86</v>
      </c>
      <c r="AV564" s="14" t="s">
        <v>178</v>
      </c>
      <c r="AW564" s="14" t="s">
        <v>40</v>
      </c>
      <c r="AX564" s="14" t="s">
        <v>84</v>
      </c>
      <c r="AY564" s="252" t="s">
        <v>314</v>
      </c>
    </row>
    <row r="565" spans="2:65" s="1" customFormat="1" ht="25.5" customHeight="1">
      <c r="B565" s="42"/>
      <c r="C565" s="208" t="s">
        <v>882</v>
      </c>
      <c r="D565" s="208" t="s">
        <v>316</v>
      </c>
      <c r="E565" s="209" t="s">
        <v>883</v>
      </c>
      <c r="F565" s="210" t="s">
        <v>884</v>
      </c>
      <c r="G565" s="211" t="s">
        <v>119</v>
      </c>
      <c r="H565" s="212">
        <v>20</v>
      </c>
      <c r="I565" s="213"/>
      <c r="J565" s="214">
        <f>ROUND(I565*H565,2)</f>
        <v>0</v>
      </c>
      <c r="K565" s="210" t="s">
        <v>319</v>
      </c>
      <c r="L565" s="62"/>
      <c r="M565" s="215" t="s">
        <v>33</v>
      </c>
      <c r="N565" s="216" t="s">
        <v>48</v>
      </c>
      <c r="O565" s="43"/>
      <c r="P565" s="217">
        <f>O565*H565</f>
        <v>0</v>
      </c>
      <c r="Q565" s="217">
        <v>0.0026</v>
      </c>
      <c r="R565" s="217">
        <f>Q565*H565</f>
        <v>0.052</v>
      </c>
      <c r="S565" s="217">
        <v>0</v>
      </c>
      <c r="T565" s="218">
        <f>S565*H565</f>
        <v>0</v>
      </c>
      <c r="AR565" s="25" t="s">
        <v>178</v>
      </c>
      <c r="AT565" s="25" t="s">
        <v>316</v>
      </c>
      <c r="AU565" s="25" t="s">
        <v>86</v>
      </c>
      <c r="AY565" s="25" t="s">
        <v>314</v>
      </c>
      <c r="BE565" s="219">
        <f>IF(N565="základní",J565,0)</f>
        <v>0</v>
      </c>
      <c r="BF565" s="219">
        <f>IF(N565="snížená",J565,0)</f>
        <v>0</v>
      </c>
      <c r="BG565" s="219">
        <f>IF(N565="zákl. přenesená",J565,0)</f>
        <v>0</v>
      </c>
      <c r="BH565" s="219">
        <f>IF(N565="sníž. přenesená",J565,0)</f>
        <v>0</v>
      </c>
      <c r="BI565" s="219">
        <f>IF(N565="nulová",J565,0)</f>
        <v>0</v>
      </c>
      <c r="BJ565" s="25" t="s">
        <v>84</v>
      </c>
      <c r="BK565" s="219">
        <f>ROUND(I565*H565,2)</f>
        <v>0</v>
      </c>
      <c r="BL565" s="25" t="s">
        <v>178</v>
      </c>
      <c r="BM565" s="25" t="s">
        <v>885</v>
      </c>
    </row>
    <row r="566" spans="2:51" s="12" customFormat="1" ht="13.5">
      <c r="B566" s="220"/>
      <c r="C566" s="221"/>
      <c r="D566" s="222" t="s">
        <v>321</v>
      </c>
      <c r="E566" s="223" t="s">
        <v>33</v>
      </c>
      <c r="F566" s="224" t="s">
        <v>453</v>
      </c>
      <c r="G566" s="221"/>
      <c r="H566" s="223" t="s">
        <v>33</v>
      </c>
      <c r="I566" s="225"/>
      <c r="J566" s="221"/>
      <c r="K566" s="221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321</v>
      </c>
      <c r="AU566" s="230" t="s">
        <v>86</v>
      </c>
      <c r="AV566" s="12" t="s">
        <v>84</v>
      </c>
      <c r="AW566" s="12" t="s">
        <v>40</v>
      </c>
      <c r="AX566" s="12" t="s">
        <v>77</v>
      </c>
      <c r="AY566" s="230" t="s">
        <v>314</v>
      </c>
    </row>
    <row r="567" spans="2:51" s="13" customFormat="1" ht="13.5">
      <c r="B567" s="231"/>
      <c r="C567" s="232"/>
      <c r="D567" s="222" t="s">
        <v>321</v>
      </c>
      <c r="E567" s="233" t="s">
        <v>173</v>
      </c>
      <c r="F567" s="234" t="s">
        <v>886</v>
      </c>
      <c r="G567" s="232"/>
      <c r="H567" s="235">
        <v>20</v>
      </c>
      <c r="I567" s="236"/>
      <c r="J567" s="232"/>
      <c r="K567" s="232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321</v>
      </c>
      <c r="AU567" s="241" t="s">
        <v>86</v>
      </c>
      <c r="AV567" s="13" t="s">
        <v>86</v>
      </c>
      <c r="AW567" s="13" t="s">
        <v>40</v>
      </c>
      <c r="AX567" s="13" t="s">
        <v>77</v>
      </c>
      <c r="AY567" s="241" t="s">
        <v>314</v>
      </c>
    </row>
    <row r="568" spans="2:51" s="14" customFormat="1" ht="13.5">
      <c r="B568" s="242"/>
      <c r="C568" s="243"/>
      <c r="D568" s="222" t="s">
        <v>321</v>
      </c>
      <c r="E568" s="244" t="s">
        <v>33</v>
      </c>
      <c r="F568" s="245" t="s">
        <v>324</v>
      </c>
      <c r="G568" s="243"/>
      <c r="H568" s="246">
        <v>20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321</v>
      </c>
      <c r="AU568" s="252" t="s">
        <v>86</v>
      </c>
      <c r="AV568" s="14" t="s">
        <v>178</v>
      </c>
      <c r="AW568" s="14" t="s">
        <v>40</v>
      </c>
      <c r="AX568" s="14" t="s">
        <v>84</v>
      </c>
      <c r="AY568" s="252" t="s">
        <v>314</v>
      </c>
    </row>
    <row r="569" spans="2:65" s="1" customFormat="1" ht="25.5" customHeight="1">
      <c r="B569" s="42"/>
      <c r="C569" s="208" t="s">
        <v>887</v>
      </c>
      <c r="D569" s="208" t="s">
        <v>316</v>
      </c>
      <c r="E569" s="209" t="s">
        <v>888</v>
      </c>
      <c r="F569" s="210" t="s">
        <v>889</v>
      </c>
      <c r="G569" s="211" t="s">
        <v>149</v>
      </c>
      <c r="H569" s="212">
        <v>792</v>
      </c>
      <c r="I569" s="213"/>
      <c r="J569" s="214">
        <f>ROUND(I569*H569,2)</f>
        <v>0</v>
      </c>
      <c r="K569" s="210" t="s">
        <v>319</v>
      </c>
      <c r="L569" s="62"/>
      <c r="M569" s="215" t="s">
        <v>33</v>
      </c>
      <c r="N569" s="216" t="s">
        <v>48</v>
      </c>
      <c r="O569" s="43"/>
      <c r="P569" s="217">
        <f>O569*H569</f>
        <v>0</v>
      </c>
      <c r="Q569" s="217">
        <v>0</v>
      </c>
      <c r="R569" s="217">
        <f>Q569*H569</f>
        <v>0</v>
      </c>
      <c r="S569" s="217">
        <v>0</v>
      </c>
      <c r="T569" s="218">
        <f>S569*H569</f>
        <v>0</v>
      </c>
      <c r="AR569" s="25" t="s">
        <v>178</v>
      </c>
      <c r="AT569" s="25" t="s">
        <v>316</v>
      </c>
      <c r="AU569" s="25" t="s">
        <v>86</v>
      </c>
      <c r="AY569" s="25" t="s">
        <v>314</v>
      </c>
      <c r="BE569" s="219">
        <f>IF(N569="základní",J569,0)</f>
        <v>0</v>
      </c>
      <c r="BF569" s="219">
        <f>IF(N569="snížená",J569,0)</f>
        <v>0</v>
      </c>
      <c r="BG569" s="219">
        <f>IF(N569="zákl. přenesená",J569,0)</f>
        <v>0</v>
      </c>
      <c r="BH569" s="219">
        <f>IF(N569="sníž. přenesená",J569,0)</f>
        <v>0</v>
      </c>
      <c r="BI569" s="219">
        <f>IF(N569="nulová",J569,0)</f>
        <v>0</v>
      </c>
      <c r="BJ569" s="25" t="s">
        <v>84</v>
      </c>
      <c r="BK569" s="219">
        <f>ROUND(I569*H569,2)</f>
        <v>0</v>
      </c>
      <c r="BL569" s="25" t="s">
        <v>178</v>
      </c>
      <c r="BM569" s="25" t="s">
        <v>890</v>
      </c>
    </row>
    <row r="570" spans="2:51" s="13" customFormat="1" ht="13.5">
      <c r="B570" s="231"/>
      <c r="C570" s="232"/>
      <c r="D570" s="222" t="s">
        <v>321</v>
      </c>
      <c r="E570" s="233" t="s">
        <v>33</v>
      </c>
      <c r="F570" s="234" t="s">
        <v>891</v>
      </c>
      <c r="G570" s="232"/>
      <c r="H570" s="235">
        <v>792</v>
      </c>
      <c r="I570" s="236"/>
      <c r="J570" s="232"/>
      <c r="K570" s="232"/>
      <c r="L570" s="237"/>
      <c r="M570" s="238"/>
      <c r="N570" s="239"/>
      <c r="O570" s="239"/>
      <c r="P570" s="239"/>
      <c r="Q570" s="239"/>
      <c r="R570" s="239"/>
      <c r="S570" s="239"/>
      <c r="T570" s="240"/>
      <c r="AT570" s="241" t="s">
        <v>321</v>
      </c>
      <c r="AU570" s="241" t="s">
        <v>86</v>
      </c>
      <c r="AV570" s="13" t="s">
        <v>86</v>
      </c>
      <c r="AW570" s="13" t="s">
        <v>40</v>
      </c>
      <c r="AX570" s="13" t="s">
        <v>77</v>
      </c>
      <c r="AY570" s="241" t="s">
        <v>314</v>
      </c>
    </row>
    <row r="571" spans="2:51" s="14" customFormat="1" ht="13.5">
      <c r="B571" s="242"/>
      <c r="C571" s="243"/>
      <c r="D571" s="222" t="s">
        <v>321</v>
      </c>
      <c r="E571" s="244" t="s">
        <v>33</v>
      </c>
      <c r="F571" s="245" t="s">
        <v>324</v>
      </c>
      <c r="G571" s="243"/>
      <c r="H571" s="246">
        <v>792</v>
      </c>
      <c r="I571" s="247"/>
      <c r="J571" s="243"/>
      <c r="K571" s="243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321</v>
      </c>
      <c r="AU571" s="252" t="s">
        <v>86</v>
      </c>
      <c r="AV571" s="14" t="s">
        <v>178</v>
      </c>
      <c r="AW571" s="14" t="s">
        <v>40</v>
      </c>
      <c r="AX571" s="14" t="s">
        <v>84</v>
      </c>
      <c r="AY571" s="252" t="s">
        <v>314</v>
      </c>
    </row>
    <row r="572" spans="2:65" s="1" customFormat="1" ht="25.5" customHeight="1">
      <c r="B572" s="42"/>
      <c r="C572" s="208" t="s">
        <v>892</v>
      </c>
      <c r="D572" s="208" t="s">
        <v>316</v>
      </c>
      <c r="E572" s="209" t="s">
        <v>893</v>
      </c>
      <c r="F572" s="210" t="s">
        <v>894</v>
      </c>
      <c r="G572" s="211" t="s">
        <v>119</v>
      </c>
      <c r="H572" s="212">
        <v>35.1</v>
      </c>
      <c r="I572" s="213"/>
      <c r="J572" s="214">
        <f>ROUND(I572*H572,2)</f>
        <v>0</v>
      </c>
      <c r="K572" s="210" t="s">
        <v>319</v>
      </c>
      <c r="L572" s="62"/>
      <c r="M572" s="215" t="s">
        <v>33</v>
      </c>
      <c r="N572" s="216" t="s">
        <v>48</v>
      </c>
      <c r="O572" s="43"/>
      <c r="P572" s="217">
        <f>O572*H572</f>
        <v>0</v>
      </c>
      <c r="Q572" s="217">
        <v>1E-05</v>
      </c>
      <c r="R572" s="217">
        <f>Q572*H572</f>
        <v>0.000351</v>
      </c>
      <c r="S572" s="217">
        <v>0</v>
      </c>
      <c r="T572" s="218">
        <f>S572*H572</f>
        <v>0</v>
      </c>
      <c r="AR572" s="25" t="s">
        <v>178</v>
      </c>
      <c r="AT572" s="25" t="s">
        <v>316</v>
      </c>
      <c r="AU572" s="25" t="s">
        <v>86</v>
      </c>
      <c r="AY572" s="25" t="s">
        <v>314</v>
      </c>
      <c r="BE572" s="219">
        <f>IF(N572="základní",J572,0)</f>
        <v>0</v>
      </c>
      <c r="BF572" s="219">
        <f>IF(N572="snížená",J572,0)</f>
        <v>0</v>
      </c>
      <c r="BG572" s="219">
        <f>IF(N572="zákl. přenesená",J572,0)</f>
        <v>0</v>
      </c>
      <c r="BH572" s="219">
        <f>IF(N572="sníž. přenesená",J572,0)</f>
        <v>0</v>
      </c>
      <c r="BI572" s="219">
        <f>IF(N572="nulová",J572,0)</f>
        <v>0</v>
      </c>
      <c r="BJ572" s="25" t="s">
        <v>84</v>
      </c>
      <c r="BK572" s="219">
        <f>ROUND(I572*H572,2)</f>
        <v>0</v>
      </c>
      <c r="BL572" s="25" t="s">
        <v>178</v>
      </c>
      <c r="BM572" s="25" t="s">
        <v>895</v>
      </c>
    </row>
    <row r="573" spans="2:51" s="13" customFormat="1" ht="13.5">
      <c r="B573" s="231"/>
      <c r="C573" s="232"/>
      <c r="D573" s="222" t="s">
        <v>321</v>
      </c>
      <c r="E573" s="233" t="s">
        <v>33</v>
      </c>
      <c r="F573" s="234" t="s">
        <v>896</v>
      </c>
      <c r="G573" s="232"/>
      <c r="H573" s="235">
        <v>35.1</v>
      </c>
      <c r="I573" s="236"/>
      <c r="J573" s="232"/>
      <c r="K573" s="232"/>
      <c r="L573" s="237"/>
      <c r="M573" s="238"/>
      <c r="N573" s="239"/>
      <c r="O573" s="239"/>
      <c r="P573" s="239"/>
      <c r="Q573" s="239"/>
      <c r="R573" s="239"/>
      <c r="S573" s="239"/>
      <c r="T573" s="240"/>
      <c r="AT573" s="241" t="s">
        <v>321</v>
      </c>
      <c r="AU573" s="241" t="s">
        <v>86</v>
      </c>
      <c r="AV573" s="13" t="s">
        <v>86</v>
      </c>
      <c r="AW573" s="13" t="s">
        <v>40</v>
      </c>
      <c r="AX573" s="13" t="s">
        <v>77</v>
      </c>
      <c r="AY573" s="241" t="s">
        <v>314</v>
      </c>
    </row>
    <row r="574" spans="2:51" s="14" customFormat="1" ht="13.5">
      <c r="B574" s="242"/>
      <c r="C574" s="243"/>
      <c r="D574" s="222" t="s">
        <v>321</v>
      </c>
      <c r="E574" s="244" t="s">
        <v>33</v>
      </c>
      <c r="F574" s="245" t="s">
        <v>324</v>
      </c>
      <c r="G574" s="243"/>
      <c r="H574" s="246">
        <v>35.1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321</v>
      </c>
      <c r="AU574" s="252" t="s">
        <v>86</v>
      </c>
      <c r="AV574" s="14" t="s">
        <v>178</v>
      </c>
      <c r="AW574" s="14" t="s">
        <v>40</v>
      </c>
      <c r="AX574" s="14" t="s">
        <v>84</v>
      </c>
      <c r="AY574" s="252" t="s">
        <v>314</v>
      </c>
    </row>
    <row r="575" spans="2:65" s="1" customFormat="1" ht="38.25" customHeight="1">
      <c r="B575" s="42"/>
      <c r="C575" s="208" t="s">
        <v>135</v>
      </c>
      <c r="D575" s="208" t="s">
        <v>316</v>
      </c>
      <c r="E575" s="209" t="s">
        <v>897</v>
      </c>
      <c r="F575" s="210" t="s">
        <v>898</v>
      </c>
      <c r="G575" s="211" t="s">
        <v>149</v>
      </c>
      <c r="H575" s="212">
        <v>178.8</v>
      </c>
      <c r="I575" s="213"/>
      <c r="J575" s="214">
        <f>ROUND(I575*H575,2)</f>
        <v>0</v>
      </c>
      <c r="K575" s="210" t="s">
        <v>319</v>
      </c>
      <c r="L575" s="62"/>
      <c r="M575" s="215" t="s">
        <v>33</v>
      </c>
      <c r="N575" s="216" t="s">
        <v>48</v>
      </c>
      <c r="O575" s="43"/>
      <c r="P575" s="217">
        <f>O575*H575</f>
        <v>0</v>
      </c>
      <c r="Q575" s="217">
        <v>0.1295</v>
      </c>
      <c r="R575" s="217">
        <f>Q575*H575</f>
        <v>23.154600000000002</v>
      </c>
      <c r="S575" s="217">
        <v>0</v>
      </c>
      <c r="T575" s="218">
        <f>S575*H575</f>
        <v>0</v>
      </c>
      <c r="AR575" s="25" t="s">
        <v>178</v>
      </c>
      <c r="AT575" s="25" t="s">
        <v>316</v>
      </c>
      <c r="AU575" s="25" t="s">
        <v>86</v>
      </c>
      <c r="AY575" s="25" t="s">
        <v>314</v>
      </c>
      <c r="BE575" s="219">
        <f>IF(N575="základní",J575,0)</f>
        <v>0</v>
      </c>
      <c r="BF575" s="219">
        <f>IF(N575="snížená",J575,0)</f>
        <v>0</v>
      </c>
      <c r="BG575" s="219">
        <f>IF(N575="zákl. přenesená",J575,0)</f>
        <v>0</v>
      </c>
      <c r="BH575" s="219">
        <f>IF(N575="sníž. přenesená",J575,0)</f>
        <v>0</v>
      </c>
      <c r="BI575" s="219">
        <f>IF(N575="nulová",J575,0)</f>
        <v>0</v>
      </c>
      <c r="BJ575" s="25" t="s">
        <v>84</v>
      </c>
      <c r="BK575" s="219">
        <f>ROUND(I575*H575,2)</f>
        <v>0</v>
      </c>
      <c r="BL575" s="25" t="s">
        <v>178</v>
      </c>
      <c r="BM575" s="25" t="s">
        <v>899</v>
      </c>
    </row>
    <row r="576" spans="2:51" s="12" customFormat="1" ht="13.5">
      <c r="B576" s="220"/>
      <c r="C576" s="221"/>
      <c r="D576" s="222" t="s">
        <v>321</v>
      </c>
      <c r="E576" s="223" t="s">
        <v>33</v>
      </c>
      <c r="F576" s="224" t="s">
        <v>702</v>
      </c>
      <c r="G576" s="221"/>
      <c r="H576" s="223" t="s">
        <v>33</v>
      </c>
      <c r="I576" s="225"/>
      <c r="J576" s="221"/>
      <c r="K576" s="221"/>
      <c r="L576" s="226"/>
      <c r="M576" s="227"/>
      <c r="N576" s="228"/>
      <c r="O576" s="228"/>
      <c r="P576" s="228"/>
      <c r="Q576" s="228"/>
      <c r="R576" s="228"/>
      <c r="S576" s="228"/>
      <c r="T576" s="229"/>
      <c r="AT576" s="230" t="s">
        <v>321</v>
      </c>
      <c r="AU576" s="230" t="s">
        <v>86</v>
      </c>
      <c r="AV576" s="12" t="s">
        <v>84</v>
      </c>
      <c r="AW576" s="12" t="s">
        <v>40</v>
      </c>
      <c r="AX576" s="12" t="s">
        <v>77</v>
      </c>
      <c r="AY576" s="230" t="s">
        <v>314</v>
      </c>
    </row>
    <row r="577" spans="2:51" s="13" customFormat="1" ht="13.5">
      <c r="B577" s="231"/>
      <c r="C577" s="232"/>
      <c r="D577" s="222" t="s">
        <v>321</v>
      </c>
      <c r="E577" s="233" t="s">
        <v>162</v>
      </c>
      <c r="F577" s="234" t="s">
        <v>900</v>
      </c>
      <c r="G577" s="232"/>
      <c r="H577" s="235">
        <v>178.8</v>
      </c>
      <c r="I577" s="236"/>
      <c r="J577" s="232"/>
      <c r="K577" s="232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321</v>
      </c>
      <c r="AU577" s="241" t="s">
        <v>86</v>
      </c>
      <c r="AV577" s="13" t="s">
        <v>86</v>
      </c>
      <c r="AW577" s="13" t="s">
        <v>40</v>
      </c>
      <c r="AX577" s="13" t="s">
        <v>77</v>
      </c>
      <c r="AY577" s="241" t="s">
        <v>314</v>
      </c>
    </row>
    <row r="578" spans="2:51" s="14" customFormat="1" ht="13.5">
      <c r="B578" s="242"/>
      <c r="C578" s="243"/>
      <c r="D578" s="222" t="s">
        <v>321</v>
      </c>
      <c r="E578" s="244" t="s">
        <v>33</v>
      </c>
      <c r="F578" s="245" t="s">
        <v>324</v>
      </c>
      <c r="G578" s="243"/>
      <c r="H578" s="246">
        <v>178.8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321</v>
      </c>
      <c r="AU578" s="252" t="s">
        <v>86</v>
      </c>
      <c r="AV578" s="14" t="s">
        <v>178</v>
      </c>
      <c r="AW578" s="14" t="s">
        <v>40</v>
      </c>
      <c r="AX578" s="14" t="s">
        <v>84</v>
      </c>
      <c r="AY578" s="252" t="s">
        <v>314</v>
      </c>
    </row>
    <row r="579" spans="2:65" s="1" customFormat="1" ht="16.5" customHeight="1">
      <c r="B579" s="42"/>
      <c r="C579" s="264" t="s">
        <v>901</v>
      </c>
      <c r="D579" s="264" t="s">
        <v>419</v>
      </c>
      <c r="E579" s="265" t="s">
        <v>902</v>
      </c>
      <c r="F579" s="266" t="s">
        <v>903</v>
      </c>
      <c r="G579" s="267" t="s">
        <v>149</v>
      </c>
      <c r="H579" s="268">
        <v>187.74</v>
      </c>
      <c r="I579" s="269"/>
      <c r="J579" s="270">
        <f>ROUND(I579*H579,2)</f>
        <v>0</v>
      </c>
      <c r="K579" s="266" t="s">
        <v>319</v>
      </c>
      <c r="L579" s="271"/>
      <c r="M579" s="272" t="s">
        <v>33</v>
      </c>
      <c r="N579" s="273" t="s">
        <v>48</v>
      </c>
      <c r="O579" s="43"/>
      <c r="P579" s="217">
        <f>O579*H579</f>
        <v>0</v>
      </c>
      <c r="Q579" s="217">
        <v>0.045</v>
      </c>
      <c r="R579" s="217">
        <f>Q579*H579</f>
        <v>8.4483</v>
      </c>
      <c r="S579" s="217">
        <v>0</v>
      </c>
      <c r="T579" s="218">
        <f>S579*H579</f>
        <v>0</v>
      </c>
      <c r="AR579" s="25" t="s">
        <v>356</v>
      </c>
      <c r="AT579" s="25" t="s">
        <v>419</v>
      </c>
      <c r="AU579" s="25" t="s">
        <v>86</v>
      </c>
      <c r="AY579" s="25" t="s">
        <v>314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25" t="s">
        <v>84</v>
      </c>
      <c r="BK579" s="219">
        <f>ROUND(I579*H579,2)</f>
        <v>0</v>
      </c>
      <c r="BL579" s="25" t="s">
        <v>178</v>
      </c>
      <c r="BM579" s="25" t="s">
        <v>904</v>
      </c>
    </row>
    <row r="580" spans="2:47" s="1" customFormat="1" ht="27">
      <c r="B580" s="42"/>
      <c r="C580" s="64"/>
      <c r="D580" s="222" t="s">
        <v>479</v>
      </c>
      <c r="E580" s="64"/>
      <c r="F580" s="274" t="s">
        <v>905</v>
      </c>
      <c r="G580" s="64"/>
      <c r="H580" s="64"/>
      <c r="I580" s="177"/>
      <c r="J580" s="64"/>
      <c r="K580" s="64"/>
      <c r="L580" s="62"/>
      <c r="M580" s="275"/>
      <c r="N580" s="43"/>
      <c r="O580" s="43"/>
      <c r="P580" s="43"/>
      <c r="Q580" s="43"/>
      <c r="R580" s="43"/>
      <c r="S580" s="43"/>
      <c r="T580" s="79"/>
      <c r="AT580" s="25" t="s">
        <v>479</v>
      </c>
      <c r="AU580" s="25" t="s">
        <v>86</v>
      </c>
    </row>
    <row r="581" spans="2:51" s="13" customFormat="1" ht="13.5">
      <c r="B581" s="231"/>
      <c r="C581" s="232"/>
      <c r="D581" s="222" t="s">
        <v>321</v>
      </c>
      <c r="E581" s="233" t="s">
        <v>33</v>
      </c>
      <c r="F581" s="234" t="s">
        <v>162</v>
      </c>
      <c r="G581" s="232"/>
      <c r="H581" s="235">
        <v>178.8</v>
      </c>
      <c r="I581" s="236"/>
      <c r="J581" s="232"/>
      <c r="K581" s="232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321</v>
      </c>
      <c r="AU581" s="241" t="s">
        <v>86</v>
      </c>
      <c r="AV581" s="13" t="s">
        <v>86</v>
      </c>
      <c r="AW581" s="13" t="s">
        <v>40</v>
      </c>
      <c r="AX581" s="13" t="s">
        <v>77</v>
      </c>
      <c r="AY581" s="241" t="s">
        <v>314</v>
      </c>
    </row>
    <row r="582" spans="2:51" s="14" customFormat="1" ht="13.5">
      <c r="B582" s="242"/>
      <c r="C582" s="243"/>
      <c r="D582" s="222" t="s">
        <v>321</v>
      </c>
      <c r="E582" s="244" t="s">
        <v>33</v>
      </c>
      <c r="F582" s="245" t="s">
        <v>324</v>
      </c>
      <c r="G582" s="243"/>
      <c r="H582" s="246">
        <v>178.8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321</v>
      </c>
      <c r="AU582" s="252" t="s">
        <v>86</v>
      </c>
      <c r="AV582" s="14" t="s">
        <v>178</v>
      </c>
      <c r="AW582" s="14" t="s">
        <v>40</v>
      </c>
      <c r="AX582" s="14" t="s">
        <v>84</v>
      </c>
      <c r="AY582" s="252" t="s">
        <v>314</v>
      </c>
    </row>
    <row r="583" spans="2:51" s="13" customFormat="1" ht="13.5">
      <c r="B583" s="231"/>
      <c r="C583" s="232"/>
      <c r="D583" s="222" t="s">
        <v>321</v>
      </c>
      <c r="E583" s="232"/>
      <c r="F583" s="234" t="s">
        <v>906</v>
      </c>
      <c r="G583" s="232"/>
      <c r="H583" s="235">
        <v>187.74</v>
      </c>
      <c r="I583" s="236"/>
      <c r="J583" s="232"/>
      <c r="K583" s="232"/>
      <c r="L583" s="237"/>
      <c r="M583" s="238"/>
      <c r="N583" s="239"/>
      <c r="O583" s="239"/>
      <c r="P583" s="239"/>
      <c r="Q583" s="239"/>
      <c r="R583" s="239"/>
      <c r="S583" s="239"/>
      <c r="T583" s="240"/>
      <c r="AT583" s="241" t="s">
        <v>321</v>
      </c>
      <c r="AU583" s="241" t="s">
        <v>86</v>
      </c>
      <c r="AV583" s="13" t="s">
        <v>86</v>
      </c>
      <c r="AW583" s="13" t="s">
        <v>6</v>
      </c>
      <c r="AX583" s="13" t="s">
        <v>84</v>
      </c>
      <c r="AY583" s="241" t="s">
        <v>314</v>
      </c>
    </row>
    <row r="584" spans="2:65" s="1" customFormat="1" ht="38.25" customHeight="1">
      <c r="B584" s="42"/>
      <c r="C584" s="208" t="s">
        <v>907</v>
      </c>
      <c r="D584" s="208" t="s">
        <v>316</v>
      </c>
      <c r="E584" s="209" t="s">
        <v>908</v>
      </c>
      <c r="F584" s="210" t="s">
        <v>909</v>
      </c>
      <c r="G584" s="211" t="s">
        <v>149</v>
      </c>
      <c r="H584" s="212">
        <v>461.7</v>
      </c>
      <c r="I584" s="213"/>
      <c r="J584" s="214">
        <f>ROUND(I584*H584,2)</f>
        <v>0</v>
      </c>
      <c r="K584" s="210" t="s">
        <v>319</v>
      </c>
      <c r="L584" s="62"/>
      <c r="M584" s="215" t="s">
        <v>33</v>
      </c>
      <c r="N584" s="216" t="s">
        <v>48</v>
      </c>
      <c r="O584" s="43"/>
      <c r="P584" s="217">
        <f>O584*H584</f>
        <v>0</v>
      </c>
      <c r="Q584" s="217">
        <v>0.16849</v>
      </c>
      <c r="R584" s="217">
        <f>Q584*H584</f>
        <v>77.791833</v>
      </c>
      <c r="S584" s="217">
        <v>0</v>
      </c>
      <c r="T584" s="218">
        <f>S584*H584</f>
        <v>0</v>
      </c>
      <c r="AR584" s="25" t="s">
        <v>178</v>
      </c>
      <c r="AT584" s="25" t="s">
        <v>316</v>
      </c>
      <c r="AU584" s="25" t="s">
        <v>86</v>
      </c>
      <c r="AY584" s="25" t="s">
        <v>314</v>
      </c>
      <c r="BE584" s="219">
        <f>IF(N584="základní",J584,0)</f>
        <v>0</v>
      </c>
      <c r="BF584" s="219">
        <f>IF(N584="snížená",J584,0)</f>
        <v>0</v>
      </c>
      <c r="BG584" s="219">
        <f>IF(N584="zákl. přenesená",J584,0)</f>
        <v>0</v>
      </c>
      <c r="BH584" s="219">
        <f>IF(N584="sníž. přenesená",J584,0)</f>
        <v>0</v>
      </c>
      <c r="BI584" s="219">
        <f>IF(N584="nulová",J584,0)</f>
        <v>0</v>
      </c>
      <c r="BJ584" s="25" t="s">
        <v>84</v>
      </c>
      <c r="BK584" s="219">
        <f>ROUND(I584*H584,2)</f>
        <v>0</v>
      </c>
      <c r="BL584" s="25" t="s">
        <v>178</v>
      </c>
      <c r="BM584" s="25" t="s">
        <v>910</v>
      </c>
    </row>
    <row r="585" spans="2:47" s="1" customFormat="1" ht="67.5">
      <c r="B585" s="42"/>
      <c r="C585" s="64"/>
      <c r="D585" s="222" t="s">
        <v>479</v>
      </c>
      <c r="E585" s="64"/>
      <c r="F585" s="274" t="s">
        <v>911</v>
      </c>
      <c r="G585" s="64"/>
      <c r="H585" s="64"/>
      <c r="I585" s="177"/>
      <c r="J585" s="64"/>
      <c r="K585" s="64"/>
      <c r="L585" s="62"/>
      <c r="M585" s="275"/>
      <c r="N585" s="43"/>
      <c r="O585" s="43"/>
      <c r="P585" s="43"/>
      <c r="Q585" s="43"/>
      <c r="R585" s="43"/>
      <c r="S585" s="43"/>
      <c r="T585" s="79"/>
      <c r="AT585" s="25" t="s">
        <v>479</v>
      </c>
      <c r="AU585" s="25" t="s">
        <v>86</v>
      </c>
    </row>
    <row r="586" spans="2:51" s="12" customFormat="1" ht="13.5">
      <c r="B586" s="220"/>
      <c r="C586" s="221"/>
      <c r="D586" s="222" t="s">
        <v>321</v>
      </c>
      <c r="E586" s="223" t="s">
        <v>33</v>
      </c>
      <c r="F586" s="224" t="s">
        <v>702</v>
      </c>
      <c r="G586" s="221"/>
      <c r="H586" s="223" t="s">
        <v>33</v>
      </c>
      <c r="I586" s="225"/>
      <c r="J586" s="221"/>
      <c r="K586" s="221"/>
      <c r="L586" s="226"/>
      <c r="M586" s="227"/>
      <c r="N586" s="228"/>
      <c r="O586" s="228"/>
      <c r="P586" s="228"/>
      <c r="Q586" s="228"/>
      <c r="R586" s="228"/>
      <c r="S586" s="228"/>
      <c r="T586" s="229"/>
      <c r="AT586" s="230" t="s">
        <v>321</v>
      </c>
      <c r="AU586" s="230" t="s">
        <v>86</v>
      </c>
      <c r="AV586" s="12" t="s">
        <v>84</v>
      </c>
      <c r="AW586" s="12" t="s">
        <v>40</v>
      </c>
      <c r="AX586" s="12" t="s">
        <v>77</v>
      </c>
      <c r="AY586" s="230" t="s">
        <v>314</v>
      </c>
    </row>
    <row r="587" spans="2:51" s="13" customFormat="1" ht="13.5">
      <c r="B587" s="231"/>
      <c r="C587" s="232"/>
      <c r="D587" s="222" t="s">
        <v>321</v>
      </c>
      <c r="E587" s="233" t="s">
        <v>147</v>
      </c>
      <c r="F587" s="234" t="s">
        <v>912</v>
      </c>
      <c r="G587" s="232"/>
      <c r="H587" s="235">
        <v>411.63</v>
      </c>
      <c r="I587" s="236"/>
      <c r="J587" s="232"/>
      <c r="K587" s="232"/>
      <c r="L587" s="237"/>
      <c r="M587" s="238"/>
      <c r="N587" s="239"/>
      <c r="O587" s="239"/>
      <c r="P587" s="239"/>
      <c r="Q587" s="239"/>
      <c r="R587" s="239"/>
      <c r="S587" s="239"/>
      <c r="T587" s="240"/>
      <c r="AT587" s="241" t="s">
        <v>321</v>
      </c>
      <c r="AU587" s="241" t="s">
        <v>86</v>
      </c>
      <c r="AV587" s="13" t="s">
        <v>86</v>
      </c>
      <c r="AW587" s="13" t="s">
        <v>40</v>
      </c>
      <c r="AX587" s="13" t="s">
        <v>77</v>
      </c>
      <c r="AY587" s="241" t="s">
        <v>314</v>
      </c>
    </row>
    <row r="588" spans="2:51" s="13" customFormat="1" ht="13.5">
      <c r="B588" s="231"/>
      <c r="C588" s="232"/>
      <c r="D588" s="222" t="s">
        <v>321</v>
      </c>
      <c r="E588" s="233" t="s">
        <v>151</v>
      </c>
      <c r="F588" s="234" t="s">
        <v>913</v>
      </c>
      <c r="G588" s="232"/>
      <c r="H588" s="235">
        <v>15.27</v>
      </c>
      <c r="I588" s="236"/>
      <c r="J588" s="232"/>
      <c r="K588" s="232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321</v>
      </c>
      <c r="AU588" s="241" t="s">
        <v>86</v>
      </c>
      <c r="AV588" s="13" t="s">
        <v>86</v>
      </c>
      <c r="AW588" s="13" t="s">
        <v>40</v>
      </c>
      <c r="AX588" s="13" t="s">
        <v>77</v>
      </c>
      <c r="AY588" s="241" t="s">
        <v>314</v>
      </c>
    </row>
    <row r="589" spans="2:51" s="13" customFormat="1" ht="13.5">
      <c r="B589" s="231"/>
      <c r="C589" s="232"/>
      <c r="D589" s="222" t="s">
        <v>321</v>
      </c>
      <c r="E589" s="233" t="s">
        <v>155</v>
      </c>
      <c r="F589" s="234" t="s">
        <v>914</v>
      </c>
      <c r="G589" s="232"/>
      <c r="H589" s="235">
        <v>16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321</v>
      </c>
      <c r="AU589" s="241" t="s">
        <v>86</v>
      </c>
      <c r="AV589" s="13" t="s">
        <v>86</v>
      </c>
      <c r="AW589" s="13" t="s">
        <v>40</v>
      </c>
      <c r="AX589" s="13" t="s">
        <v>77</v>
      </c>
      <c r="AY589" s="241" t="s">
        <v>314</v>
      </c>
    </row>
    <row r="590" spans="2:51" s="13" customFormat="1" ht="13.5">
      <c r="B590" s="231"/>
      <c r="C590" s="232"/>
      <c r="D590" s="222" t="s">
        <v>321</v>
      </c>
      <c r="E590" s="233" t="s">
        <v>157</v>
      </c>
      <c r="F590" s="234" t="s">
        <v>915</v>
      </c>
      <c r="G590" s="232"/>
      <c r="H590" s="235">
        <v>18.8</v>
      </c>
      <c r="I590" s="236"/>
      <c r="J590" s="232"/>
      <c r="K590" s="232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321</v>
      </c>
      <c r="AU590" s="241" t="s">
        <v>86</v>
      </c>
      <c r="AV590" s="13" t="s">
        <v>86</v>
      </c>
      <c r="AW590" s="13" t="s">
        <v>40</v>
      </c>
      <c r="AX590" s="13" t="s">
        <v>77</v>
      </c>
      <c r="AY590" s="241" t="s">
        <v>314</v>
      </c>
    </row>
    <row r="591" spans="2:51" s="14" customFormat="1" ht="13.5">
      <c r="B591" s="242"/>
      <c r="C591" s="243"/>
      <c r="D591" s="222" t="s">
        <v>321</v>
      </c>
      <c r="E591" s="244" t="s">
        <v>33</v>
      </c>
      <c r="F591" s="245" t="s">
        <v>324</v>
      </c>
      <c r="G591" s="243"/>
      <c r="H591" s="246">
        <v>461.7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AT591" s="252" t="s">
        <v>321</v>
      </c>
      <c r="AU591" s="252" t="s">
        <v>86</v>
      </c>
      <c r="AV591" s="14" t="s">
        <v>178</v>
      </c>
      <c r="AW591" s="14" t="s">
        <v>40</v>
      </c>
      <c r="AX591" s="14" t="s">
        <v>84</v>
      </c>
      <c r="AY591" s="252" t="s">
        <v>314</v>
      </c>
    </row>
    <row r="592" spans="2:65" s="1" customFormat="1" ht="16.5" customHeight="1">
      <c r="B592" s="42"/>
      <c r="C592" s="264" t="s">
        <v>916</v>
      </c>
      <c r="D592" s="264" t="s">
        <v>419</v>
      </c>
      <c r="E592" s="265" t="s">
        <v>917</v>
      </c>
      <c r="F592" s="266" t="s">
        <v>918</v>
      </c>
      <c r="G592" s="267" t="s">
        <v>149</v>
      </c>
      <c r="H592" s="268">
        <v>66.392</v>
      </c>
      <c r="I592" s="269"/>
      <c r="J592" s="270">
        <f>ROUND(I592*H592,2)</f>
        <v>0</v>
      </c>
      <c r="K592" s="266" t="s">
        <v>319</v>
      </c>
      <c r="L592" s="271"/>
      <c r="M592" s="272" t="s">
        <v>33</v>
      </c>
      <c r="N592" s="273" t="s">
        <v>48</v>
      </c>
      <c r="O592" s="43"/>
      <c r="P592" s="217">
        <f>O592*H592</f>
        <v>0</v>
      </c>
      <c r="Q592" s="217">
        <v>0.15</v>
      </c>
      <c r="R592" s="217">
        <f>Q592*H592</f>
        <v>9.958799999999998</v>
      </c>
      <c r="S592" s="217">
        <v>0</v>
      </c>
      <c r="T592" s="218">
        <f>S592*H592</f>
        <v>0</v>
      </c>
      <c r="AR592" s="25" t="s">
        <v>356</v>
      </c>
      <c r="AT592" s="25" t="s">
        <v>419</v>
      </c>
      <c r="AU592" s="25" t="s">
        <v>86</v>
      </c>
      <c r="AY592" s="25" t="s">
        <v>314</v>
      </c>
      <c r="BE592" s="219">
        <f>IF(N592="základní",J592,0)</f>
        <v>0</v>
      </c>
      <c r="BF592" s="219">
        <f>IF(N592="snížená",J592,0)</f>
        <v>0</v>
      </c>
      <c r="BG592" s="219">
        <f>IF(N592="zákl. přenesená",J592,0)</f>
        <v>0</v>
      </c>
      <c r="BH592" s="219">
        <f>IF(N592="sníž. přenesená",J592,0)</f>
        <v>0</v>
      </c>
      <c r="BI592" s="219">
        <f>IF(N592="nulová",J592,0)</f>
        <v>0</v>
      </c>
      <c r="BJ592" s="25" t="s">
        <v>84</v>
      </c>
      <c r="BK592" s="219">
        <f>ROUND(I592*H592,2)</f>
        <v>0</v>
      </c>
      <c r="BL592" s="25" t="s">
        <v>178</v>
      </c>
      <c r="BM592" s="25" t="s">
        <v>919</v>
      </c>
    </row>
    <row r="593" spans="2:51" s="13" customFormat="1" ht="13.5">
      <c r="B593" s="231"/>
      <c r="C593" s="232"/>
      <c r="D593" s="222" t="s">
        <v>321</v>
      </c>
      <c r="E593" s="233" t="s">
        <v>33</v>
      </c>
      <c r="F593" s="234" t="s">
        <v>920</v>
      </c>
      <c r="G593" s="232"/>
      <c r="H593" s="235">
        <v>63.23</v>
      </c>
      <c r="I593" s="236"/>
      <c r="J593" s="232"/>
      <c r="K593" s="232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321</v>
      </c>
      <c r="AU593" s="241" t="s">
        <v>86</v>
      </c>
      <c r="AV593" s="13" t="s">
        <v>86</v>
      </c>
      <c r="AW593" s="13" t="s">
        <v>40</v>
      </c>
      <c r="AX593" s="13" t="s">
        <v>77</v>
      </c>
      <c r="AY593" s="241" t="s">
        <v>314</v>
      </c>
    </row>
    <row r="594" spans="2:51" s="14" customFormat="1" ht="13.5">
      <c r="B594" s="242"/>
      <c r="C594" s="243"/>
      <c r="D594" s="222" t="s">
        <v>321</v>
      </c>
      <c r="E594" s="244" t="s">
        <v>33</v>
      </c>
      <c r="F594" s="245" t="s">
        <v>324</v>
      </c>
      <c r="G594" s="243"/>
      <c r="H594" s="246">
        <v>63.23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321</v>
      </c>
      <c r="AU594" s="252" t="s">
        <v>86</v>
      </c>
      <c r="AV594" s="14" t="s">
        <v>178</v>
      </c>
      <c r="AW594" s="14" t="s">
        <v>40</v>
      </c>
      <c r="AX594" s="14" t="s">
        <v>84</v>
      </c>
      <c r="AY594" s="252" t="s">
        <v>314</v>
      </c>
    </row>
    <row r="595" spans="2:51" s="13" customFormat="1" ht="13.5">
      <c r="B595" s="231"/>
      <c r="C595" s="232"/>
      <c r="D595" s="222" t="s">
        <v>321</v>
      </c>
      <c r="E595" s="232"/>
      <c r="F595" s="234" t="s">
        <v>921</v>
      </c>
      <c r="G595" s="232"/>
      <c r="H595" s="235">
        <v>66.392</v>
      </c>
      <c r="I595" s="236"/>
      <c r="J595" s="232"/>
      <c r="K595" s="232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321</v>
      </c>
      <c r="AU595" s="241" t="s">
        <v>86</v>
      </c>
      <c r="AV595" s="13" t="s">
        <v>86</v>
      </c>
      <c r="AW595" s="13" t="s">
        <v>6</v>
      </c>
      <c r="AX595" s="13" t="s">
        <v>84</v>
      </c>
      <c r="AY595" s="241" t="s">
        <v>314</v>
      </c>
    </row>
    <row r="596" spans="2:65" s="1" customFormat="1" ht="16.5" customHeight="1">
      <c r="B596" s="42"/>
      <c r="C596" s="264" t="s">
        <v>922</v>
      </c>
      <c r="D596" s="264" t="s">
        <v>419</v>
      </c>
      <c r="E596" s="265" t="s">
        <v>923</v>
      </c>
      <c r="F596" s="266" t="s">
        <v>924</v>
      </c>
      <c r="G596" s="267" t="s">
        <v>149</v>
      </c>
      <c r="H596" s="268">
        <v>16.797</v>
      </c>
      <c r="I596" s="269"/>
      <c r="J596" s="270">
        <f>ROUND(I596*H596,2)</f>
        <v>0</v>
      </c>
      <c r="K596" s="266" t="s">
        <v>319</v>
      </c>
      <c r="L596" s="271"/>
      <c r="M596" s="272" t="s">
        <v>33</v>
      </c>
      <c r="N596" s="273" t="s">
        <v>48</v>
      </c>
      <c r="O596" s="43"/>
      <c r="P596" s="217">
        <f>O596*H596</f>
        <v>0</v>
      </c>
      <c r="Q596" s="217">
        <v>0.15</v>
      </c>
      <c r="R596" s="217">
        <f>Q596*H596</f>
        <v>2.51955</v>
      </c>
      <c r="S596" s="217">
        <v>0</v>
      </c>
      <c r="T596" s="218">
        <f>S596*H596</f>
        <v>0</v>
      </c>
      <c r="AR596" s="25" t="s">
        <v>356</v>
      </c>
      <c r="AT596" s="25" t="s">
        <v>419</v>
      </c>
      <c r="AU596" s="25" t="s">
        <v>86</v>
      </c>
      <c r="AY596" s="25" t="s">
        <v>314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25" t="s">
        <v>84</v>
      </c>
      <c r="BK596" s="219">
        <f>ROUND(I596*H596,2)</f>
        <v>0</v>
      </c>
      <c r="BL596" s="25" t="s">
        <v>178</v>
      </c>
      <c r="BM596" s="25" t="s">
        <v>925</v>
      </c>
    </row>
    <row r="597" spans="2:51" s="13" customFormat="1" ht="13.5">
      <c r="B597" s="231"/>
      <c r="C597" s="232"/>
      <c r="D597" s="222" t="s">
        <v>321</v>
      </c>
      <c r="E597" s="233" t="s">
        <v>33</v>
      </c>
      <c r="F597" s="234" t="s">
        <v>151</v>
      </c>
      <c r="G597" s="232"/>
      <c r="H597" s="235">
        <v>15.27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321</v>
      </c>
      <c r="AU597" s="241" t="s">
        <v>86</v>
      </c>
      <c r="AV597" s="13" t="s">
        <v>86</v>
      </c>
      <c r="AW597" s="13" t="s">
        <v>40</v>
      </c>
      <c r="AX597" s="13" t="s">
        <v>77</v>
      </c>
      <c r="AY597" s="241" t="s">
        <v>314</v>
      </c>
    </row>
    <row r="598" spans="2:51" s="14" customFormat="1" ht="13.5">
      <c r="B598" s="242"/>
      <c r="C598" s="243"/>
      <c r="D598" s="222" t="s">
        <v>321</v>
      </c>
      <c r="E598" s="244" t="s">
        <v>33</v>
      </c>
      <c r="F598" s="245" t="s">
        <v>324</v>
      </c>
      <c r="G598" s="243"/>
      <c r="H598" s="246">
        <v>15.27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321</v>
      </c>
      <c r="AU598" s="252" t="s">
        <v>86</v>
      </c>
      <c r="AV598" s="14" t="s">
        <v>178</v>
      </c>
      <c r="AW598" s="14" t="s">
        <v>40</v>
      </c>
      <c r="AX598" s="14" t="s">
        <v>84</v>
      </c>
      <c r="AY598" s="252" t="s">
        <v>314</v>
      </c>
    </row>
    <row r="599" spans="2:51" s="13" customFormat="1" ht="13.5">
      <c r="B599" s="231"/>
      <c r="C599" s="232"/>
      <c r="D599" s="222" t="s">
        <v>321</v>
      </c>
      <c r="E599" s="232"/>
      <c r="F599" s="234" t="s">
        <v>926</v>
      </c>
      <c r="G599" s="232"/>
      <c r="H599" s="235">
        <v>16.797</v>
      </c>
      <c r="I599" s="236"/>
      <c r="J599" s="232"/>
      <c r="K599" s="232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321</v>
      </c>
      <c r="AU599" s="241" t="s">
        <v>86</v>
      </c>
      <c r="AV599" s="13" t="s">
        <v>86</v>
      </c>
      <c r="AW599" s="13" t="s">
        <v>6</v>
      </c>
      <c r="AX599" s="13" t="s">
        <v>84</v>
      </c>
      <c r="AY599" s="241" t="s">
        <v>314</v>
      </c>
    </row>
    <row r="600" spans="2:65" s="1" customFormat="1" ht="16.5" customHeight="1">
      <c r="B600" s="42"/>
      <c r="C600" s="264" t="s">
        <v>927</v>
      </c>
      <c r="D600" s="264" t="s">
        <v>419</v>
      </c>
      <c r="E600" s="265" t="s">
        <v>928</v>
      </c>
      <c r="F600" s="266" t="s">
        <v>929</v>
      </c>
      <c r="G600" s="267" t="s">
        <v>149</v>
      </c>
      <c r="H600" s="268">
        <v>17.6</v>
      </c>
      <c r="I600" s="269"/>
      <c r="J600" s="270">
        <f>ROUND(I600*H600,2)</f>
        <v>0</v>
      </c>
      <c r="K600" s="266" t="s">
        <v>319</v>
      </c>
      <c r="L600" s="271"/>
      <c r="M600" s="272" t="s">
        <v>33</v>
      </c>
      <c r="N600" s="273" t="s">
        <v>48</v>
      </c>
      <c r="O600" s="43"/>
      <c r="P600" s="217">
        <f>O600*H600</f>
        <v>0</v>
      </c>
      <c r="Q600" s="217">
        <v>0.15</v>
      </c>
      <c r="R600" s="217">
        <f>Q600*H600</f>
        <v>2.64</v>
      </c>
      <c r="S600" s="217">
        <v>0</v>
      </c>
      <c r="T600" s="218">
        <f>S600*H600</f>
        <v>0</v>
      </c>
      <c r="AR600" s="25" t="s">
        <v>356</v>
      </c>
      <c r="AT600" s="25" t="s">
        <v>419</v>
      </c>
      <c r="AU600" s="25" t="s">
        <v>86</v>
      </c>
      <c r="AY600" s="25" t="s">
        <v>314</v>
      </c>
      <c r="BE600" s="219">
        <f>IF(N600="základní",J600,0)</f>
        <v>0</v>
      </c>
      <c r="BF600" s="219">
        <f>IF(N600="snížená",J600,0)</f>
        <v>0</v>
      </c>
      <c r="BG600" s="219">
        <f>IF(N600="zákl. přenesená",J600,0)</f>
        <v>0</v>
      </c>
      <c r="BH600" s="219">
        <f>IF(N600="sníž. přenesená",J600,0)</f>
        <v>0</v>
      </c>
      <c r="BI600" s="219">
        <f>IF(N600="nulová",J600,0)</f>
        <v>0</v>
      </c>
      <c r="BJ600" s="25" t="s">
        <v>84</v>
      </c>
      <c r="BK600" s="219">
        <f>ROUND(I600*H600,2)</f>
        <v>0</v>
      </c>
      <c r="BL600" s="25" t="s">
        <v>178</v>
      </c>
      <c r="BM600" s="25" t="s">
        <v>930</v>
      </c>
    </row>
    <row r="601" spans="2:51" s="13" customFormat="1" ht="13.5">
      <c r="B601" s="231"/>
      <c r="C601" s="232"/>
      <c r="D601" s="222" t="s">
        <v>321</v>
      </c>
      <c r="E601" s="233" t="s">
        <v>33</v>
      </c>
      <c r="F601" s="234" t="s">
        <v>155</v>
      </c>
      <c r="G601" s="232"/>
      <c r="H601" s="235">
        <v>16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321</v>
      </c>
      <c r="AU601" s="241" t="s">
        <v>86</v>
      </c>
      <c r="AV601" s="13" t="s">
        <v>86</v>
      </c>
      <c r="AW601" s="13" t="s">
        <v>40</v>
      </c>
      <c r="AX601" s="13" t="s">
        <v>77</v>
      </c>
      <c r="AY601" s="241" t="s">
        <v>314</v>
      </c>
    </row>
    <row r="602" spans="2:51" s="14" customFormat="1" ht="13.5">
      <c r="B602" s="242"/>
      <c r="C602" s="243"/>
      <c r="D602" s="222" t="s">
        <v>321</v>
      </c>
      <c r="E602" s="244" t="s">
        <v>33</v>
      </c>
      <c r="F602" s="245" t="s">
        <v>324</v>
      </c>
      <c r="G602" s="243"/>
      <c r="H602" s="246">
        <v>16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321</v>
      </c>
      <c r="AU602" s="252" t="s">
        <v>86</v>
      </c>
      <c r="AV602" s="14" t="s">
        <v>178</v>
      </c>
      <c r="AW602" s="14" t="s">
        <v>40</v>
      </c>
      <c r="AX602" s="14" t="s">
        <v>84</v>
      </c>
      <c r="AY602" s="252" t="s">
        <v>314</v>
      </c>
    </row>
    <row r="603" spans="2:51" s="13" customFormat="1" ht="13.5">
      <c r="B603" s="231"/>
      <c r="C603" s="232"/>
      <c r="D603" s="222" t="s">
        <v>321</v>
      </c>
      <c r="E603" s="232"/>
      <c r="F603" s="234" t="s">
        <v>931</v>
      </c>
      <c r="G603" s="232"/>
      <c r="H603" s="235">
        <v>17.6</v>
      </c>
      <c r="I603" s="236"/>
      <c r="J603" s="232"/>
      <c r="K603" s="232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321</v>
      </c>
      <c r="AU603" s="241" t="s">
        <v>86</v>
      </c>
      <c r="AV603" s="13" t="s">
        <v>86</v>
      </c>
      <c r="AW603" s="13" t="s">
        <v>6</v>
      </c>
      <c r="AX603" s="13" t="s">
        <v>84</v>
      </c>
      <c r="AY603" s="241" t="s">
        <v>314</v>
      </c>
    </row>
    <row r="604" spans="2:65" s="1" customFormat="1" ht="16.5" customHeight="1">
      <c r="B604" s="42"/>
      <c r="C604" s="264" t="s">
        <v>932</v>
      </c>
      <c r="D604" s="264" t="s">
        <v>419</v>
      </c>
      <c r="E604" s="265" t="s">
        <v>933</v>
      </c>
      <c r="F604" s="266" t="s">
        <v>934</v>
      </c>
      <c r="G604" s="267" t="s">
        <v>149</v>
      </c>
      <c r="H604" s="268">
        <v>20.68</v>
      </c>
      <c r="I604" s="269"/>
      <c r="J604" s="270">
        <f>ROUND(I604*H604,2)</f>
        <v>0</v>
      </c>
      <c r="K604" s="266" t="s">
        <v>319</v>
      </c>
      <c r="L604" s="271"/>
      <c r="M604" s="272" t="s">
        <v>33</v>
      </c>
      <c r="N604" s="273" t="s">
        <v>48</v>
      </c>
      <c r="O604" s="43"/>
      <c r="P604" s="217">
        <f>O604*H604</f>
        <v>0</v>
      </c>
      <c r="Q604" s="217">
        <v>0.15</v>
      </c>
      <c r="R604" s="217">
        <f>Q604*H604</f>
        <v>3.102</v>
      </c>
      <c r="S604" s="217">
        <v>0</v>
      </c>
      <c r="T604" s="218">
        <f>S604*H604</f>
        <v>0</v>
      </c>
      <c r="AR604" s="25" t="s">
        <v>356</v>
      </c>
      <c r="AT604" s="25" t="s">
        <v>419</v>
      </c>
      <c r="AU604" s="25" t="s">
        <v>86</v>
      </c>
      <c r="AY604" s="25" t="s">
        <v>314</v>
      </c>
      <c r="BE604" s="219">
        <f>IF(N604="základní",J604,0)</f>
        <v>0</v>
      </c>
      <c r="BF604" s="219">
        <f>IF(N604="snížená",J604,0)</f>
        <v>0</v>
      </c>
      <c r="BG604" s="219">
        <f>IF(N604="zákl. přenesená",J604,0)</f>
        <v>0</v>
      </c>
      <c r="BH604" s="219">
        <f>IF(N604="sníž. přenesená",J604,0)</f>
        <v>0</v>
      </c>
      <c r="BI604" s="219">
        <f>IF(N604="nulová",J604,0)</f>
        <v>0</v>
      </c>
      <c r="BJ604" s="25" t="s">
        <v>84</v>
      </c>
      <c r="BK604" s="219">
        <f>ROUND(I604*H604,2)</f>
        <v>0</v>
      </c>
      <c r="BL604" s="25" t="s">
        <v>178</v>
      </c>
      <c r="BM604" s="25" t="s">
        <v>935</v>
      </c>
    </row>
    <row r="605" spans="2:51" s="13" customFormat="1" ht="13.5">
      <c r="B605" s="231"/>
      <c r="C605" s="232"/>
      <c r="D605" s="222" t="s">
        <v>321</v>
      </c>
      <c r="E605" s="233" t="s">
        <v>33</v>
      </c>
      <c r="F605" s="234" t="s">
        <v>157</v>
      </c>
      <c r="G605" s="232"/>
      <c r="H605" s="235">
        <v>18.8</v>
      </c>
      <c r="I605" s="236"/>
      <c r="J605" s="232"/>
      <c r="K605" s="232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321</v>
      </c>
      <c r="AU605" s="241" t="s">
        <v>86</v>
      </c>
      <c r="AV605" s="13" t="s">
        <v>86</v>
      </c>
      <c r="AW605" s="13" t="s">
        <v>40</v>
      </c>
      <c r="AX605" s="13" t="s">
        <v>77</v>
      </c>
      <c r="AY605" s="241" t="s">
        <v>314</v>
      </c>
    </row>
    <row r="606" spans="2:51" s="14" customFormat="1" ht="13.5">
      <c r="B606" s="242"/>
      <c r="C606" s="243"/>
      <c r="D606" s="222" t="s">
        <v>321</v>
      </c>
      <c r="E606" s="244" t="s">
        <v>33</v>
      </c>
      <c r="F606" s="245" t="s">
        <v>324</v>
      </c>
      <c r="G606" s="243"/>
      <c r="H606" s="246">
        <v>18.8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321</v>
      </c>
      <c r="AU606" s="252" t="s">
        <v>86</v>
      </c>
      <c r="AV606" s="14" t="s">
        <v>178</v>
      </c>
      <c r="AW606" s="14" t="s">
        <v>40</v>
      </c>
      <c r="AX606" s="14" t="s">
        <v>84</v>
      </c>
      <c r="AY606" s="252" t="s">
        <v>314</v>
      </c>
    </row>
    <row r="607" spans="2:51" s="13" customFormat="1" ht="13.5">
      <c r="B607" s="231"/>
      <c r="C607" s="232"/>
      <c r="D607" s="222" t="s">
        <v>321</v>
      </c>
      <c r="E607" s="232"/>
      <c r="F607" s="234" t="s">
        <v>936</v>
      </c>
      <c r="G607" s="232"/>
      <c r="H607" s="235">
        <v>20.68</v>
      </c>
      <c r="I607" s="236"/>
      <c r="J607" s="232"/>
      <c r="K607" s="232"/>
      <c r="L607" s="237"/>
      <c r="M607" s="238"/>
      <c r="N607" s="239"/>
      <c r="O607" s="239"/>
      <c r="P607" s="239"/>
      <c r="Q607" s="239"/>
      <c r="R607" s="239"/>
      <c r="S607" s="239"/>
      <c r="T607" s="240"/>
      <c r="AT607" s="241" t="s">
        <v>321</v>
      </c>
      <c r="AU607" s="241" t="s">
        <v>86</v>
      </c>
      <c r="AV607" s="13" t="s">
        <v>86</v>
      </c>
      <c r="AW607" s="13" t="s">
        <v>6</v>
      </c>
      <c r="AX607" s="13" t="s">
        <v>84</v>
      </c>
      <c r="AY607" s="241" t="s">
        <v>314</v>
      </c>
    </row>
    <row r="608" spans="2:65" s="1" customFormat="1" ht="25.5" customHeight="1">
      <c r="B608" s="42"/>
      <c r="C608" s="208" t="s">
        <v>937</v>
      </c>
      <c r="D608" s="208" t="s">
        <v>316</v>
      </c>
      <c r="E608" s="209" t="s">
        <v>938</v>
      </c>
      <c r="F608" s="210" t="s">
        <v>939</v>
      </c>
      <c r="G608" s="211" t="s">
        <v>149</v>
      </c>
      <c r="H608" s="212">
        <v>3.25</v>
      </c>
      <c r="I608" s="213"/>
      <c r="J608" s="214">
        <f>ROUND(I608*H608,2)</f>
        <v>0</v>
      </c>
      <c r="K608" s="210" t="s">
        <v>319</v>
      </c>
      <c r="L608" s="62"/>
      <c r="M608" s="215" t="s">
        <v>33</v>
      </c>
      <c r="N608" s="216" t="s">
        <v>48</v>
      </c>
      <c r="O608" s="43"/>
      <c r="P608" s="217">
        <f>O608*H608</f>
        <v>0</v>
      </c>
      <c r="Q608" s="217">
        <v>1E-05</v>
      </c>
      <c r="R608" s="217">
        <f>Q608*H608</f>
        <v>3.2500000000000004E-05</v>
      </c>
      <c r="S608" s="217">
        <v>0</v>
      </c>
      <c r="T608" s="218">
        <f>S608*H608</f>
        <v>0</v>
      </c>
      <c r="AR608" s="25" t="s">
        <v>178</v>
      </c>
      <c r="AT608" s="25" t="s">
        <v>316</v>
      </c>
      <c r="AU608" s="25" t="s">
        <v>86</v>
      </c>
      <c r="AY608" s="25" t="s">
        <v>314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25" t="s">
        <v>84</v>
      </c>
      <c r="BK608" s="219">
        <f>ROUND(I608*H608,2)</f>
        <v>0</v>
      </c>
      <c r="BL608" s="25" t="s">
        <v>178</v>
      </c>
      <c r="BM608" s="25" t="s">
        <v>940</v>
      </c>
    </row>
    <row r="609" spans="2:51" s="12" customFormat="1" ht="13.5">
      <c r="B609" s="220"/>
      <c r="C609" s="221"/>
      <c r="D609" s="222" t="s">
        <v>321</v>
      </c>
      <c r="E609" s="223" t="s">
        <v>33</v>
      </c>
      <c r="F609" s="224" t="s">
        <v>322</v>
      </c>
      <c r="G609" s="221"/>
      <c r="H609" s="223" t="s">
        <v>33</v>
      </c>
      <c r="I609" s="225"/>
      <c r="J609" s="221"/>
      <c r="K609" s="221"/>
      <c r="L609" s="226"/>
      <c r="M609" s="227"/>
      <c r="N609" s="228"/>
      <c r="O609" s="228"/>
      <c r="P609" s="228"/>
      <c r="Q609" s="228"/>
      <c r="R609" s="228"/>
      <c r="S609" s="228"/>
      <c r="T609" s="229"/>
      <c r="AT609" s="230" t="s">
        <v>321</v>
      </c>
      <c r="AU609" s="230" t="s">
        <v>86</v>
      </c>
      <c r="AV609" s="12" t="s">
        <v>84</v>
      </c>
      <c r="AW609" s="12" t="s">
        <v>40</v>
      </c>
      <c r="AX609" s="12" t="s">
        <v>77</v>
      </c>
      <c r="AY609" s="230" t="s">
        <v>314</v>
      </c>
    </row>
    <row r="610" spans="2:51" s="13" customFormat="1" ht="13.5">
      <c r="B610" s="231"/>
      <c r="C610" s="232"/>
      <c r="D610" s="222" t="s">
        <v>321</v>
      </c>
      <c r="E610" s="233" t="s">
        <v>33</v>
      </c>
      <c r="F610" s="234" t="s">
        <v>941</v>
      </c>
      <c r="G610" s="232"/>
      <c r="H610" s="235">
        <v>3.25</v>
      </c>
      <c r="I610" s="236"/>
      <c r="J610" s="232"/>
      <c r="K610" s="232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321</v>
      </c>
      <c r="AU610" s="241" t="s">
        <v>86</v>
      </c>
      <c r="AV610" s="13" t="s">
        <v>86</v>
      </c>
      <c r="AW610" s="13" t="s">
        <v>40</v>
      </c>
      <c r="AX610" s="13" t="s">
        <v>77</v>
      </c>
      <c r="AY610" s="241" t="s">
        <v>314</v>
      </c>
    </row>
    <row r="611" spans="2:51" s="14" customFormat="1" ht="13.5">
      <c r="B611" s="242"/>
      <c r="C611" s="243"/>
      <c r="D611" s="222" t="s">
        <v>321</v>
      </c>
      <c r="E611" s="244" t="s">
        <v>33</v>
      </c>
      <c r="F611" s="245" t="s">
        <v>324</v>
      </c>
      <c r="G611" s="243"/>
      <c r="H611" s="246">
        <v>3.25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321</v>
      </c>
      <c r="AU611" s="252" t="s">
        <v>86</v>
      </c>
      <c r="AV611" s="14" t="s">
        <v>178</v>
      </c>
      <c r="AW611" s="14" t="s">
        <v>40</v>
      </c>
      <c r="AX611" s="14" t="s">
        <v>84</v>
      </c>
      <c r="AY611" s="252" t="s">
        <v>314</v>
      </c>
    </row>
    <row r="612" spans="2:65" s="1" customFormat="1" ht="38.25" customHeight="1">
      <c r="B612" s="42"/>
      <c r="C612" s="208" t="s">
        <v>942</v>
      </c>
      <c r="D612" s="208" t="s">
        <v>316</v>
      </c>
      <c r="E612" s="209" t="s">
        <v>943</v>
      </c>
      <c r="F612" s="210" t="s">
        <v>944</v>
      </c>
      <c r="G612" s="211" t="s">
        <v>149</v>
      </c>
      <c r="H612" s="212">
        <v>189.9</v>
      </c>
      <c r="I612" s="213"/>
      <c r="J612" s="214">
        <f>ROUND(I612*H612,2)</f>
        <v>0</v>
      </c>
      <c r="K612" s="210" t="s">
        <v>33</v>
      </c>
      <c r="L612" s="62"/>
      <c r="M612" s="215" t="s">
        <v>33</v>
      </c>
      <c r="N612" s="216" t="s">
        <v>48</v>
      </c>
      <c r="O612" s="43"/>
      <c r="P612" s="217">
        <f>O612*H612</f>
        <v>0</v>
      </c>
      <c r="Q612" s="217">
        <v>0</v>
      </c>
      <c r="R612" s="217">
        <f>Q612*H612</f>
        <v>0</v>
      </c>
      <c r="S612" s="217">
        <v>0</v>
      </c>
      <c r="T612" s="218">
        <f>S612*H612</f>
        <v>0</v>
      </c>
      <c r="AR612" s="25" t="s">
        <v>178</v>
      </c>
      <c r="AT612" s="25" t="s">
        <v>316</v>
      </c>
      <c r="AU612" s="25" t="s">
        <v>86</v>
      </c>
      <c r="AY612" s="25" t="s">
        <v>314</v>
      </c>
      <c r="BE612" s="219">
        <f>IF(N612="základní",J612,0)</f>
        <v>0</v>
      </c>
      <c r="BF612" s="219">
        <f>IF(N612="snížená",J612,0)</f>
        <v>0</v>
      </c>
      <c r="BG612" s="219">
        <f>IF(N612="zákl. přenesená",J612,0)</f>
        <v>0</v>
      </c>
      <c r="BH612" s="219">
        <f>IF(N612="sníž. přenesená",J612,0)</f>
        <v>0</v>
      </c>
      <c r="BI612" s="219">
        <f>IF(N612="nulová",J612,0)</f>
        <v>0</v>
      </c>
      <c r="BJ612" s="25" t="s">
        <v>84</v>
      </c>
      <c r="BK612" s="219">
        <f>ROUND(I612*H612,2)</f>
        <v>0</v>
      </c>
      <c r="BL612" s="25" t="s">
        <v>178</v>
      </c>
      <c r="BM612" s="25" t="s">
        <v>945</v>
      </c>
    </row>
    <row r="613" spans="2:47" s="1" customFormat="1" ht="67.5">
      <c r="B613" s="42"/>
      <c r="C613" s="64"/>
      <c r="D613" s="222" t="s">
        <v>479</v>
      </c>
      <c r="E613" s="64"/>
      <c r="F613" s="274" t="s">
        <v>946</v>
      </c>
      <c r="G613" s="64"/>
      <c r="H613" s="64"/>
      <c r="I613" s="177"/>
      <c r="J613" s="64"/>
      <c r="K613" s="64"/>
      <c r="L613" s="62"/>
      <c r="M613" s="275"/>
      <c r="N613" s="43"/>
      <c r="O613" s="43"/>
      <c r="P613" s="43"/>
      <c r="Q613" s="43"/>
      <c r="R613" s="43"/>
      <c r="S613" s="43"/>
      <c r="T613" s="79"/>
      <c r="AT613" s="25" t="s">
        <v>479</v>
      </c>
      <c r="AU613" s="25" t="s">
        <v>86</v>
      </c>
    </row>
    <row r="614" spans="2:51" s="12" customFormat="1" ht="13.5">
      <c r="B614" s="220"/>
      <c r="C614" s="221"/>
      <c r="D614" s="222" t="s">
        <v>321</v>
      </c>
      <c r="E614" s="223" t="s">
        <v>33</v>
      </c>
      <c r="F614" s="224" t="s">
        <v>702</v>
      </c>
      <c r="G614" s="221"/>
      <c r="H614" s="223" t="s">
        <v>33</v>
      </c>
      <c r="I614" s="225"/>
      <c r="J614" s="221"/>
      <c r="K614" s="221"/>
      <c r="L614" s="226"/>
      <c r="M614" s="227"/>
      <c r="N614" s="228"/>
      <c r="O614" s="228"/>
      <c r="P614" s="228"/>
      <c r="Q614" s="228"/>
      <c r="R614" s="228"/>
      <c r="S614" s="228"/>
      <c r="T614" s="229"/>
      <c r="AT614" s="230" t="s">
        <v>321</v>
      </c>
      <c r="AU614" s="230" t="s">
        <v>86</v>
      </c>
      <c r="AV614" s="12" t="s">
        <v>84</v>
      </c>
      <c r="AW614" s="12" t="s">
        <v>40</v>
      </c>
      <c r="AX614" s="12" t="s">
        <v>77</v>
      </c>
      <c r="AY614" s="230" t="s">
        <v>314</v>
      </c>
    </row>
    <row r="615" spans="2:51" s="13" customFormat="1" ht="13.5">
      <c r="B615" s="231"/>
      <c r="C615" s="232"/>
      <c r="D615" s="222" t="s">
        <v>321</v>
      </c>
      <c r="E615" s="233" t="s">
        <v>33</v>
      </c>
      <c r="F615" s="234" t="s">
        <v>947</v>
      </c>
      <c r="G615" s="232"/>
      <c r="H615" s="235">
        <v>189.9</v>
      </c>
      <c r="I615" s="236"/>
      <c r="J615" s="232"/>
      <c r="K615" s="232"/>
      <c r="L615" s="237"/>
      <c r="M615" s="238"/>
      <c r="N615" s="239"/>
      <c r="O615" s="239"/>
      <c r="P615" s="239"/>
      <c r="Q615" s="239"/>
      <c r="R615" s="239"/>
      <c r="S615" s="239"/>
      <c r="T615" s="240"/>
      <c r="AT615" s="241" t="s">
        <v>321</v>
      </c>
      <c r="AU615" s="241" t="s">
        <v>86</v>
      </c>
      <c r="AV615" s="13" t="s">
        <v>86</v>
      </c>
      <c r="AW615" s="13" t="s">
        <v>40</v>
      </c>
      <c r="AX615" s="13" t="s">
        <v>77</v>
      </c>
      <c r="AY615" s="241" t="s">
        <v>314</v>
      </c>
    </row>
    <row r="616" spans="2:51" s="14" customFormat="1" ht="13.5">
      <c r="B616" s="242"/>
      <c r="C616" s="243"/>
      <c r="D616" s="222" t="s">
        <v>321</v>
      </c>
      <c r="E616" s="244" t="s">
        <v>33</v>
      </c>
      <c r="F616" s="245" t="s">
        <v>324</v>
      </c>
      <c r="G616" s="243"/>
      <c r="H616" s="246">
        <v>189.9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AT616" s="252" t="s">
        <v>321</v>
      </c>
      <c r="AU616" s="252" t="s">
        <v>86</v>
      </c>
      <c r="AV616" s="14" t="s">
        <v>178</v>
      </c>
      <c r="AW616" s="14" t="s">
        <v>40</v>
      </c>
      <c r="AX616" s="14" t="s">
        <v>84</v>
      </c>
      <c r="AY616" s="252" t="s">
        <v>314</v>
      </c>
    </row>
    <row r="617" spans="2:65" s="1" customFormat="1" ht="51" customHeight="1">
      <c r="B617" s="42"/>
      <c r="C617" s="208" t="s">
        <v>948</v>
      </c>
      <c r="D617" s="208" t="s">
        <v>316</v>
      </c>
      <c r="E617" s="209" t="s">
        <v>949</v>
      </c>
      <c r="F617" s="210" t="s">
        <v>950</v>
      </c>
      <c r="G617" s="211" t="s">
        <v>149</v>
      </c>
      <c r="H617" s="212">
        <v>158</v>
      </c>
      <c r="I617" s="213"/>
      <c r="J617" s="214">
        <f>ROUND(I617*H617,2)</f>
        <v>0</v>
      </c>
      <c r="K617" s="210" t="s">
        <v>33</v>
      </c>
      <c r="L617" s="62"/>
      <c r="M617" s="215" t="s">
        <v>33</v>
      </c>
      <c r="N617" s="216" t="s">
        <v>48</v>
      </c>
      <c r="O617" s="43"/>
      <c r="P617" s="217">
        <f>O617*H617</f>
        <v>0</v>
      </c>
      <c r="Q617" s="217">
        <v>0</v>
      </c>
      <c r="R617" s="217">
        <f>Q617*H617</f>
        <v>0</v>
      </c>
      <c r="S617" s="217">
        <v>0</v>
      </c>
      <c r="T617" s="218">
        <f>S617*H617</f>
        <v>0</v>
      </c>
      <c r="AR617" s="25" t="s">
        <v>178</v>
      </c>
      <c r="AT617" s="25" t="s">
        <v>316</v>
      </c>
      <c r="AU617" s="25" t="s">
        <v>86</v>
      </c>
      <c r="AY617" s="25" t="s">
        <v>314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25" t="s">
        <v>84</v>
      </c>
      <c r="BK617" s="219">
        <f>ROUND(I617*H617,2)</f>
        <v>0</v>
      </c>
      <c r="BL617" s="25" t="s">
        <v>178</v>
      </c>
      <c r="BM617" s="25" t="s">
        <v>951</v>
      </c>
    </row>
    <row r="618" spans="2:51" s="12" customFormat="1" ht="13.5">
      <c r="B618" s="220"/>
      <c r="C618" s="221"/>
      <c r="D618" s="222" t="s">
        <v>321</v>
      </c>
      <c r="E618" s="223" t="s">
        <v>33</v>
      </c>
      <c r="F618" s="224" t="s">
        <v>702</v>
      </c>
      <c r="G618" s="221"/>
      <c r="H618" s="223" t="s">
        <v>33</v>
      </c>
      <c r="I618" s="225"/>
      <c r="J618" s="221"/>
      <c r="K618" s="221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321</v>
      </c>
      <c r="AU618" s="230" t="s">
        <v>86</v>
      </c>
      <c r="AV618" s="12" t="s">
        <v>84</v>
      </c>
      <c r="AW618" s="12" t="s">
        <v>40</v>
      </c>
      <c r="AX618" s="12" t="s">
        <v>77</v>
      </c>
      <c r="AY618" s="230" t="s">
        <v>314</v>
      </c>
    </row>
    <row r="619" spans="2:51" s="13" customFormat="1" ht="13.5">
      <c r="B619" s="231"/>
      <c r="C619" s="232"/>
      <c r="D619" s="222" t="s">
        <v>321</v>
      </c>
      <c r="E619" s="233" t="s">
        <v>33</v>
      </c>
      <c r="F619" s="234" t="s">
        <v>952</v>
      </c>
      <c r="G619" s="232"/>
      <c r="H619" s="235">
        <v>158</v>
      </c>
      <c r="I619" s="236"/>
      <c r="J619" s="232"/>
      <c r="K619" s="232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321</v>
      </c>
      <c r="AU619" s="241" t="s">
        <v>86</v>
      </c>
      <c r="AV619" s="13" t="s">
        <v>86</v>
      </c>
      <c r="AW619" s="13" t="s">
        <v>40</v>
      </c>
      <c r="AX619" s="13" t="s">
        <v>77</v>
      </c>
      <c r="AY619" s="241" t="s">
        <v>314</v>
      </c>
    </row>
    <row r="620" spans="2:51" s="14" customFormat="1" ht="13.5">
      <c r="B620" s="242"/>
      <c r="C620" s="243"/>
      <c r="D620" s="222" t="s">
        <v>321</v>
      </c>
      <c r="E620" s="244" t="s">
        <v>33</v>
      </c>
      <c r="F620" s="245" t="s">
        <v>324</v>
      </c>
      <c r="G620" s="243"/>
      <c r="H620" s="246">
        <v>158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321</v>
      </c>
      <c r="AU620" s="252" t="s">
        <v>86</v>
      </c>
      <c r="AV620" s="14" t="s">
        <v>178</v>
      </c>
      <c r="AW620" s="14" t="s">
        <v>40</v>
      </c>
      <c r="AX620" s="14" t="s">
        <v>84</v>
      </c>
      <c r="AY620" s="252" t="s">
        <v>314</v>
      </c>
    </row>
    <row r="621" spans="2:65" s="1" customFormat="1" ht="51" customHeight="1">
      <c r="B621" s="42"/>
      <c r="C621" s="208" t="s">
        <v>953</v>
      </c>
      <c r="D621" s="208" t="s">
        <v>316</v>
      </c>
      <c r="E621" s="209" t="s">
        <v>954</v>
      </c>
      <c r="F621" s="210" t="s">
        <v>955</v>
      </c>
      <c r="G621" s="211" t="s">
        <v>149</v>
      </c>
      <c r="H621" s="212">
        <v>345</v>
      </c>
      <c r="I621" s="213"/>
      <c r="J621" s="214">
        <f>ROUND(I621*H621,2)</f>
        <v>0</v>
      </c>
      <c r="K621" s="210" t="s">
        <v>33</v>
      </c>
      <c r="L621" s="62"/>
      <c r="M621" s="215" t="s">
        <v>33</v>
      </c>
      <c r="N621" s="216" t="s">
        <v>48</v>
      </c>
      <c r="O621" s="43"/>
      <c r="P621" s="217">
        <f>O621*H621</f>
        <v>0</v>
      </c>
      <c r="Q621" s="217">
        <v>0</v>
      </c>
      <c r="R621" s="217">
        <f>Q621*H621</f>
        <v>0</v>
      </c>
      <c r="S621" s="217">
        <v>0</v>
      </c>
      <c r="T621" s="218">
        <f>S621*H621</f>
        <v>0</v>
      </c>
      <c r="AR621" s="25" t="s">
        <v>178</v>
      </c>
      <c r="AT621" s="25" t="s">
        <v>316</v>
      </c>
      <c r="AU621" s="25" t="s">
        <v>86</v>
      </c>
      <c r="AY621" s="25" t="s">
        <v>314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25" t="s">
        <v>84</v>
      </c>
      <c r="BK621" s="219">
        <f>ROUND(I621*H621,2)</f>
        <v>0</v>
      </c>
      <c r="BL621" s="25" t="s">
        <v>178</v>
      </c>
      <c r="BM621" s="25" t="s">
        <v>956</v>
      </c>
    </row>
    <row r="622" spans="2:51" s="12" customFormat="1" ht="13.5">
      <c r="B622" s="220"/>
      <c r="C622" s="221"/>
      <c r="D622" s="222" t="s">
        <v>321</v>
      </c>
      <c r="E622" s="223" t="s">
        <v>33</v>
      </c>
      <c r="F622" s="224" t="s">
        <v>702</v>
      </c>
      <c r="G622" s="221"/>
      <c r="H622" s="223" t="s">
        <v>33</v>
      </c>
      <c r="I622" s="225"/>
      <c r="J622" s="221"/>
      <c r="K622" s="221"/>
      <c r="L622" s="226"/>
      <c r="M622" s="227"/>
      <c r="N622" s="228"/>
      <c r="O622" s="228"/>
      <c r="P622" s="228"/>
      <c r="Q622" s="228"/>
      <c r="R622" s="228"/>
      <c r="S622" s="228"/>
      <c r="T622" s="229"/>
      <c r="AT622" s="230" t="s">
        <v>321</v>
      </c>
      <c r="AU622" s="230" t="s">
        <v>86</v>
      </c>
      <c r="AV622" s="12" t="s">
        <v>84</v>
      </c>
      <c r="AW622" s="12" t="s">
        <v>40</v>
      </c>
      <c r="AX622" s="12" t="s">
        <v>77</v>
      </c>
      <c r="AY622" s="230" t="s">
        <v>314</v>
      </c>
    </row>
    <row r="623" spans="2:51" s="13" customFormat="1" ht="13.5">
      <c r="B623" s="231"/>
      <c r="C623" s="232"/>
      <c r="D623" s="222" t="s">
        <v>321</v>
      </c>
      <c r="E623" s="233" t="s">
        <v>33</v>
      </c>
      <c r="F623" s="234" t="s">
        <v>957</v>
      </c>
      <c r="G623" s="232"/>
      <c r="H623" s="235">
        <v>345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321</v>
      </c>
      <c r="AU623" s="241" t="s">
        <v>86</v>
      </c>
      <c r="AV623" s="13" t="s">
        <v>86</v>
      </c>
      <c r="AW623" s="13" t="s">
        <v>40</v>
      </c>
      <c r="AX623" s="13" t="s">
        <v>77</v>
      </c>
      <c r="AY623" s="241" t="s">
        <v>314</v>
      </c>
    </row>
    <row r="624" spans="2:51" s="14" customFormat="1" ht="13.5">
      <c r="B624" s="242"/>
      <c r="C624" s="243"/>
      <c r="D624" s="222" t="s">
        <v>321</v>
      </c>
      <c r="E624" s="244" t="s">
        <v>33</v>
      </c>
      <c r="F624" s="245" t="s">
        <v>324</v>
      </c>
      <c r="G624" s="243"/>
      <c r="H624" s="246">
        <v>345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321</v>
      </c>
      <c r="AU624" s="252" t="s">
        <v>86</v>
      </c>
      <c r="AV624" s="14" t="s">
        <v>178</v>
      </c>
      <c r="AW624" s="14" t="s">
        <v>40</v>
      </c>
      <c r="AX624" s="14" t="s">
        <v>84</v>
      </c>
      <c r="AY624" s="252" t="s">
        <v>314</v>
      </c>
    </row>
    <row r="625" spans="2:65" s="1" customFormat="1" ht="38.25" customHeight="1">
      <c r="B625" s="42"/>
      <c r="C625" s="208" t="s">
        <v>958</v>
      </c>
      <c r="D625" s="208" t="s">
        <v>316</v>
      </c>
      <c r="E625" s="209" t="s">
        <v>959</v>
      </c>
      <c r="F625" s="210" t="s">
        <v>960</v>
      </c>
      <c r="G625" s="211" t="s">
        <v>177</v>
      </c>
      <c r="H625" s="212">
        <v>4</v>
      </c>
      <c r="I625" s="213"/>
      <c r="J625" s="214">
        <f>ROUND(I625*H625,2)</f>
        <v>0</v>
      </c>
      <c r="K625" s="210" t="s">
        <v>33</v>
      </c>
      <c r="L625" s="62"/>
      <c r="M625" s="215" t="s">
        <v>33</v>
      </c>
      <c r="N625" s="216" t="s">
        <v>48</v>
      </c>
      <c r="O625" s="43"/>
      <c r="P625" s="217">
        <f>O625*H625</f>
        <v>0</v>
      </c>
      <c r="Q625" s="217">
        <v>0</v>
      </c>
      <c r="R625" s="217">
        <f>Q625*H625</f>
        <v>0</v>
      </c>
      <c r="S625" s="217">
        <v>0</v>
      </c>
      <c r="T625" s="218">
        <f>S625*H625</f>
        <v>0</v>
      </c>
      <c r="AR625" s="25" t="s">
        <v>178</v>
      </c>
      <c r="AT625" s="25" t="s">
        <v>316</v>
      </c>
      <c r="AU625" s="25" t="s">
        <v>86</v>
      </c>
      <c r="AY625" s="25" t="s">
        <v>314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25" t="s">
        <v>84</v>
      </c>
      <c r="BK625" s="219">
        <f>ROUND(I625*H625,2)</f>
        <v>0</v>
      </c>
      <c r="BL625" s="25" t="s">
        <v>178</v>
      </c>
      <c r="BM625" s="25" t="s">
        <v>961</v>
      </c>
    </row>
    <row r="626" spans="2:51" s="12" customFormat="1" ht="13.5">
      <c r="B626" s="220"/>
      <c r="C626" s="221"/>
      <c r="D626" s="222" t="s">
        <v>321</v>
      </c>
      <c r="E626" s="223" t="s">
        <v>33</v>
      </c>
      <c r="F626" s="224" t="s">
        <v>544</v>
      </c>
      <c r="G626" s="221"/>
      <c r="H626" s="223" t="s">
        <v>33</v>
      </c>
      <c r="I626" s="225"/>
      <c r="J626" s="221"/>
      <c r="K626" s="221"/>
      <c r="L626" s="226"/>
      <c r="M626" s="227"/>
      <c r="N626" s="228"/>
      <c r="O626" s="228"/>
      <c r="P626" s="228"/>
      <c r="Q626" s="228"/>
      <c r="R626" s="228"/>
      <c r="S626" s="228"/>
      <c r="T626" s="229"/>
      <c r="AT626" s="230" t="s">
        <v>321</v>
      </c>
      <c r="AU626" s="230" t="s">
        <v>86</v>
      </c>
      <c r="AV626" s="12" t="s">
        <v>84</v>
      </c>
      <c r="AW626" s="12" t="s">
        <v>40</v>
      </c>
      <c r="AX626" s="12" t="s">
        <v>77</v>
      </c>
      <c r="AY626" s="230" t="s">
        <v>314</v>
      </c>
    </row>
    <row r="627" spans="2:51" s="13" customFormat="1" ht="13.5">
      <c r="B627" s="231"/>
      <c r="C627" s="232"/>
      <c r="D627" s="222" t="s">
        <v>321</v>
      </c>
      <c r="E627" s="233" t="s">
        <v>33</v>
      </c>
      <c r="F627" s="234" t="s">
        <v>178</v>
      </c>
      <c r="G627" s="232"/>
      <c r="H627" s="235">
        <v>4</v>
      </c>
      <c r="I627" s="236"/>
      <c r="J627" s="232"/>
      <c r="K627" s="232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321</v>
      </c>
      <c r="AU627" s="241" t="s">
        <v>86</v>
      </c>
      <c r="AV627" s="13" t="s">
        <v>86</v>
      </c>
      <c r="AW627" s="13" t="s">
        <v>40</v>
      </c>
      <c r="AX627" s="13" t="s">
        <v>77</v>
      </c>
      <c r="AY627" s="241" t="s">
        <v>314</v>
      </c>
    </row>
    <row r="628" spans="2:51" s="14" customFormat="1" ht="13.5">
      <c r="B628" s="242"/>
      <c r="C628" s="243"/>
      <c r="D628" s="222" t="s">
        <v>321</v>
      </c>
      <c r="E628" s="244" t="s">
        <v>33</v>
      </c>
      <c r="F628" s="245" t="s">
        <v>324</v>
      </c>
      <c r="G628" s="243"/>
      <c r="H628" s="246">
        <v>4</v>
      </c>
      <c r="I628" s="247"/>
      <c r="J628" s="243"/>
      <c r="K628" s="243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321</v>
      </c>
      <c r="AU628" s="252" t="s">
        <v>86</v>
      </c>
      <c r="AV628" s="14" t="s">
        <v>178</v>
      </c>
      <c r="AW628" s="14" t="s">
        <v>40</v>
      </c>
      <c r="AX628" s="14" t="s">
        <v>84</v>
      </c>
      <c r="AY628" s="252" t="s">
        <v>314</v>
      </c>
    </row>
    <row r="629" spans="2:65" s="1" customFormat="1" ht="38.25" customHeight="1">
      <c r="B629" s="42"/>
      <c r="C629" s="208" t="s">
        <v>962</v>
      </c>
      <c r="D629" s="208" t="s">
        <v>316</v>
      </c>
      <c r="E629" s="209" t="s">
        <v>963</v>
      </c>
      <c r="F629" s="210" t="s">
        <v>964</v>
      </c>
      <c r="G629" s="211" t="s">
        <v>177</v>
      </c>
      <c r="H629" s="212">
        <v>1</v>
      </c>
      <c r="I629" s="213"/>
      <c r="J629" s="214">
        <f>ROUND(I629*H629,2)</f>
        <v>0</v>
      </c>
      <c r="K629" s="210" t="s">
        <v>33</v>
      </c>
      <c r="L629" s="62"/>
      <c r="M629" s="215" t="s">
        <v>33</v>
      </c>
      <c r="N629" s="216" t="s">
        <v>48</v>
      </c>
      <c r="O629" s="43"/>
      <c r="P629" s="217">
        <f>O629*H629</f>
        <v>0</v>
      </c>
      <c r="Q629" s="217">
        <v>0</v>
      </c>
      <c r="R629" s="217">
        <f>Q629*H629</f>
        <v>0</v>
      </c>
      <c r="S629" s="217">
        <v>0</v>
      </c>
      <c r="T629" s="218">
        <f>S629*H629</f>
        <v>0</v>
      </c>
      <c r="AR629" s="25" t="s">
        <v>178</v>
      </c>
      <c r="AT629" s="25" t="s">
        <v>316</v>
      </c>
      <c r="AU629" s="25" t="s">
        <v>86</v>
      </c>
      <c r="AY629" s="25" t="s">
        <v>314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25" t="s">
        <v>84</v>
      </c>
      <c r="BK629" s="219">
        <f>ROUND(I629*H629,2)</f>
        <v>0</v>
      </c>
      <c r="BL629" s="25" t="s">
        <v>178</v>
      </c>
      <c r="BM629" s="25" t="s">
        <v>965</v>
      </c>
    </row>
    <row r="630" spans="2:47" s="1" customFormat="1" ht="27">
      <c r="B630" s="42"/>
      <c r="C630" s="64"/>
      <c r="D630" s="222" t="s">
        <v>479</v>
      </c>
      <c r="E630" s="64"/>
      <c r="F630" s="274" t="s">
        <v>966</v>
      </c>
      <c r="G630" s="64"/>
      <c r="H630" s="64"/>
      <c r="I630" s="177"/>
      <c r="J630" s="64"/>
      <c r="K630" s="64"/>
      <c r="L630" s="62"/>
      <c r="M630" s="275"/>
      <c r="N630" s="43"/>
      <c r="O630" s="43"/>
      <c r="P630" s="43"/>
      <c r="Q630" s="43"/>
      <c r="R630" s="43"/>
      <c r="S630" s="43"/>
      <c r="T630" s="79"/>
      <c r="AT630" s="25" t="s">
        <v>479</v>
      </c>
      <c r="AU630" s="25" t="s">
        <v>86</v>
      </c>
    </row>
    <row r="631" spans="2:51" s="12" customFormat="1" ht="13.5">
      <c r="B631" s="220"/>
      <c r="C631" s="221"/>
      <c r="D631" s="222" t="s">
        <v>321</v>
      </c>
      <c r="E631" s="223" t="s">
        <v>33</v>
      </c>
      <c r="F631" s="224" t="s">
        <v>544</v>
      </c>
      <c r="G631" s="221"/>
      <c r="H631" s="223" t="s">
        <v>33</v>
      </c>
      <c r="I631" s="225"/>
      <c r="J631" s="221"/>
      <c r="K631" s="221"/>
      <c r="L631" s="226"/>
      <c r="M631" s="227"/>
      <c r="N631" s="228"/>
      <c r="O631" s="228"/>
      <c r="P631" s="228"/>
      <c r="Q631" s="228"/>
      <c r="R631" s="228"/>
      <c r="S631" s="228"/>
      <c r="T631" s="229"/>
      <c r="AT631" s="230" t="s">
        <v>321</v>
      </c>
      <c r="AU631" s="230" t="s">
        <v>86</v>
      </c>
      <c r="AV631" s="12" t="s">
        <v>84</v>
      </c>
      <c r="AW631" s="12" t="s">
        <v>40</v>
      </c>
      <c r="AX631" s="12" t="s">
        <v>77</v>
      </c>
      <c r="AY631" s="230" t="s">
        <v>314</v>
      </c>
    </row>
    <row r="632" spans="2:51" s="13" customFormat="1" ht="13.5">
      <c r="B632" s="231"/>
      <c r="C632" s="232"/>
      <c r="D632" s="222" t="s">
        <v>321</v>
      </c>
      <c r="E632" s="233" t="s">
        <v>33</v>
      </c>
      <c r="F632" s="234" t="s">
        <v>84</v>
      </c>
      <c r="G632" s="232"/>
      <c r="H632" s="235">
        <v>1</v>
      </c>
      <c r="I632" s="236"/>
      <c r="J632" s="232"/>
      <c r="K632" s="232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321</v>
      </c>
      <c r="AU632" s="241" t="s">
        <v>86</v>
      </c>
      <c r="AV632" s="13" t="s">
        <v>86</v>
      </c>
      <c r="AW632" s="13" t="s">
        <v>40</v>
      </c>
      <c r="AX632" s="13" t="s">
        <v>77</v>
      </c>
      <c r="AY632" s="241" t="s">
        <v>314</v>
      </c>
    </row>
    <row r="633" spans="2:51" s="14" customFormat="1" ht="13.5">
      <c r="B633" s="242"/>
      <c r="C633" s="243"/>
      <c r="D633" s="222" t="s">
        <v>321</v>
      </c>
      <c r="E633" s="244" t="s">
        <v>33</v>
      </c>
      <c r="F633" s="245" t="s">
        <v>324</v>
      </c>
      <c r="G633" s="243"/>
      <c r="H633" s="246">
        <v>1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321</v>
      </c>
      <c r="AU633" s="252" t="s">
        <v>86</v>
      </c>
      <c r="AV633" s="14" t="s">
        <v>178</v>
      </c>
      <c r="AW633" s="14" t="s">
        <v>40</v>
      </c>
      <c r="AX633" s="14" t="s">
        <v>84</v>
      </c>
      <c r="AY633" s="252" t="s">
        <v>314</v>
      </c>
    </row>
    <row r="634" spans="2:65" s="1" customFormat="1" ht="38.25" customHeight="1">
      <c r="B634" s="42"/>
      <c r="C634" s="208" t="s">
        <v>967</v>
      </c>
      <c r="D634" s="208" t="s">
        <v>316</v>
      </c>
      <c r="E634" s="209" t="s">
        <v>968</v>
      </c>
      <c r="F634" s="210" t="s">
        <v>969</v>
      </c>
      <c r="G634" s="211" t="s">
        <v>149</v>
      </c>
      <c r="H634" s="212">
        <v>484.785</v>
      </c>
      <c r="I634" s="213"/>
      <c r="J634" s="214">
        <f>ROUND(I634*H634,2)</f>
        <v>0</v>
      </c>
      <c r="K634" s="210" t="s">
        <v>33</v>
      </c>
      <c r="L634" s="62"/>
      <c r="M634" s="215" t="s">
        <v>33</v>
      </c>
      <c r="N634" s="216" t="s">
        <v>48</v>
      </c>
      <c r="O634" s="43"/>
      <c r="P634" s="217">
        <f>O634*H634</f>
        <v>0</v>
      </c>
      <c r="Q634" s="217">
        <v>0.08978</v>
      </c>
      <c r="R634" s="217">
        <f>Q634*H634</f>
        <v>43.523997300000005</v>
      </c>
      <c r="S634" s="217">
        <v>0</v>
      </c>
      <c r="T634" s="218">
        <f>S634*H634</f>
        <v>0</v>
      </c>
      <c r="AR634" s="25" t="s">
        <v>178</v>
      </c>
      <c r="AT634" s="25" t="s">
        <v>316</v>
      </c>
      <c r="AU634" s="25" t="s">
        <v>86</v>
      </c>
      <c r="AY634" s="25" t="s">
        <v>314</v>
      </c>
      <c r="BE634" s="219">
        <f>IF(N634="základní",J634,0)</f>
        <v>0</v>
      </c>
      <c r="BF634" s="219">
        <f>IF(N634="snížená",J634,0)</f>
        <v>0</v>
      </c>
      <c r="BG634" s="219">
        <f>IF(N634="zákl. přenesená",J634,0)</f>
        <v>0</v>
      </c>
      <c r="BH634" s="219">
        <f>IF(N634="sníž. přenesená",J634,0)</f>
        <v>0</v>
      </c>
      <c r="BI634" s="219">
        <f>IF(N634="nulová",J634,0)</f>
        <v>0</v>
      </c>
      <c r="BJ634" s="25" t="s">
        <v>84</v>
      </c>
      <c r="BK634" s="219">
        <f>ROUND(I634*H634,2)</f>
        <v>0</v>
      </c>
      <c r="BL634" s="25" t="s">
        <v>178</v>
      </c>
      <c r="BM634" s="25" t="s">
        <v>970</v>
      </c>
    </row>
    <row r="635" spans="2:51" s="13" customFormat="1" ht="13.5">
      <c r="B635" s="231"/>
      <c r="C635" s="232"/>
      <c r="D635" s="222" t="s">
        <v>321</v>
      </c>
      <c r="E635" s="233" t="s">
        <v>33</v>
      </c>
      <c r="F635" s="234" t="s">
        <v>971</v>
      </c>
      <c r="G635" s="232"/>
      <c r="H635" s="235">
        <v>461.7</v>
      </c>
      <c r="I635" s="236"/>
      <c r="J635" s="232"/>
      <c r="K635" s="232"/>
      <c r="L635" s="237"/>
      <c r="M635" s="238"/>
      <c r="N635" s="239"/>
      <c r="O635" s="239"/>
      <c r="P635" s="239"/>
      <c r="Q635" s="239"/>
      <c r="R635" s="239"/>
      <c r="S635" s="239"/>
      <c r="T635" s="240"/>
      <c r="AT635" s="241" t="s">
        <v>321</v>
      </c>
      <c r="AU635" s="241" t="s">
        <v>86</v>
      </c>
      <c r="AV635" s="13" t="s">
        <v>86</v>
      </c>
      <c r="AW635" s="13" t="s">
        <v>40</v>
      </c>
      <c r="AX635" s="13" t="s">
        <v>77</v>
      </c>
      <c r="AY635" s="241" t="s">
        <v>314</v>
      </c>
    </row>
    <row r="636" spans="2:51" s="14" customFormat="1" ht="13.5">
      <c r="B636" s="242"/>
      <c r="C636" s="243"/>
      <c r="D636" s="222" t="s">
        <v>321</v>
      </c>
      <c r="E636" s="244" t="s">
        <v>33</v>
      </c>
      <c r="F636" s="245" t="s">
        <v>324</v>
      </c>
      <c r="G636" s="243"/>
      <c r="H636" s="246">
        <v>461.7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AT636" s="252" t="s">
        <v>321</v>
      </c>
      <c r="AU636" s="252" t="s">
        <v>86</v>
      </c>
      <c r="AV636" s="14" t="s">
        <v>178</v>
      </c>
      <c r="AW636" s="14" t="s">
        <v>40</v>
      </c>
      <c r="AX636" s="14" t="s">
        <v>84</v>
      </c>
      <c r="AY636" s="252" t="s">
        <v>314</v>
      </c>
    </row>
    <row r="637" spans="2:51" s="13" customFormat="1" ht="13.5">
      <c r="B637" s="231"/>
      <c r="C637" s="232"/>
      <c r="D637" s="222" t="s">
        <v>321</v>
      </c>
      <c r="E637" s="232"/>
      <c r="F637" s="234" t="s">
        <v>972</v>
      </c>
      <c r="G637" s="232"/>
      <c r="H637" s="235">
        <v>484.785</v>
      </c>
      <c r="I637" s="236"/>
      <c r="J637" s="232"/>
      <c r="K637" s="232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321</v>
      </c>
      <c r="AU637" s="241" t="s">
        <v>86</v>
      </c>
      <c r="AV637" s="13" t="s">
        <v>86</v>
      </c>
      <c r="AW637" s="13" t="s">
        <v>6</v>
      </c>
      <c r="AX637" s="13" t="s">
        <v>84</v>
      </c>
      <c r="AY637" s="241" t="s">
        <v>314</v>
      </c>
    </row>
    <row r="638" spans="2:65" s="1" customFormat="1" ht="25.5" customHeight="1">
      <c r="B638" s="42"/>
      <c r="C638" s="208" t="s">
        <v>973</v>
      </c>
      <c r="D638" s="208" t="s">
        <v>316</v>
      </c>
      <c r="E638" s="209" t="s">
        <v>974</v>
      </c>
      <c r="F638" s="210" t="s">
        <v>975</v>
      </c>
      <c r="G638" s="211" t="s">
        <v>149</v>
      </c>
      <c r="H638" s="212">
        <v>213.9</v>
      </c>
      <c r="I638" s="213"/>
      <c r="J638" s="214">
        <f>ROUND(I638*H638,2)</f>
        <v>0</v>
      </c>
      <c r="K638" s="210" t="s">
        <v>33</v>
      </c>
      <c r="L638" s="62"/>
      <c r="M638" s="215" t="s">
        <v>33</v>
      </c>
      <c r="N638" s="216" t="s">
        <v>48</v>
      </c>
      <c r="O638" s="43"/>
      <c r="P638" s="217">
        <f>O638*H638</f>
        <v>0</v>
      </c>
      <c r="Q638" s="217">
        <v>0</v>
      </c>
      <c r="R638" s="217">
        <f>Q638*H638</f>
        <v>0</v>
      </c>
      <c r="S638" s="217">
        <v>0</v>
      </c>
      <c r="T638" s="218">
        <f>S638*H638</f>
        <v>0</v>
      </c>
      <c r="AR638" s="25" t="s">
        <v>178</v>
      </c>
      <c r="AT638" s="25" t="s">
        <v>316</v>
      </c>
      <c r="AU638" s="25" t="s">
        <v>86</v>
      </c>
      <c r="AY638" s="25" t="s">
        <v>314</v>
      </c>
      <c r="BE638" s="219">
        <f>IF(N638="základní",J638,0)</f>
        <v>0</v>
      </c>
      <c r="BF638" s="219">
        <f>IF(N638="snížená",J638,0)</f>
        <v>0</v>
      </c>
      <c r="BG638" s="219">
        <f>IF(N638="zákl. přenesená",J638,0)</f>
        <v>0</v>
      </c>
      <c r="BH638" s="219">
        <f>IF(N638="sníž. přenesená",J638,0)</f>
        <v>0</v>
      </c>
      <c r="BI638" s="219">
        <f>IF(N638="nulová",J638,0)</f>
        <v>0</v>
      </c>
      <c r="BJ638" s="25" t="s">
        <v>84</v>
      </c>
      <c r="BK638" s="219">
        <f>ROUND(I638*H638,2)</f>
        <v>0</v>
      </c>
      <c r="BL638" s="25" t="s">
        <v>178</v>
      </c>
      <c r="BM638" s="25" t="s">
        <v>976</v>
      </c>
    </row>
    <row r="639" spans="2:51" s="12" customFormat="1" ht="13.5">
      <c r="B639" s="220"/>
      <c r="C639" s="221"/>
      <c r="D639" s="222" t="s">
        <v>321</v>
      </c>
      <c r="E639" s="223" t="s">
        <v>33</v>
      </c>
      <c r="F639" s="224" t="s">
        <v>322</v>
      </c>
      <c r="G639" s="221"/>
      <c r="H639" s="223" t="s">
        <v>33</v>
      </c>
      <c r="I639" s="225"/>
      <c r="J639" s="221"/>
      <c r="K639" s="221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321</v>
      </c>
      <c r="AU639" s="230" t="s">
        <v>86</v>
      </c>
      <c r="AV639" s="12" t="s">
        <v>84</v>
      </c>
      <c r="AW639" s="12" t="s">
        <v>40</v>
      </c>
      <c r="AX639" s="12" t="s">
        <v>77</v>
      </c>
      <c r="AY639" s="230" t="s">
        <v>314</v>
      </c>
    </row>
    <row r="640" spans="2:51" s="13" customFormat="1" ht="13.5">
      <c r="B640" s="231"/>
      <c r="C640" s="232"/>
      <c r="D640" s="222" t="s">
        <v>321</v>
      </c>
      <c r="E640" s="233" t="s">
        <v>33</v>
      </c>
      <c r="F640" s="234" t="s">
        <v>977</v>
      </c>
      <c r="G640" s="232"/>
      <c r="H640" s="235">
        <v>213.9</v>
      </c>
      <c r="I640" s="236"/>
      <c r="J640" s="232"/>
      <c r="K640" s="232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321</v>
      </c>
      <c r="AU640" s="241" t="s">
        <v>86</v>
      </c>
      <c r="AV640" s="13" t="s">
        <v>86</v>
      </c>
      <c r="AW640" s="13" t="s">
        <v>40</v>
      </c>
      <c r="AX640" s="13" t="s">
        <v>77</v>
      </c>
      <c r="AY640" s="241" t="s">
        <v>314</v>
      </c>
    </row>
    <row r="641" spans="2:51" s="14" customFormat="1" ht="13.5">
      <c r="B641" s="242"/>
      <c r="C641" s="243"/>
      <c r="D641" s="222" t="s">
        <v>321</v>
      </c>
      <c r="E641" s="244" t="s">
        <v>33</v>
      </c>
      <c r="F641" s="245" t="s">
        <v>324</v>
      </c>
      <c r="G641" s="243"/>
      <c r="H641" s="246">
        <v>213.9</v>
      </c>
      <c r="I641" s="247"/>
      <c r="J641" s="243"/>
      <c r="K641" s="243"/>
      <c r="L641" s="248"/>
      <c r="M641" s="249"/>
      <c r="N641" s="250"/>
      <c r="O641" s="250"/>
      <c r="P641" s="250"/>
      <c r="Q641" s="250"/>
      <c r="R641" s="250"/>
      <c r="S641" s="250"/>
      <c r="T641" s="251"/>
      <c r="AT641" s="252" t="s">
        <v>321</v>
      </c>
      <c r="AU641" s="252" t="s">
        <v>86</v>
      </c>
      <c r="AV641" s="14" t="s">
        <v>178</v>
      </c>
      <c r="AW641" s="14" t="s">
        <v>40</v>
      </c>
      <c r="AX641" s="14" t="s">
        <v>84</v>
      </c>
      <c r="AY641" s="252" t="s">
        <v>314</v>
      </c>
    </row>
    <row r="642" spans="2:65" s="1" customFormat="1" ht="38.25" customHeight="1">
      <c r="B642" s="42"/>
      <c r="C642" s="208" t="s">
        <v>978</v>
      </c>
      <c r="D642" s="208" t="s">
        <v>316</v>
      </c>
      <c r="E642" s="209" t="s">
        <v>979</v>
      </c>
      <c r="F642" s="210" t="s">
        <v>980</v>
      </c>
      <c r="G642" s="211" t="s">
        <v>149</v>
      </c>
      <c r="H642" s="212">
        <v>59.9</v>
      </c>
      <c r="I642" s="213"/>
      <c r="J642" s="214">
        <f>ROUND(I642*H642,2)</f>
        <v>0</v>
      </c>
      <c r="K642" s="210" t="s">
        <v>319</v>
      </c>
      <c r="L642" s="62"/>
      <c r="M642" s="215" t="s">
        <v>33</v>
      </c>
      <c r="N642" s="216" t="s">
        <v>48</v>
      </c>
      <c r="O642" s="43"/>
      <c r="P642" s="217">
        <f>O642*H642</f>
        <v>0</v>
      </c>
      <c r="Q642" s="217">
        <v>0.0006</v>
      </c>
      <c r="R642" s="217">
        <f>Q642*H642</f>
        <v>0.03593999999999999</v>
      </c>
      <c r="S642" s="217">
        <v>0</v>
      </c>
      <c r="T642" s="218">
        <f>S642*H642</f>
        <v>0</v>
      </c>
      <c r="AR642" s="25" t="s">
        <v>178</v>
      </c>
      <c r="AT642" s="25" t="s">
        <v>316</v>
      </c>
      <c r="AU642" s="25" t="s">
        <v>86</v>
      </c>
      <c r="AY642" s="25" t="s">
        <v>314</v>
      </c>
      <c r="BE642" s="219">
        <f>IF(N642="základní",J642,0)</f>
        <v>0</v>
      </c>
      <c r="BF642" s="219">
        <f>IF(N642="snížená",J642,0)</f>
        <v>0</v>
      </c>
      <c r="BG642" s="219">
        <f>IF(N642="zákl. přenesená",J642,0)</f>
        <v>0</v>
      </c>
      <c r="BH642" s="219">
        <f>IF(N642="sníž. přenesená",J642,0)</f>
        <v>0</v>
      </c>
      <c r="BI642" s="219">
        <f>IF(N642="nulová",J642,0)</f>
        <v>0</v>
      </c>
      <c r="BJ642" s="25" t="s">
        <v>84</v>
      </c>
      <c r="BK642" s="219">
        <f>ROUND(I642*H642,2)</f>
        <v>0</v>
      </c>
      <c r="BL642" s="25" t="s">
        <v>178</v>
      </c>
      <c r="BM642" s="25" t="s">
        <v>981</v>
      </c>
    </row>
    <row r="643" spans="2:51" s="13" customFormat="1" ht="13.5">
      <c r="B643" s="231"/>
      <c r="C643" s="232"/>
      <c r="D643" s="222" t="s">
        <v>321</v>
      </c>
      <c r="E643" s="233" t="s">
        <v>33</v>
      </c>
      <c r="F643" s="234" t="s">
        <v>230</v>
      </c>
      <c r="G643" s="232"/>
      <c r="H643" s="235">
        <v>59.9</v>
      </c>
      <c r="I643" s="236"/>
      <c r="J643" s="232"/>
      <c r="K643" s="232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321</v>
      </c>
      <c r="AU643" s="241" t="s">
        <v>86</v>
      </c>
      <c r="AV643" s="13" t="s">
        <v>86</v>
      </c>
      <c r="AW643" s="13" t="s">
        <v>40</v>
      </c>
      <c r="AX643" s="13" t="s">
        <v>77</v>
      </c>
      <c r="AY643" s="241" t="s">
        <v>314</v>
      </c>
    </row>
    <row r="644" spans="2:51" s="14" customFormat="1" ht="13.5">
      <c r="B644" s="242"/>
      <c r="C644" s="243"/>
      <c r="D644" s="222" t="s">
        <v>321</v>
      </c>
      <c r="E644" s="244" t="s">
        <v>33</v>
      </c>
      <c r="F644" s="245" t="s">
        <v>324</v>
      </c>
      <c r="G644" s="243"/>
      <c r="H644" s="246">
        <v>59.9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321</v>
      </c>
      <c r="AU644" s="252" t="s">
        <v>86</v>
      </c>
      <c r="AV644" s="14" t="s">
        <v>178</v>
      </c>
      <c r="AW644" s="14" t="s">
        <v>40</v>
      </c>
      <c r="AX644" s="14" t="s">
        <v>84</v>
      </c>
      <c r="AY644" s="252" t="s">
        <v>314</v>
      </c>
    </row>
    <row r="645" spans="2:63" s="11" customFormat="1" ht="22.35" customHeight="1">
      <c r="B645" s="192"/>
      <c r="C645" s="193"/>
      <c r="D645" s="194" t="s">
        <v>76</v>
      </c>
      <c r="E645" s="206" t="s">
        <v>982</v>
      </c>
      <c r="F645" s="206" t="s">
        <v>983</v>
      </c>
      <c r="G645" s="193"/>
      <c r="H645" s="193"/>
      <c r="I645" s="196"/>
      <c r="J645" s="207">
        <f>BK645</f>
        <v>0</v>
      </c>
      <c r="K645" s="193"/>
      <c r="L645" s="198"/>
      <c r="M645" s="199"/>
      <c r="N645" s="200"/>
      <c r="O645" s="200"/>
      <c r="P645" s="201">
        <f>SUM(P646:P716)</f>
        <v>0</v>
      </c>
      <c r="Q645" s="200"/>
      <c r="R645" s="201">
        <f>SUM(R646:R716)</f>
        <v>22.91374544</v>
      </c>
      <c r="S645" s="200"/>
      <c r="T645" s="202">
        <f>SUM(T646:T716)</f>
        <v>0.018</v>
      </c>
      <c r="AR645" s="203" t="s">
        <v>84</v>
      </c>
      <c r="AT645" s="204" t="s">
        <v>76</v>
      </c>
      <c r="AU645" s="204" t="s">
        <v>86</v>
      </c>
      <c r="AY645" s="203" t="s">
        <v>314</v>
      </c>
      <c r="BK645" s="205">
        <f>SUM(BK646:BK716)</f>
        <v>0</v>
      </c>
    </row>
    <row r="646" spans="2:65" s="1" customFormat="1" ht="63.75" customHeight="1">
      <c r="B646" s="42"/>
      <c r="C646" s="208" t="s">
        <v>984</v>
      </c>
      <c r="D646" s="208" t="s">
        <v>316</v>
      </c>
      <c r="E646" s="209" t="s">
        <v>985</v>
      </c>
      <c r="F646" s="210" t="s">
        <v>986</v>
      </c>
      <c r="G646" s="211" t="s">
        <v>149</v>
      </c>
      <c r="H646" s="212">
        <v>14</v>
      </c>
      <c r="I646" s="213"/>
      <c r="J646" s="214">
        <f>ROUND(I646*H646,2)</f>
        <v>0</v>
      </c>
      <c r="K646" s="210" t="s">
        <v>319</v>
      </c>
      <c r="L646" s="62"/>
      <c r="M646" s="215" t="s">
        <v>33</v>
      </c>
      <c r="N646" s="216" t="s">
        <v>48</v>
      </c>
      <c r="O646" s="43"/>
      <c r="P646" s="217">
        <f>O646*H646</f>
        <v>0</v>
      </c>
      <c r="Q646" s="217">
        <v>0.00868</v>
      </c>
      <c r="R646" s="217">
        <f>Q646*H646</f>
        <v>0.12152</v>
      </c>
      <c r="S646" s="217">
        <v>0</v>
      </c>
      <c r="T646" s="218">
        <f>S646*H646</f>
        <v>0</v>
      </c>
      <c r="AR646" s="25" t="s">
        <v>178</v>
      </c>
      <c r="AT646" s="25" t="s">
        <v>316</v>
      </c>
      <c r="AU646" s="25" t="s">
        <v>330</v>
      </c>
      <c r="AY646" s="25" t="s">
        <v>314</v>
      </c>
      <c r="BE646" s="219">
        <f>IF(N646="základní",J646,0)</f>
        <v>0</v>
      </c>
      <c r="BF646" s="219">
        <f>IF(N646="snížená",J646,0)</f>
        <v>0</v>
      </c>
      <c r="BG646" s="219">
        <f>IF(N646="zákl. přenesená",J646,0)</f>
        <v>0</v>
      </c>
      <c r="BH646" s="219">
        <f>IF(N646="sníž. přenesená",J646,0)</f>
        <v>0</v>
      </c>
      <c r="BI646" s="219">
        <f>IF(N646="nulová",J646,0)</f>
        <v>0</v>
      </c>
      <c r="BJ646" s="25" t="s">
        <v>84</v>
      </c>
      <c r="BK646" s="219">
        <f>ROUND(I646*H646,2)</f>
        <v>0</v>
      </c>
      <c r="BL646" s="25" t="s">
        <v>178</v>
      </c>
      <c r="BM646" s="25" t="s">
        <v>987</v>
      </c>
    </row>
    <row r="647" spans="2:51" s="12" customFormat="1" ht="13.5">
      <c r="B647" s="220"/>
      <c r="C647" s="221"/>
      <c r="D647" s="222" t="s">
        <v>321</v>
      </c>
      <c r="E647" s="223" t="s">
        <v>33</v>
      </c>
      <c r="F647" s="224" t="s">
        <v>322</v>
      </c>
      <c r="G647" s="221"/>
      <c r="H647" s="223" t="s">
        <v>33</v>
      </c>
      <c r="I647" s="225"/>
      <c r="J647" s="221"/>
      <c r="K647" s="221"/>
      <c r="L647" s="226"/>
      <c r="M647" s="227"/>
      <c r="N647" s="228"/>
      <c r="O647" s="228"/>
      <c r="P647" s="228"/>
      <c r="Q647" s="228"/>
      <c r="R647" s="228"/>
      <c r="S647" s="228"/>
      <c r="T647" s="229"/>
      <c r="AT647" s="230" t="s">
        <v>321</v>
      </c>
      <c r="AU647" s="230" t="s">
        <v>330</v>
      </c>
      <c r="AV647" s="12" t="s">
        <v>84</v>
      </c>
      <c r="AW647" s="12" t="s">
        <v>40</v>
      </c>
      <c r="AX647" s="12" t="s">
        <v>77</v>
      </c>
      <c r="AY647" s="230" t="s">
        <v>314</v>
      </c>
    </row>
    <row r="648" spans="2:51" s="13" customFormat="1" ht="13.5">
      <c r="B648" s="231"/>
      <c r="C648" s="232"/>
      <c r="D648" s="222" t="s">
        <v>321</v>
      </c>
      <c r="E648" s="233" t="s">
        <v>33</v>
      </c>
      <c r="F648" s="234" t="s">
        <v>988</v>
      </c>
      <c r="G648" s="232"/>
      <c r="H648" s="235">
        <v>14</v>
      </c>
      <c r="I648" s="236"/>
      <c r="J648" s="232"/>
      <c r="K648" s="232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321</v>
      </c>
      <c r="AU648" s="241" t="s">
        <v>330</v>
      </c>
      <c r="AV648" s="13" t="s">
        <v>86</v>
      </c>
      <c r="AW648" s="13" t="s">
        <v>40</v>
      </c>
      <c r="AX648" s="13" t="s">
        <v>77</v>
      </c>
      <c r="AY648" s="241" t="s">
        <v>314</v>
      </c>
    </row>
    <row r="649" spans="2:51" s="14" customFormat="1" ht="13.5">
      <c r="B649" s="242"/>
      <c r="C649" s="243"/>
      <c r="D649" s="222" t="s">
        <v>321</v>
      </c>
      <c r="E649" s="244" t="s">
        <v>33</v>
      </c>
      <c r="F649" s="245" t="s">
        <v>324</v>
      </c>
      <c r="G649" s="243"/>
      <c r="H649" s="246">
        <v>14</v>
      </c>
      <c r="I649" s="247"/>
      <c r="J649" s="243"/>
      <c r="K649" s="243"/>
      <c r="L649" s="248"/>
      <c r="M649" s="249"/>
      <c r="N649" s="250"/>
      <c r="O649" s="250"/>
      <c r="P649" s="250"/>
      <c r="Q649" s="250"/>
      <c r="R649" s="250"/>
      <c r="S649" s="250"/>
      <c r="T649" s="251"/>
      <c r="AT649" s="252" t="s">
        <v>321</v>
      </c>
      <c r="AU649" s="252" t="s">
        <v>330</v>
      </c>
      <c r="AV649" s="14" t="s">
        <v>178</v>
      </c>
      <c r="AW649" s="14" t="s">
        <v>40</v>
      </c>
      <c r="AX649" s="14" t="s">
        <v>84</v>
      </c>
      <c r="AY649" s="252" t="s">
        <v>314</v>
      </c>
    </row>
    <row r="650" spans="2:65" s="1" customFormat="1" ht="63.75" customHeight="1">
      <c r="B650" s="42"/>
      <c r="C650" s="208" t="s">
        <v>989</v>
      </c>
      <c r="D650" s="208" t="s">
        <v>316</v>
      </c>
      <c r="E650" s="209" t="s">
        <v>317</v>
      </c>
      <c r="F650" s="210" t="s">
        <v>318</v>
      </c>
      <c r="G650" s="211" t="s">
        <v>149</v>
      </c>
      <c r="H650" s="212">
        <v>10</v>
      </c>
      <c r="I650" s="213"/>
      <c r="J650" s="214">
        <f>ROUND(I650*H650,2)</f>
        <v>0</v>
      </c>
      <c r="K650" s="210" t="s">
        <v>319</v>
      </c>
      <c r="L650" s="62"/>
      <c r="M650" s="215" t="s">
        <v>33</v>
      </c>
      <c r="N650" s="216" t="s">
        <v>48</v>
      </c>
      <c r="O650" s="43"/>
      <c r="P650" s="217">
        <f>O650*H650</f>
        <v>0</v>
      </c>
      <c r="Q650" s="217">
        <v>0.0369</v>
      </c>
      <c r="R650" s="217">
        <f>Q650*H650</f>
        <v>0.369</v>
      </c>
      <c r="S650" s="217">
        <v>0</v>
      </c>
      <c r="T650" s="218">
        <f>S650*H650</f>
        <v>0</v>
      </c>
      <c r="AR650" s="25" t="s">
        <v>178</v>
      </c>
      <c r="AT650" s="25" t="s">
        <v>316</v>
      </c>
      <c r="AU650" s="25" t="s">
        <v>330</v>
      </c>
      <c r="AY650" s="25" t="s">
        <v>314</v>
      </c>
      <c r="BE650" s="219">
        <f>IF(N650="základní",J650,0)</f>
        <v>0</v>
      </c>
      <c r="BF650" s="219">
        <f>IF(N650="snížená",J650,0)</f>
        <v>0</v>
      </c>
      <c r="BG650" s="219">
        <f>IF(N650="zákl. přenesená",J650,0)</f>
        <v>0</v>
      </c>
      <c r="BH650" s="219">
        <f>IF(N650="sníž. přenesená",J650,0)</f>
        <v>0</v>
      </c>
      <c r="BI650" s="219">
        <f>IF(N650="nulová",J650,0)</f>
        <v>0</v>
      </c>
      <c r="BJ650" s="25" t="s">
        <v>84</v>
      </c>
      <c r="BK650" s="219">
        <f>ROUND(I650*H650,2)</f>
        <v>0</v>
      </c>
      <c r="BL650" s="25" t="s">
        <v>178</v>
      </c>
      <c r="BM650" s="25" t="s">
        <v>990</v>
      </c>
    </row>
    <row r="651" spans="2:51" s="12" customFormat="1" ht="13.5">
      <c r="B651" s="220"/>
      <c r="C651" s="221"/>
      <c r="D651" s="222" t="s">
        <v>321</v>
      </c>
      <c r="E651" s="223" t="s">
        <v>33</v>
      </c>
      <c r="F651" s="224" t="s">
        <v>322</v>
      </c>
      <c r="G651" s="221"/>
      <c r="H651" s="223" t="s">
        <v>33</v>
      </c>
      <c r="I651" s="225"/>
      <c r="J651" s="221"/>
      <c r="K651" s="221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321</v>
      </c>
      <c r="AU651" s="230" t="s">
        <v>330</v>
      </c>
      <c r="AV651" s="12" t="s">
        <v>84</v>
      </c>
      <c r="AW651" s="12" t="s">
        <v>40</v>
      </c>
      <c r="AX651" s="12" t="s">
        <v>77</v>
      </c>
      <c r="AY651" s="230" t="s">
        <v>314</v>
      </c>
    </row>
    <row r="652" spans="2:51" s="13" customFormat="1" ht="13.5">
      <c r="B652" s="231"/>
      <c r="C652" s="232"/>
      <c r="D652" s="222" t="s">
        <v>321</v>
      </c>
      <c r="E652" s="233" t="s">
        <v>33</v>
      </c>
      <c r="F652" s="234" t="s">
        <v>366</v>
      </c>
      <c r="G652" s="232"/>
      <c r="H652" s="235">
        <v>10</v>
      </c>
      <c r="I652" s="236"/>
      <c r="J652" s="232"/>
      <c r="K652" s="232"/>
      <c r="L652" s="237"/>
      <c r="M652" s="238"/>
      <c r="N652" s="239"/>
      <c r="O652" s="239"/>
      <c r="P652" s="239"/>
      <c r="Q652" s="239"/>
      <c r="R652" s="239"/>
      <c r="S652" s="239"/>
      <c r="T652" s="240"/>
      <c r="AT652" s="241" t="s">
        <v>321</v>
      </c>
      <c r="AU652" s="241" t="s">
        <v>330</v>
      </c>
      <c r="AV652" s="13" t="s">
        <v>86</v>
      </c>
      <c r="AW652" s="13" t="s">
        <v>40</v>
      </c>
      <c r="AX652" s="13" t="s">
        <v>77</v>
      </c>
      <c r="AY652" s="241" t="s">
        <v>314</v>
      </c>
    </row>
    <row r="653" spans="2:51" s="14" customFormat="1" ht="13.5">
      <c r="B653" s="242"/>
      <c r="C653" s="243"/>
      <c r="D653" s="222" t="s">
        <v>321</v>
      </c>
      <c r="E653" s="244" t="s">
        <v>33</v>
      </c>
      <c r="F653" s="245" t="s">
        <v>324</v>
      </c>
      <c r="G653" s="243"/>
      <c r="H653" s="246">
        <v>10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AT653" s="252" t="s">
        <v>321</v>
      </c>
      <c r="AU653" s="252" t="s">
        <v>330</v>
      </c>
      <c r="AV653" s="14" t="s">
        <v>178</v>
      </c>
      <c r="AW653" s="14" t="s">
        <v>40</v>
      </c>
      <c r="AX653" s="14" t="s">
        <v>84</v>
      </c>
      <c r="AY653" s="252" t="s">
        <v>314</v>
      </c>
    </row>
    <row r="654" spans="2:65" s="1" customFormat="1" ht="25.5" customHeight="1">
      <c r="B654" s="42"/>
      <c r="C654" s="208" t="s">
        <v>991</v>
      </c>
      <c r="D654" s="208" t="s">
        <v>316</v>
      </c>
      <c r="E654" s="209" t="s">
        <v>339</v>
      </c>
      <c r="F654" s="210" t="s">
        <v>340</v>
      </c>
      <c r="G654" s="211" t="s">
        <v>188</v>
      </c>
      <c r="H654" s="212">
        <v>77.366</v>
      </c>
      <c r="I654" s="213"/>
      <c r="J654" s="214">
        <f>ROUND(I654*H654,2)</f>
        <v>0</v>
      </c>
      <c r="K654" s="210" t="s">
        <v>319</v>
      </c>
      <c r="L654" s="62"/>
      <c r="M654" s="215" t="s">
        <v>33</v>
      </c>
      <c r="N654" s="216" t="s">
        <v>48</v>
      </c>
      <c r="O654" s="43"/>
      <c r="P654" s="217">
        <f>O654*H654</f>
        <v>0</v>
      </c>
      <c r="Q654" s="217">
        <v>0</v>
      </c>
      <c r="R654" s="217">
        <f>Q654*H654</f>
        <v>0</v>
      </c>
      <c r="S654" s="217">
        <v>0</v>
      </c>
      <c r="T654" s="218">
        <f>S654*H654</f>
        <v>0</v>
      </c>
      <c r="AR654" s="25" t="s">
        <v>178</v>
      </c>
      <c r="AT654" s="25" t="s">
        <v>316</v>
      </c>
      <c r="AU654" s="25" t="s">
        <v>330</v>
      </c>
      <c r="AY654" s="25" t="s">
        <v>314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25" t="s">
        <v>84</v>
      </c>
      <c r="BK654" s="219">
        <f>ROUND(I654*H654,2)</f>
        <v>0</v>
      </c>
      <c r="BL654" s="25" t="s">
        <v>178</v>
      </c>
      <c r="BM654" s="25" t="s">
        <v>992</v>
      </c>
    </row>
    <row r="655" spans="2:51" s="12" customFormat="1" ht="13.5">
      <c r="B655" s="220"/>
      <c r="C655" s="221"/>
      <c r="D655" s="222" t="s">
        <v>321</v>
      </c>
      <c r="E655" s="223" t="s">
        <v>33</v>
      </c>
      <c r="F655" s="224" t="s">
        <v>342</v>
      </c>
      <c r="G655" s="221"/>
      <c r="H655" s="223" t="s">
        <v>33</v>
      </c>
      <c r="I655" s="225"/>
      <c r="J655" s="221"/>
      <c r="K655" s="221"/>
      <c r="L655" s="226"/>
      <c r="M655" s="227"/>
      <c r="N655" s="228"/>
      <c r="O655" s="228"/>
      <c r="P655" s="228"/>
      <c r="Q655" s="228"/>
      <c r="R655" s="228"/>
      <c r="S655" s="228"/>
      <c r="T655" s="229"/>
      <c r="AT655" s="230" t="s">
        <v>321</v>
      </c>
      <c r="AU655" s="230" t="s">
        <v>330</v>
      </c>
      <c r="AV655" s="12" t="s">
        <v>84</v>
      </c>
      <c r="AW655" s="12" t="s">
        <v>40</v>
      </c>
      <c r="AX655" s="12" t="s">
        <v>77</v>
      </c>
      <c r="AY655" s="230" t="s">
        <v>314</v>
      </c>
    </row>
    <row r="656" spans="2:51" s="13" customFormat="1" ht="13.5">
      <c r="B656" s="231"/>
      <c r="C656" s="232"/>
      <c r="D656" s="222" t="s">
        <v>321</v>
      </c>
      <c r="E656" s="233" t="s">
        <v>211</v>
      </c>
      <c r="F656" s="234" t="s">
        <v>993</v>
      </c>
      <c r="G656" s="232"/>
      <c r="H656" s="235">
        <v>77.366</v>
      </c>
      <c r="I656" s="236"/>
      <c r="J656" s="232"/>
      <c r="K656" s="232"/>
      <c r="L656" s="237"/>
      <c r="M656" s="238"/>
      <c r="N656" s="239"/>
      <c r="O656" s="239"/>
      <c r="P656" s="239"/>
      <c r="Q656" s="239"/>
      <c r="R656" s="239"/>
      <c r="S656" s="239"/>
      <c r="T656" s="240"/>
      <c r="AT656" s="241" t="s">
        <v>321</v>
      </c>
      <c r="AU656" s="241" t="s">
        <v>330</v>
      </c>
      <c r="AV656" s="13" t="s">
        <v>86</v>
      </c>
      <c r="AW656" s="13" t="s">
        <v>40</v>
      </c>
      <c r="AX656" s="13" t="s">
        <v>77</v>
      </c>
      <c r="AY656" s="241" t="s">
        <v>314</v>
      </c>
    </row>
    <row r="657" spans="2:51" s="14" customFormat="1" ht="13.5">
      <c r="B657" s="242"/>
      <c r="C657" s="243"/>
      <c r="D657" s="222" t="s">
        <v>321</v>
      </c>
      <c r="E657" s="244" t="s">
        <v>33</v>
      </c>
      <c r="F657" s="245" t="s">
        <v>324</v>
      </c>
      <c r="G657" s="243"/>
      <c r="H657" s="246">
        <v>77.366</v>
      </c>
      <c r="I657" s="247"/>
      <c r="J657" s="243"/>
      <c r="K657" s="243"/>
      <c r="L657" s="248"/>
      <c r="M657" s="249"/>
      <c r="N657" s="250"/>
      <c r="O657" s="250"/>
      <c r="P657" s="250"/>
      <c r="Q657" s="250"/>
      <c r="R657" s="250"/>
      <c r="S657" s="250"/>
      <c r="T657" s="251"/>
      <c r="AT657" s="252" t="s">
        <v>321</v>
      </c>
      <c r="AU657" s="252" t="s">
        <v>330</v>
      </c>
      <c r="AV657" s="14" t="s">
        <v>178</v>
      </c>
      <c r="AW657" s="14" t="s">
        <v>40</v>
      </c>
      <c r="AX657" s="14" t="s">
        <v>84</v>
      </c>
      <c r="AY657" s="252" t="s">
        <v>314</v>
      </c>
    </row>
    <row r="658" spans="2:65" s="1" customFormat="1" ht="25.5" customHeight="1">
      <c r="B658" s="42"/>
      <c r="C658" s="208" t="s">
        <v>994</v>
      </c>
      <c r="D658" s="208" t="s">
        <v>316</v>
      </c>
      <c r="E658" s="209" t="s">
        <v>347</v>
      </c>
      <c r="F658" s="210" t="s">
        <v>348</v>
      </c>
      <c r="G658" s="211" t="s">
        <v>188</v>
      </c>
      <c r="H658" s="212">
        <v>77.366</v>
      </c>
      <c r="I658" s="213"/>
      <c r="J658" s="214">
        <f>ROUND(I658*H658,2)</f>
        <v>0</v>
      </c>
      <c r="K658" s="210" t="s">
        <v>319</v>
      </c>
      <c r="L658" s="62"/>
      <c r="M658" s="215" t="s">
        <v>33</v>
      </c>
      <c r="N658" s="216" t="s">
        <v>48</v>
      </c>
      <c r="O658" s="43"/>
      <c r="P658" s="217">
        <f>O658*H658</f>
        <v>0</v>
      </c>
      <c r="Q658" s="217">
        <v>0</v>
      </c>
      <c r="R658" s="217">
        <f>Q658*H658</f>
        <v>0</v>
      </c>
      <c r="S658" s="217">
        <v>0</v>
      </c>
      <c r="T658" s="218">
        <f>S658*H658</f>
        <v>0</v>
      </c>
      <c r="AR658" s="25" t="s">
        <v>178</v>
      </c>
      <c r="AT658" s="25" t="s">
        <v>316</v>
      </c>
      <c r="AU658" s="25" t="s">
        <v>330</v>
      </c>
      <c r="AY658" s="25" t="s">
        <v>314</v>
      </c>
      <c r="BE658" s="219">
        <f>IF(N658="základní",J658,0)</f>
        <v>0</v>
      </c>
      <c r="BF658" s="219">
        <f>IF(N658="snížená",J658,0)</f>
        <v>0</v>
      </c>
      <c r="BG658" s="219">
        <f>IF(N658="zákl. přenesená",J658,0)</f>
        <v>0</v>
      </c>
      <c r="BH658" s="219">
        <f>IF(N658="sníž. přenesená",J658,0)</f>
        <v>0</v>
      </c>
      <c r="BI658" s="219">
        <f>IF(N658="nulová",J658,0)</f>
        <v>0</v>
      </c>
      <c r="BJ658" s="25" t="s">
        <v>84</v>
      </c>
      <c r="BK658" s="219">
        <f>ROUND(I658*H658,2)</f>
        <v>0</v>
      </c>
      <c r="BL658" s="25" t="s">
        <v>178</v>
      </c>
      <c r="BM658" s="25" t="s">
        <v>995</v>
      </c>
    </row>
    <row r="659" spans="2:51" s="13" customFormat="1" ht="13.5">
      <c r="B659" s="231"/>
      <c r="C659" s="232"/>
      <c r="D659" s="222" t="s">
        <v>321</v>
      </c>
      <c r="E659" s="233" t="s">
        <v>33</v>
      </c>
      <c r="F659" s="234" t="s">
        <v>211</v>
      </c>
      <c r="G659" s="232"/>
      <c r="H659" s="235">
        <v>77.366</v>
      </c>
      <c r="I659" s="236"/>
      <c r="J659" s="232"/>
      <c r="K659" s="232"/>
      <c r="L659" s="237"/>
      <c r="M659" s="238"/>
      <c r="N659" s="239"/>
      <c r="O659" s="239"/>
      <c r="P659" s="239"/>
      <c r="Q659" s="239"/>
      <c r="R659" s="239"/>
      <c r="S659" s="239"/>
      <c r="T659" s="240"/>
      <c r="AT659" s="241" t="s">
        <v>321</v>
      </c>
      <c r="AU659" s="241" t="s">
        <v>330</v>
      </c>
      <c r="AV659" s="13" t="s">
        <v>86</v>
      </c>
      <c r="AW659" s="13" t="s">
        <v>40</v>
      </c>
      <c r="AX659" s="13" t="s">
        <v>77</v>
      </c>
      <c r="AY659" s="241" t="s">
        <v>314</v>
      </c>
    </row>
    <row r="660" spans="2:51" s="14" customFormat="1" ht="13.5">
      <c r="B660" s="242"/>
      <c r="C660" s="243"/>
      <c r="D660" s="222" t="s">
        <v>321</v>
      </c>
      <c r="E660" s="244" t="s">
        <v>33</v>
      </c>
      <c r="F660" s="245" t="s">
        <v>324</v>
      </c>
      <c r="G660" s="243"/>
      <c r="H660" s="246">
        <v>77.366</v>
      </c>
      <c r="I660" s="247"/>
      <c r="J660" s="243"/>
      <c r="K660" s="243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321</v>
      </c>
      <c r="AU660" s="252" t="s">
        <v>330</v>
      </c>
      <c r="AV660" s="14" t="s">
        <v>178</v>
      </c>
      <c r="AW660" s="14" t="s">
        <v>40</v>
      </c>
      <c r="AX660" s="14" t="s">
        <v>84</v>
      </c>
      <c r="AY660" s="252" t="s">
        <v>314</v>
      </c>
    </row>
    <row r="661" spans="2:65" s="1" customFormat="1" ht="25.5" customHeight="1">
      <c r="B661" s="42"/>
      <c r="C661" s="208" t="s">
        <v>996</v>
      </c>
      <c r="D661" s="208" t="s">
        <v>316</v>
      </c>
      <c r="E661" s="209" t="s">
        <v>411</v>
      </c>
      <c r="F661" s="210" t="s">
        <v>412</v>
      </c>
      <c r="G661" s="211" t="s">
        <v>188</v>
      </c>
      <c r="H661" s="212">
        <v>40.718</v>
      </c>
      <c r="I661" s="213"/>
      <c r="J661" s="214">
        <f>ROUND(I661*H661,2)</f>
        <v>0</v>
      </c>
      <c r="K661" s="210" t="s">
        <v>319</v>
      </c>
      <c r="L661" s="62"/>
      <c r="M661" s="215" t="s">
        <v>33</v>
      </c>
      <c r="N661" s="216" t="s">
        <v>48</v>
      </c>
      <c r="O661" s="43"/>
      <c r="P661" s="217">
        <f>O661*H661</f>
        <v>0</v>
      </c>
      <c r="Q661" s="217">
        <v>0</v>
      </c>
      <c r="R661" s="217">
        <f>Q661*H661</f>
        <v>0</v>
      </c>
      <c r="S661" s="217">
        <v>0</v>
      </c>
      <c r="T661" s="218">
        <f>S661*H661</f>
        <v>0</v>
      </c>
      <c r="AR661" s="25" t="s">
        <v>178</v>
      </c>
      <c r="AT661" s="25" t="s">
        <v>316</v>
      </c>
      <c r="AU661" s="25" t="s">
        <v>330</v>
      </c>
      <c r="AY661" s="25" t="s">
        <v>314</v>
      </c>
      <c r="BE661" s="219">
        <f>IF(N661="základní",J661,0)</f>
        <v>0</v>
      </c>
      <c r="BF661" s="219">
        <f>IF(N661="snížená",J661,0)</f>
        <v>0</v>
      </c>
      <c r="BG661" s="219">
        <f>IF(N661="zákl. přenesená",J661,0)</f>
        <v>0</v>
      </c>
      <c r="BH661" s="219">
        <f>IF(N661="sníž. přenesená",J661,0)</f>
        <v>0</v>
      </c>
      <c r="BI661" s="219">
        <f>IF(N661="nulová",J661,0)</f>
        <v>0</v>
      </c>
      <c r="BJ661" s="25" t="s">
        <v>84</v>
      </c>
      <c r="BK661" s="219">
        <f>ROUND(I661*H661,2)</f>
        <v>0</v>
      </c>
      <c r="BL661" s="25" t="s">
        <v>178</v>
      </c>
      <c r="BM661" s="25" t="s">
        <v>997</v>
      </c>
    </row>
    <row r="662" spans="2:51" s="12" customFormat="1" ht="27">
      <c r="B662" s="220"/>
      <c r="C662" s="221"/>
      <c r="D662" s="222" t="s">
        <v>321</v>
      </c>
      <c r="E662" s="223" t="s">
        <v>33</v>
      </c>
      <c r="F662" s="224" t="s">
        <v>998</v>
      </c>
      <c r="G662" s="221"/>
      <c r="H662" s="223" t="s">
        <v>33</v>
      </c>
      <c r="I662" s="225"/>
      <c r="J662" s="221"/>
      <c r="K662" s="221"/>
      <c r="L662" s="226"/>
      <c r="M662" s="227"/>
      <c r="N662" s="228"/>
      <c r="O662" s="228"/>
      <c r="P662" s="228"/>
      <c r="Q662" s="228"/>
      <c r="R662" s="228"/>
      <c r="S662" s="228"/>
      <c r="T662" s="229"/>
      <c r="AT662" s="230" t="s">
        <v>321</v>
      </c>
      <c r="AU662" s="230" t="s">
        <v>330</v>
      </c>
      <c r="AV662" s="12" t="s">
        <v>84</v>
      </c>
      <c r="AW662" s="12" t="s">
        <v>40</v>
      </c>
      <c r="AX662" s="12" t="s">
        <v>77</v>
      </c>
      <c r="AY662" s="230" t="s">
        <v>314</v>
      </c>
    </row>
    <row r="663" spans="2:51" s="13" customFormat="1" ht="13.5">
      <c r="B663" s="231"/>
      <c r="C663" s="232"/>
      <c r="D663" s="222" t="s">
        <v>321</v>
      </c>
      <c r="E663" s="233" t="s">
        <v>220</v>
      </c>
      <c r="F663" s="234" t="s">
        <v>999</v>
      </c>
      <c r="G663" s="232"/>
      <c r="H663" s="235">
        <v>40.718</v>
      </c>
      <c r="I663" s="236"/>
      <c r="J663" s="232"/>
      <c r="K663" s="232"/>
      <c r="L663" s="237"/>
      <c r="M663" s="238"/>
      <c r="N663" s="239"/>
      <c r="O663" s="239"/>
      <c r="P663" s="239"/>
      <c r="Q663" s="239"/>
      <c r="R663" s="239"/>
      <c r="S663" s="239"/>
      <c r="T663" s="240"/>
      <c r="AT663" s="241" t="s">
        <v>321</v>
      </c>
      <c r="AU663" s="241" t="s">
        <v>330</v>
      </c>
      <c r="AV663" s="13" t="s">
        <v>86</v>
      </c>
      <c r="AW663" s="13" t="s">
        <v>40</v>
      </c>
      <c r="AX663" s="13" t="s">
        <v>77</v>
      </c>
      <c r="AY663" s="241" t="s">
        <v>314</v>
      </c>
    </row>
    <row r="664" spans="2:51" s="14" customFormat="1" ht="13.5">
      <c r="B664" s="242"/>
      <c r="C664" s="243"/>
      <c r="D664" s="222" t="s">
        <v>321</v>
      </c>
      <c r="E664" s="244" t="s">
        <v>33</v>
      </c>
      <c r="F664" s="245" t="s">
        <v>324</v>
      </c>
      <c r="G664" s="243"/>
      <c r="H664" s="246">
        <v>40.718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AT664" s="252" t="s">
        <v>321</v>
      </c>
      <c r="AU664" s="252" t="s">
        <v>330</v>
      </c>
      <c r="AV664" s="14" t="s">
        <v>178</v>
      </c>
      <c r="AW664" s="14" t="s">
        <v>40</v>
      </c>
      <c r="AX664" s="14" t="s">
        <v>84</v>
      </c>
      <c r="AY664" s="252" t="s">
        <v>314</v>
      </c>
    </row>
    <row r="665" spans="2:65" s="1" customFormat="1" ht="16.5" customHeight="1">
      <c r="B665" s="42"/>
      <c r="C665" s="264" t="s">
        <v>1000</v>
      </c>
      <c r="D665" s="264" t="s">
        <v>419</v>
      </c>
      <c r="E665" s="265" t="s">
        <v>1001</v>
      </c>
      <c r="F665" s="266" t="s">
        <v>1002</v>
      </c>
      <c r="G665" s="267" t="s">
        <v>408</v>
      </c>
      <c r="H665" s="268">
        <v>81.436</v>
      </c>
      <c r="I665" s="269"/>
      <c r="J665" s="270">
        <f>ROUND(I665*H665,2)</f>
        <v>0</v>
      </c>
      <c r="K665" s="266" t="s">
        <v>319</v>
      </c>
      <c r="L665" s="271"/>
      <c r="M665" s="272" t="s">
        <v>33</v>
      </c>
      <c r="N665" s="273" t="s">
        <v>48</v>
      </c>
      <c r="O665" s="43"/>
      <c r="P665" s="217">
        <f>O665*H665</f>
        <v>0</v>
      </c>
      <c r="Q665" s="217">
        <v>0</v>
      </c>
      <c r="R665" s="217">
        <f>Q665*H665</f>
        <v>0</v>
      </c>
      <c r="S665" s="217">
        <v>0</v>
      </c>
      <c r="T665" s="218">
        <f>S665*H665</f>
        <v>0</v>
      </c>
      <c r="AR665" s="25" t="s">
        <v>356</v>
      </c>
      <c r="AT665" s="25" t="s">
        <v>419</v>
      </c>
      <c r="AU665" s="25" t="s">
        <v>330</v>
      </c>
      <c r="AY665" s="25" t="s">
        <v>314</v>
      </c>
      <c r="BE665" s="219">
        <f>IF(N665="základní",J665,0)</f>
        <v>0</v>
      </c>
      <c r="BF665" s="219">
        <f>IF(N665="snížená",J665,0)</f>
        <v>0</v>
      </c>
      <c r="BG665" s="219">
        <f>IF(N665="zákl. přenesená",J665,0)</f>
        <v>0</v>
      </c>
      <c r="BH665" s="219">
        <f>IF(N665="sníž. přenesená",J665,0)</f>
        <v>0</v>
      </c>
      <c r="BI665" s="219">
        <f>IF(N665="nulová",J665,0)</f>
        <v>0</v>
      </c>
      <c r="BJ665" s="25" t="s">
        <v>84</v>
      </c>
      <c r="BK665" s="219">
        <f>ROUND(I665*H665,2)</f>
        <v>0</v>
      </c>
      <c r="BL665" s="25" t="s">
        <v>178</v>
      </c>
      <c r="BM665" s="25" t="s">
        <v>1003</v>
      </c>
    </row>
    <row r="666" spans="2:47" s="1" customFormat="1" ht="27">
      <c r="B666" s="42"/>
      <c r="C666" s="64"/>
      <c r="D666" s="222" t="s">
        <v>479</v>
      </c>
      <c r="E666" s="64"/>
      <c r="F666" s="274" t="s">
        <v>1004</v>
      </c>
      <c r="G666" s="64"/>
      <c r="H666" s="64"/>
      <c r="I666" s="177"/>
      <c r="J666" s="64"/>
      <c r="K666" s="64"/>
      <c r="L666" s="62"/>
      <c r="M666" s="275"/>
      <c r="N666" s="43"/>
      <c r="O666" s="43"/>
      <c r="P666" s="43"/>
      <c r="Q666" s="43"/>
      <c r="R666" s="43"/>
      <c r="S666" s="43"/>
      <c r="T666" s="79"/>
      <c r="AT666" s="25" t="s">
        <v>479</v>
      </c>
      <c r="AU666" s="25" t="s">
        <v>330</v>
      </c>
    </row>
    <row r="667" spans="2:51" s="12" customFormat="1" ht="13.5">
      <c r="B667" s="220"/>
      <c r="C667" s="221"/>
      <c r="D667" s="222" t="s">
        <v>321</v>
      </c>
      <c r="E667" s="223" t="s">
        <v>33</v>
      </c>
      <c r="F667" s="224" t="s">
        <v>423</v>
      </c>
      <c r="G667" s="221"/>
      <c r="H667" s="223" t="s">
        <v>33</v>
      </c>
      <c r="I667" s="225"/>
      <c r="J667" s="221"/>
      <c r="K667" s="221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321</v>
      </c>
      <c r="AU667" s="230" t="s">
        <v>330</v>
      </c>
      <c r="AV667" s="12" t="s">
        <v>84</v>
      </c>
      <c r="AW667" s="12" t="s">
        <v>40</v>
      </c>
      <c r="AX667" s="12" t="s">
        <v>77</v>
      </c>
      <c r="AY667" s="230" t="s">
        <v>314</v>
      </c>
    </row>
    <row r="668" spans="2:51" s="13" customFormat="1" ht="13.5">
      <c r="B668" s="231"/>
      <c r="C668" s="232"/>
      <c r="D668" s="222" t="s">
        <v>321</v>
      </c>
      <c r="E668" s="233" t="s">
        <v>33</v>
      </c>
      <c r="F668" s="234" t="s">
        <v>1005</v>
      </c>
      <c r="G668" s="232"/>
      <c r="H668" s="235">
        <v>81.436</v>
      </c>
      <c r="I668" s="236"/>
      <c r="J668" s="232"/>
      <c r="K668" s="232"/>
      <c r="L668" s="237"/>
      <c r="M668" s="238"/>
      <c r="N668" s="239"/>
      <c r="O668" s="239"/>
      <c r="P668" s="239"/>
      <c r="Q668" s="239"/>
      <c r="R668" s="239"/>
      <c r="S668" s="239"/>
      <c r="T668" s="240"/>
      <c r="AT668" s="241" t="s">
        <v>321</v>
      </c>
      <c r="AU668" s="241" t="s">
        <v>330</v>
      </c>
      <c r="AV668" s="13" t="s">
        <v>86</v>
      </c>
      <c r="AW668" s="13" t="s">
        <v>40</v>
      </c>
      <c r="AX668" s="13" t="s">
        <v>77</v>
      </c>
      <c r="AY668" s="241" t="s">
        <v>314</v>
      </c>
    </row>
    <row r="669" spans="2:51" s="14" customFormat="1" ht="13.5">
      <c r="B669" s="242"/>
      <c r="C669" s="243"/>
      <c r="D669" s="222" t="s">
        <v>321</v>
      </c>
      <c r="E669" s="244" t="s">
        <v>33</v>
      </c>
      <c r="F669" s="245" t="s">
        <v>324</v>
      </c>
      <c r="G669" s="243"/>
      <c r="H669" s="246">
        <v>81.436</v>
      </c>
      <c r="I669" s="247"/>
      <c r="J669" s="243"/>
      <c r="K669" s="243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321</v>
      </c>
      <c r="AU669" s="252" t="s">
        <v>330</v>
      </c>
      <c r="AV669" s="14" t="s">
        <v>178</v>
      </c>
      <c r="AW669" s="14" t="s">
        <v>40</v>
      </c>
      <c r="AX669" s="14" t="s">
        <v>84</v>
      </c>
      <c r="AY669" s="252" t="s">
        <v>314</v>
      </c>
    </row>
    <row r="670" spans="2:65" s="1" customFormat="1" ht="38.25" customHeight="1">
      <c r="B670" s="42"/>
      <c r="C670" s="208" t="s">
        <v>1006</v>
      </c>
      <c r="D670" s="208" t="s">
        <v>316</v>
      </c>
      <c r="E670" s="209" t="s">
        <v>388</v>
      </c>
      <c r="F670" s="210" t="s">
        <v>389</v>
      </c>
      <c r="G670" s="211" t="s">
        <v>188</v>
      </c>
      <c r="H670" s="212">
        <v>77.366</v>
      </c>
      <c r="I670" s="213"/>
      <c r="J670" s="214">
        <f>ROUND(I670*H670,2)</f>
        <v>0</v>
      </c>
      <c r="K670" s="210" t="s">
        <v>319</v>
      </c>
      <c r="L670" s="62"/>
      <c r="M670" s="215" t="s">
        <v>33</v>
      </c>
      <c r="N670" s="216" t="s">
        <v>48</v>
      </c>
      <c r="O670" s="43"/>
      <c r="P670" s="217">
        <f>O670*H670</f>
        <v>0</v>
      </c>
      <c r="Q670" s="217">
        <v>0</v>
      </c>
      <c r="R670" s="217">
        <f>Q670*H670</f>
        <v>0</v>
      </c>
      <c r="S670" s="217">
        <v>0</v>
      </c>
      <c r="T670" s="218">
        <f>S670*H670</f>
        <v>0</v>
      </c>
      <c r="AR670" s="25" t="s">
        <v>178</v>
      </c>
      <c r="AT670" s="25" t="s">
        <v>316</v>
      </c>
      <c r="AU670" s="25" t="s">
        <v>330</v>
      </c>
      <c r="AY670" s="25" t="s">
        <v>314</v>
      </c>
      <c r="BE670" s="219">
        <f>IF(N670="základní",J670,0)</f>
        <v>0</v>
      </c>
      <c r="BF670" s="219">
        <f>IF(N670="snížená",J670,0)</f>
        <v>0</v>
      </c>
      <c r="BG670" s="219">
        <f>IF(N670="zákl. přenesená",J670,0)</f>
        <v>0</v>
      </c>
      <c r="BH670" s="219">
        <f>IF(N670="sníž. přenesená",J670,0)</f>
        <v>0</v>
      </c>
      <c r="BI670" s="219">
        <f>IF(N670="nulová",J670,0)</f>
        <v>0</v>
      </c>
      <c r="BJ670" s="25" t="s">
        <v>84</v>
      </c>
      <c r="BK670" s="219">
        <f>ROUND(I670*H670,2)</f>
        <v>0</v>
      </c>
      <c r="BL670" s="25" t="s">
        <v>178</v>
      </c>
      <c r="BM670" s="25" t="s">
        <v>1007</v>
      </c>
    </row>
    <row r="671" spans="2:51" s="13" customFormat="1" ht="13.5">
      <c r="B671" s="231"/>
      <c r="C671" s="232"/>
      <c r="D671" s="222" t="s">
        <v>321</v>
      </c>
      <c r="E671" s="233" t="s">
        <v>33</v>
      </c>
      <c r="F671" s="234" t="s">
        <v>211</v>
      </c>
      <c r="G671" s="232"/>
      <c r="H671" s="235">
        <v>77.366</v>
      </c>
      <c r="I671" s="236"/>
      <c r="J671" s="232"/>
      <c r="K671" s="232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321</v>
      </c>
      <c r="AU671" s="241" t="s">
        <v>330</v>
      </c>
      <c r="AV671" s="13" t="s">
        <v>86</v>
      </c>
      <c r="AW671" s="13" t="s">
        <v>40</v>
      </c>
      <c r="AX671" s="13" t="s">
        <v>77</v>
      </c>
      <c r="AY671" s="241" t="s">
        <v>314</v>
      </c>
    </row>
    <row r="672" spans="2:51" s="14" customFormat="1" ht="13.5">
      <c r="B672" s="242"/>
      <c r="C672" s="243"/>
      <c r="D672" s="222" t="s">
        <v>321</v>
      </c>
      <c r="E672" s="244" t="s">
        <v>33</v>
      </c>
      <c r="F672" s="245" t="s">
        <v>324</v>
      </c>
      <c r="G672" s="243"/>
      <c r="H672" s="246">
        <v>77.366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321</v>
      </c>
      <c r="AU672" s="252" t="s">
        <v>330</v>
      </c>
      <c r="AV672" s="14" t="s">
        <v>178</v>
      </c>
      <c r="AW672" s="14" t="s">
        <v>40</v>
      </c>
      <c r="AX672" s="14" t="s">
        <v>84</v>
      </c>
      <c r="AY672" s="252" t="s">
        <v>314</v>
      </c>
    </row>
    <row r="673" spans="2:65" s="1" customFormat="1" ht="38.25" customHeight="1">
      <c r="B673" s="42"/>
      <c r="C673" s="208" t="s">
        <v>1008</v>
      </c>
      <c r="D673" s="208" t="s">
        <v>316</v>
      </c>
      <c r="E673" s="209" t="s">
        <v>397</v>
      </c>
      <c r="F673" s="210" t="s">
        <v>398</v>
      </c>
      <c r="G673" s="211" t="s">
        <v>188</v>
      </c>
      <c r="H673" s="212">
        <v>77.366</v>
      </c>
      <c r="I673" s="213"/>
      <c r="J673" s="214">
        <f>ROUND(I673*H673,2)</f>
        <v>0</v>
      </c>
      <c r="K673" s="210" t="s">
        <v>319</v>
      </c>
      <c r="L673" s="62"/>
      <c r="M673" s="215" t="s">
        <v>33</v>
      </c>
      <c r="N673" s="216" t="s">
        <v>48</v>
      </c>
      <c r="O673" s="43"/>
      <c r="P673" s="217">
        <f>O673*H673</f>
        <v>0</v>
      </c>
      <c r="Q673" s="217">
        <v>0</v>
      </c>
      <c r="R673" s="217">
        <f>Q673*H673</f>
        <v>0</v>
      </c>
      <c r="S673" s="217">
        <v>0</v>
      </c>
      <c r="T673" s="218">
        <f>S673*H673</f>
        <v>0</v>
      </c>
      <c r="AR673" s="25" t="s">
        <v>178</v>
      </c>
      <c r="AT673" s="25" t="s">
        <v>316</v>
      </c>
      <c r="AU673" s="25" t="s">
        <v>330</v>
      </c>
      <c r="AY673" s="25" t="s">
        <v>314</v>
      </c>
      <c r="BE673" s="219">
        <f>IF(N673="základní",J673,0)</f>
        <v>0</v>
      </c>
      <c r="BF673" s="219">
        <f>IF(N673="snížená",J673,0)</f>
        <v>0</v>
      </c>
      <c r="BG673" s="219">
        <f>IF(N673="zákl. přenesená",J673,0)</f>
        <v>0</v>
      </c>
      <c r="BH673" s="219">
        <f>IF(N673="sníž. přenesená",J673,0)</f>
        <v>0</v>
      </c>
      <c r="BI673" s="219">
        <f>IF(N673="nulová",J673,0)</f>
        <v>0</v>
      </c>
      <c r="BJ673" s="25" t="s">
        <v>84</v>
      </c>
      <c r="BK673" s="219">
        <f>ROUND(I673*H673,2)</f>
        <v>0</v>
      </c>
      <c r="BL673" s="25" t="s">
        <v>178</v>
      </c>
      <c r="BM673" s="25" t="s">
        <v>1009</v>
      </c>
    </row>
    <row r="674" spans="2:51" s="13" customFormat="1" ht="13.5">
      <c r="B674" s="231"/>
      <c r="C674" s="232"/>
      <c r="D674" s="222" t="s">
        <v>321</v>
      </c>
      <c r="E674" s="233" t="s">
        <v>33</v>
      </c>
      <c r="F674" s="234" t="s">
        <v>211</v>
      </c>
      <c r="G674" s="232"/>
      <c r="H674" s="235">
        <v>77.366</v>
      </c>
      <c r="I674" s="236"/>
      <c r="J674" s="232"/>
      <c r="K674" s="232"/>
      <c r="L674" s="237"/>
      <c r="M674" s="238"/>
      <c r="N674" s="239"/>
      <c r="O674" s="239"/>
      <c r="P674" s="239"/>
      <c r="Q674" s="239"/>
      <c r="R674" s="239"/>
      <c r="S674" s="239"/>
      <c r="T674" s="240"/>
      <c r="AT674" s="241" t="s">
        <v>321</v>
      </c>
      <c r="AU674" s="241" t="s">
        <v>330</v>
      </c>
      <c r="AV674" s="13" t="s">
        <v>86</v>
      </c>
      <c r="AW674" s="13" t="s">
        <v>40</v>
      </c>
      <c r="AX674" s="13" t="s">
        <v>77</v>
      </c>
      <c r="AY674" s="241" t="s">
        <v>314</v>
      </c>
    </row>
    <row r="675" spans="2:51" s="14" customFormat="1" ht="13.5">
      <c r="B675" s="242"/>
      <c r="C675" s="243"/>
      <c r="D675" s="222" t="s">
        <v>321</v>
      </c>
      <c r="E675" s="244" t="s">
        <v>33</v>
      </c>
      <c r="F675" s="245" t="s">
        <v>324</v>
      </c>
      <c r="G675" s="243"/>
      <c r="H675" s="246">
        <v>77.366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AT675" s="252" t="s">
        <v>321</v>
      </c>
      <c r="AU675" s="252" t="s">
        <v>330</v>
      </c>
      <c r="AV675" s="14" t="s">
        <v>178</v>
      </c>
      <c r="AW675" s="14" t="s">
        <v>40</v>
      </c>
      <c r="AX675" s="14" t="s">
        <v>84</v>
      </c>
      <c r="AY675" s="252" t="s">
        <v>314</v>
      </c>
    </row>
    <row r="676" spans="2:65" s="1" customFormat="1" ht="16.5" customHeight="1">
      <c r="B676" s="42"/>
      <c r="C676" s="208" t="s">
        <v>1010</v>
      </c>
      <c r="D676" s="208" t="s">
        <v>316</v>
      </c>
      <c r="E676" s="209" t="s">
        <v>402</v>
      </c>
      <c r="F676" s="210" t="s">
        <v>403</v>
      </c>
      <c r="G676" s="211" t="s">
        <v>188</v>
      </c>
      <c r="H676" s="212">
        <v>77.366</v>
      </c>
      <c r="I676" s="213"/>
      <c r="J676" s="214">
        <f>ROUND(I676*H676,2)</f>
        <v>0</v>
      </c>
      <c r="K676" s="210" t="s">
        <v>319</v>
      </c>
      <c r="L676" s="62"/>
      <c r="M676" s="215" t="s">
        <v>33</v>
      </c>
      <c r="N676" s="216" t="s">
        <v>48</v>
      </c>
      <c r="O676" s="43"/>
      <c r="P676" s="217">
        <f>O676*H676</f>
        <v>0</v>
      </c>
      <c r="Q676" s="217">
        <v>0</v>
      </c>
      <c r="R676" s="217">
        <f>Q676*H676</f>
        <v>0</v>
      </c>
      <c r="S676" s="217">
        <v>0</v>
      </c>
      <c r="T676" s="218">
        <f>S676*H676</f>
        <v>0</v>
      </c>
      <c r="AR676" s="25" t="s">
        <v>178</v>
      </c>
      <c r="AT676" s="25" t="s">
        <v>316</v>
      </c>
      <c r="AU676" s="25" t="s">
        <v>330</v>
      </c>
      <c r="AY676" s="25" t="s">
        <v>314</v>
      </c>
      <c r="BE676" s="219">
        <f>IF(N676="základní",J676,0)</f>
        <v>0</v>
      </c>
      <c r="BF676" s="219">
        <f>IF(N676="snížená",J676,0)</f>
        <v>0</v>
      </c>
      <c r="BG676" s="219">
        <f>IF(N676="zákl. přenesená",J676,0)</f>
        <v>0</v>
      </c>
      <c r="BH676" s="219">
        <f>IF(N676="sníž. přenesená",J676,0)</f>
        <v>0</v>
      </c>
      <c r="BI676" s="219">
        <f>IF(N676="nulová",J676,0)</f>
        <v>0</v>
      </c>
      <c r="BJ676" s="25" t="s">
        <v>84</v>
      </c>
      <c r="BK676" s="219">
        <f>ROUND(I676*H676,2)</f>
        <v>0</v>
      </c>
      <c r="BL676" s="25" t="s">
        <v>178</v>
      </c>
      <c r="BM676" s="25" t="s">
        <v>1011</v>
      </c>
    </row>
    <row r="677" spans="2:51" s="13" customFormat="1" ht="13.5">
      <c r="B677" s="231"/>
      <c r="C677" s="232"/>
      <c r="D677" s="222" t="s">
        <v>321</v>
      </c>
      <c r="E677" s="233" t="s">
        <v>33</v>
      </c>
      <c r="F677" s="234" t="s">
        <v>211</v>
      </c>
      <c r="G677" s="232"/>
      <c r="H677" s="235">
        <v>77.366</v>
      </c>
      <c r="I677" s="236"/>
      <c r="J677" s="232"/>
      <c r="K677" s="232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321</v>
      </c>
      <c r="AU677" s="241" t="s">
        <v>330</v>
      </c>
      <c r="AV677" s="13" t="s">
        <v>86</v>
      </c>
      <c r="AW677" s="13" t="s">
        <v>40</v>
      </c>
      <c r="AX677" s="13" t="s">
        <v>77</v>
      </c>
      <c r="AY677" s="241" t="s">
        <v>314</v>
      </c>
    </row>
    <row r="678" spans="2:51" s="14" customFormat="1" ht="13.5">
      <c r="B678" s="242"/>
      <c r="C678" s="243"/>
      <c r="D678" s="222" t="s">
        <v>321</v>
      </c>
      <c r="E678" s="244" t="s">
        <v>33</v>
      </c>
      <c r="F678" s="245" t="s">
        <v>324</v>
      </c>
      <c r="G678" s="243"/>
      <c r="H678" s="246">
        <v>77.366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321</v>
      </c>
      <c r="AU678" s="252" t="s">
        <v>330</v>
      </c>
      <c r="AV678" s="14" t="s">
        <v>178</v>
      </c>
      <c r="AW678" s="14" t="s">
        <v>40</v>
      </c>
      <c r="AX678" s="14" t="s">
        <v>84</v>
      </c>
      <c r="AY678" s="252" t="s">
        <v>314</v>
      </c>
    </row>
    <row r="679" spans="2:65" s="1" customFormat="1" ht="25.5" customHeight="1">
      <c r="B679" s="42"/>
      <c r="C679" s="208" t="s">
        <v>1012</v>
      </c>
      <c r="D679" s="208" t="s">
        <v>316</v>
      </c>
      <c r="E679" s="209" t="s">
        <v>406</v>
      </c>
      <c r="F679" s="210" t="s">
        <v>407</v>
      </c>
      <c r="G679" s="211" t="s">
        <v>408</v>
      </c>
      <c r="H679" s="212">
        <v>139.259</v>
      </c>
      <c r="I679" s="213"/>
      <c r="J679" s="214">
        <f>ROUND(I679*H679,2)</f>
        <v>0</v>
      </c>
      <c r="K679" s="210" t="s">
        <v>319</v>
      </c>
      <c r="L679" s="62"/>
      <c r="M679" s="215" t="s">
        <v>33</v>
      </c>
      <c r="N679" s="216" t="s">
        <v>48</v>
      </c>
      <c r="O679" s="43"/>
      <c r="P679" s="217">
        <f>O679*H679</f>
        <v>0</v>
      </c>
      <c r="Q679" s="217">
        <v>0</v>
      </c>
      <c r="R679" s="217">
        <f>Q679*H679</f>
        <v>0</v>
      </c>
      <c r="S679" s="217">
        <v>0</v>
      </c>
      <c r="T679" s="218">
        <f>S679*H679</f>
        <v>0</v>
      </c>
      <c r="AR679" s="25" t="s">
        <v>178</v>
      </c>
      <c r="AT679" s="25" t="s">
        <v>316</v>
      </c>
      <c r="AU679" s="25" t="s">
        <v>330</v>
      </c>
      <c r="AY679" s="25" t="s">
        <v>314</v>
      </c>
      <c r="BE679" s="219">
        <f>IF(N679="základní",J679,0)</f>
        <v>0</v>
      </c>
      <c r="BF679" s="219">
        <f>IF(N679="snížená",J679,0)</f>
        <v>0</v>
      </c>
      <c r="BG679" s="219">
        <f>IF(N679="zákl. přenesená",J679,0)</f>
        <v>0</v>
      </c>
      <c r="BH679" s="219">
        <f>IF(N679="sníž. přenesená",J679,0)</f>
        <v>0</v>
      </c>
      <c r="BI679" s="219">
        <f>IF(N679="nulová",J679,0)</f>
        <v>0</v>
      </c>
      <c r="BJ679" s="25" t="s">
        <v>84</v>
      </c>
      <c r="BK679" s="219">
        <f>ROUND(I679*H679,2)</f>
        <v>0</v>
      </c>
      <c r="BL679" s="25" t="s">
        <v>178</v>
      </c>
      <c r="BM679" s="25" t="s">
        <v>1013</v>
      </c>
    </row>
    <row r="680" spans="2:51" s="13" customFormat="1" ht="13.5">
      <c r="B680" s="231"/>
      <c r="C680" s="232"/>
      <c r="D680" s="222" t="s">
        <v>321</v>
      </c>
      <c r="E680" s="233" t="s">
        <v>33</v>
      </c>
      <c r="F680" s="234" t="s">
        <v>1014</v>
      </c>
      <c r="G680" s="232"/>
      <c r="H680" s="235">
        <v>139.259</v>
      </c>
      <c r="I680" s="236"/>
      <c r="J680" s="232"/>
      <c r="K680" s="232"/>
      <c r="L680" s="237"/>
      <c r="M680" s="238"/>
      <c r="N680" s="239"/>
      <c r="O680" s="239"/>
      <c r="P680" s="239"/>
      <c r="Q680" s="239"/>
      <c r="R680" s="239"/>
      <c r="S680" s="239"/>
      <c r="T680" s="240"/>
      <c r="AT680" s="241" t="s">
        <v>321</v>
      </c>
      <c r="AU680" s="241" t="s">
        <v>330</v>
      </c>
      <c r="AV680" s="13" t="s">
        <v>86</v>
      </c>
      <c r="AW680" s="13" t="s">
        <v>40</v>
      </c>
      <c r="AX680" s="13" t="s">
        <v>77</v>
      </c>
      <c r="AY680" s="241" t="s">
        <v>314</v>
      </c>
    </row>
    <row r="681" spans="2:51" s="14" customFormat="1" ht="13.5">
      <c r="B681" s="242"/>
      <c r="C681" s="243"/>
      <c r="D681" s="222" t="s">
        <v>321</v>
      </c>
      <c r="E681" s="244" t="s">
        <v>33</v>
      </c>
      <c r="F681" s="245" t="s">
        <v>324</v>
      </c>
      <c r="G681" s="243"/>
      <c r="H681" s="246">
        <v>139.259</v>
      </c>
      <c r="I681" s="247"/>
      <c r="J681" s="243"/>
      <c r="K681" s="243"/>
      <c r="L681" s="248"/>
      <c r="M681" s="249"/>
      <c r="N681" s="250"/>
      <c r="O681" s="250"/>
      <c r="P681" s="250"/>
      <c r="Q681" s="250"/>
      <c r="R681" s="250"/>
      <c r="S681" s="250"/>
      <c r="T681" s="251"/>
      <c r="AT681" s="252" t="s">
        <v>321</v>
      </c>
      <c r="AU681" s="252" t="s">
        <v>330</v>
      </c>
      <c r="AV681" s="14" t="s">
        <v>178</v>
      </c>
      <c r="AW681" s="14" t="s">
        <v>40</v>
      </c>
      <c r="AX681" s="14" t="s">
        <v>84</v>
      </c>
      <c r="AY681" s="252" t="s">
        <v>314</v>
      </c>
    </row>
    <row r="682" spans="2:65" s="1" customFormat="1" ht="25.5" customHeight="1">
      <c r="B682" s="42"/>
      <c r="C682" s="208" t="s">
        <v>1015</v>
      </c>
      <c r="D682" s="208" t="s">
        <v>316</v>
      </c>
      <c r="E682" s="209" t="s">
        <v>1016</v>
      </c>
      <c r="F682" s="210" t="s">
        <v>1017</v>
      </c>
      <c r="G682" s="211" t="s">
        <v>188</v>
      </c>
      <c r="H682" s="212">
        <v>3.096</v>
      </c>
      <c r="I682" s="213"/>
      <c r="J682" s="214">
        <f>ROUND(I682*H682,2)</f>
        <v>0</v>
      </c>
      <c r="K682" s="210" t="s">
        <v>319</v>
      </c>
      <c r="L682" s="62"/>
      <c r="M682" s="215" t="s">
        <v>33</v>
      </c>
      <c r="N682" s="216" t="s">
        <v>48</v>
      </c>
      <c r="O682" s="43"/>
      <c r="P682" s="217">
        <f>O682*H682</f>
        <v>0</v>
      </c>
      <c r="Q682" s="217">
        <v>2.16</v>
      </c>
      <c r="R682" s="217">
        <f>Q682*H682</f>
        <v>6.687360000000001</v>
      </c>
      <c r="S682" s="217">
        <v>0</v>
      </c>
      <c r="T682" s="218">
        <f>S682*H682</f>
        <v>0</v>
      </c>
      <c r="AR682" s="25" t="s">
        <v>178</v>
      </c>
      <c r="AT682" s="25" t="s">
        <v>316</v>
      </c>
      <c r="AU682" s="25" t="s">
        <v>330</v>
      </c>
      <c r="AY682" s="25" t="s">
        <v>314</v>
      </c>
      <c r="BE682" s="219">
        <f>IF(N682="základní",J682,0)</f>
        <v>0</v>
      </c>
      <c r="BF682" s="219">
        <f>IF(N682="snížená",J682,0)</f>
        <v>0</v>
      </c>
      <c r="BG682" s="219">
        <f>IF(N682="zákl. přenesená",J682,0)</f>
        <v>0</v>
      </c>
      <c r="BH682" s="219">
        <f>IF(N682="sníž. přenesená",J682,0)</f>
        <v>0</v>
      </c>
      <c r="BI682" s="219">
        <f>IF(N682="nulová",J682,0)</f>
        <v>0</v>
      </c>
      <c r="BJ682" s="25" t="s">
        <v>84</v>
      </c>
      <c r="BK682" s="219">
        <f>ROUND(I682*H682,2)</f>
        <v>0</v>
      </c>
      <c r="BL682" s="25" t="s">
        <v>178</v>
      </c>
      <c r="BM682" s="25" t="s">
        <v>1018</v>
      </c>
    </row>
    <row r="683" spans="2:51" s="12" customFormat="1" ht="13.5">
      <c r="B683" s="220"/>
      <c r="C683" s="221"/>
      <c r="D683" s="222" t="s">
        <v>321</v>
      </c>
      <c r="E683" s="223" t="s">
        <v>33</v>
      </c>
      <c r="F683" s="224" t="s">
        <v>1019</v>
      </c>
      <c r="G683" s="221"/>
      <c r="H683" s="223" t="s">
        <v>33</v>
      </c>
      <c r="I683" s="225"/>
      <c r="J683" s="221"/>
      <c r="K683" s="221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321</v>
      </c>
      <c r="AU683" s="230" t="s">
        <v>330</v>
      </c>
      <c r="AV683" s="12" t="s">
        <v>84</v>
      </c>
      <c r="AW683" s="12" t="s">
        <v>40</v>
      </c>
      <c r="AX683" s="12" t="s">
        <v>77</v>
      </c>
      <c r="AY683" s="230" t="s">
        <v>314</v>
      </c>
    </row>
    <row r="684" spans="2:51" s="13" customFormat="1" ht="13.5">
      <c r="B684" s="231"/>
      <c r="C684" s="232"/>
      <c r="D684" s="222" t="s">
        <v>321</v>
      </c>
      <c r="E684" s="233" t="s">
        <v>214</v>
      </c>
      <c r="F684" s="234" t="s">
        <v>1020</v>
      </c>
      <c r="G684" s="232"/>
      <c r="H684" s="235">
        <v>3.096</v>
      </c>
      <c r="I684" s="236"/>
      <c r="J684" s="232"/>
      <c r="K684" s="232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321</v>
      </c>
      <c r="AU684" s="241" t="s">
        <v>330</v>
      </c>
      <c r="AV684" s="13" t="s">
        <v>86</v>
      </c>
      <c r="AW684" s="13" t="s">
        <v>40</v>
      </c>
      <c r="AX684" s="13" t="s">
        <v>77</v>
      </c>
      <c r="AY684" s="241" t="s">
        <v>314</v>
      </c>
    </row>
    <row r="685" spans="2:51" s="14" customFormat="1" ht="13.5">
      <c r="B685" s="242"/>
      <c r="C685" s="243"/>
      <c r="D685" s="222" t="s">
        <v>321</v>
      </c>
      <c r="E685" s="244" t="s">
        <v>33</v>
      </c>
      <c r="F685" s="245" t="s">
        <v>324</v>
      </c>
      <c r="G685" s="243"/>
      <c r="H685" s="246">
        <v>3.096</v>
      </c>
      <c r="I685" s="247"/>
      <c r="J685" s="243"/>
      <c r="K685" s="243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321</v>
      </c>
      <c r="AU685" s="252" t="s">
        <v>330</v>
      </c>
      <c r="AV685" s="14" t="s">
        <v>178</v>
      </c>
      <c r="AW685" s="14" t="s">
        <v>40</v>
      </c>
      <c r="AX685" s="14" t="s">
        <v>84</v>
      </c>
      <c r="AY685" s="252" t="s">
        <v>314</v>
      </c>
    </row>
    <row r="686" spans="2:65" s="1" customFormat="1" ht="25.5" customHeight="1">
      <c r="B686" s="42"/>
      <c r="C686" s="208" t="s">
        <v>1021</v>
      </c>
      <c r="D686" s="208" t="s">
        <v>316</v>
      </c>
      <c r="E686" s="209" t="s">
        <v>1022</v>
      </c>
      <c r="F686" s="210" t="s">
        <v>1023</v>
      </c>
      <c r="G686" s="211" t="s">
        <v>188</v>
      </c>
      <c r="H686" s="212">
        <v>2.772</v>
      </c>
      <c r="I686" s="213"/>
      <c r="J686" s="214">
        <f>ROUND(I686*H686,2)</f>
        <v>0</v>
      </c>
      <c r="K686" s="210" t="s">
        <v>319</v>
      </c>
      <c r="L686" s="62"/>
      <c r="M686" s="215" t="s">
        <v>33</v>
      </c>
      <c r="N686" s="216" t="s">
        <v>48</v>
      </c>
      <c r="O686" s="43"/>
      <c r="P686" s="217">
        <f>O686*H686</f>
        <v>0</v>
      </c>
      <c r="Q686" s="217">
        <v>2.25634</v>
      </c>
      <c r="R686" s="217">
        <f>Q686*H686</f>
        <v>6.254574479999999</v>
      </c>
      <c r="S686" s="217">
        <v>0</v>
      </c>
      <c r="T686" s="218">
        <f>S686*H686</f>
        <v>0</v>
      </c>
      <c r="AR686" s="25" t="s">
        <v>178</v>
      </c>
      <c r="AT686" s="25" t="s">
        <v>316</v>
      </c>
      <c r="AU686" s="25" t="s">
        <v>330</v>
      </c>
      <c r="AY686" s="25" t="s">
        <v>314</v>
      </c>
      <c r="BE686" s="219">
        <f>IF(N686="základní",J686,0)</f>
        <v>0</v>
      </c>
      <c r="BF686" s="219">
        <f>IF(N686="snížená",J686,0)</f>
        <v>0</v>
      </c>
      <c r="BG686" s="219">
        <f>IF(N686="zákl. přenesená",J686,0)</f>
        <v>0</v>
      </c>
      <c r="BH686" s="219">
        <f>IF(N686="sníž. přenesená",J686,0)</f>
        <v>0</v>
      </c>
      <c r="BI686" s="219">
        <f>IF(N686="nulová",J686,0)</f>
        <v>0</v>
      </c>
      <c r="BJ686" s="25" t="s">
        <v>84</v>
      </c>
      <c r="BK686" s="219">
        <f>ROUND(I686*H686,2)</f>
        <v>0</v>
      </c>
      <c r="BL686" s="25" t="s">
        <v>178</v>
      </c>
      <c r="BM686" s="25" t="s">
        <v>1024</v>
      </c>
    </row>
    <row r="687" spans="2:51" s="12" customFormat="1" ht="13.5">
      <c r="B687" s="220"/>
      <c r="C687" s="221"/>
      <c r="D687" s="222" t="s">
        <v>321</v>
      </c>
      <c r="E687" s="223" t="s">
        <v>33</v>
      </c>
      <c r="F687" s="224" t="s">
        <v>1019</v>
      </c>
      <c r="G687" s="221"/>
      <c r="H687" s="223" t="s">
        <v>33</v>
      </c>
      <c r="I687" s="225"/>
      <c r="J687" s="221"/>
      <c r="K687" s="221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321</v>
      </c>
      <c r="AU687" s="230" t="s">
        <v>330</v>
      </c>
      <c r="AV687" s="12" t="s">
        <v>84</v>
      </c>
      <c r="AW687" s="12" t="s">
        <v>40</v>
      </c>
      <c r="AX687" s="12" t="s">
        <v>77</v>
      </c>
      <c r="AY687" s="230" t="s">
        <v>314</v>
      </c>
    </row>
    <row r="688" spans="2:51" s="13" customFormat="1" ht="13.5">
      <c r="B688" s="231"/>
      <c r="C688" s="232"/>
      <c r="D688" s="222" t="s">
        <v>321</v>
      </c>
      <c r="E688" s="233" t="s">
        <v>217</v>
      </c>
      <c r="F688" s="234" t="s">
        <v>1025</v>
      </c>
      <c r="G688" s="232"/>
      <c r="H688" s="235">
        <v>2.772</v>
      </c>
      <c r="I688" s="236"/>
      <c r="J688" s="232"/>
      <c r="K688" s="232"/>
      <c r="L688" s="237"/>
      <c r="M688" s="238"/>
      <c r="N688" s="239"/>
      <c r="O688" s="239"/>
      <c r="P688" s="239"/>
      <c r="Q688" s="239"/>
      <c r="R688" s="239"/>
      <c r="S688" s="239"/>
      <c r="T688" s="240"/>
      <c r="AT688" s="241" t="s">
        <v>321</v>
      </c>
      <c r="AU688" s="241" t="s">
        <v>330</v>
      </c>
      <c r="AV688" s="13" t="s">
        <v>86</v>
      </c>
      <c r="AW688" s="13" t="s">
        <v>40</v>
      </c>
      <c r="AX688" s="13" t="s">
        <v>77</v>
      </c>
      <c r="AY688" s="241" t="s">
        <v>314</v>
      </c>
    </row>
    <row r="689" spans="2:51" s="14" customFormat="1" ht="13.5">
      <c r="B689" s="242"/>
      <c r="C689" s="243"/>
      <c r="D689" s="222" t="s">
        <v>321</v>
      </c>
      <c r="E689" s="244" t="s">
        <v>33</v>
      </c>
      <c r="F689" s="245" t="s">
        <v>324</v>
      </c>
      <c r="G689" s="243"/>
      <c r="H689" s="246">
        <v>2.772</v>
      </c>
      <c r="I689" s="247"/>
      <c r="J689" s="243"/>
      <c r="K689" s="243"/>
      <c r="L689" s="248"/>
      <c r="M689" s="249"/>
      <c r="N689" s="250"/>
      <c r="O689" s="250"/>
      <c r="P689" s="250"/>
      <c r="Q689" s="250"/>
      <c r="R689" s="250"/>
      <c r="S689" s="250"/>
      <c r="T689" s="251"/>
      <c r="AT689" s="252" t="s">
        <v>321</v>
      </c>
      <c r="AU689" s="252" t="s">
        <v>330</v>
      </c>
      <c r="AV689" s="14" t="s">
        <v>178</v>
      </c>
      <c r="AW689" s="14" t="s">
        <v>40</v>
      </c>
      <c r="AX689" s="14" t="s">
        <v>84</v>
      </c>
      <c r="AY689" s="252" t="s">
        <v>314</v>
      </c>
    </row>
    <row r="690" spans="2:65" s="1" customFormat="1" ht="16.5" customHeight="1">
      <c r="B690" s="42"/>
      <c r="C690" s="208" t="s">
        <v>1026</v>
      </c>
      <c r="D690" s="208" t="s">
        <v>316</v>
      </c>
      <c r="E690" s="209" t="s">
        <v>520</v>
      </c>
      <c r="F690" s="210" t="s">
        <v>521</v>
      </c>
      <c r="G690" s="211" t="s">
        <v>119</v>
      </c>
      <c r="H690" s="212">
        <v>3.18</v>
      </c>
      <c r="I690" s="213"/>
      <c r="J690" s="214">
        <f>ROUND(I690*H690,2)</f>
        <v>0</v>
      </c>
      <c r="K690" s="210" t="s">
        <v>319</v>
      </c>
      <c r="L690" s="62"/>
      <c r="M690" s="215" t="s">
        <v>33</v>
      </c>
      <c r="N690" s="216" t="s">
        <v>48</v>
      </c>
      <c r="O690" s="43"/>
      <c r="P690" s="217">
        <f>O690*H690</f>
        <v>0</v>
      </c>
      <c r="Q690" s="217">
        <v>0.00247</v>
      </c>
      <c r="R690" s="217">
        <f>Q690*H690</f>
        <v>0.0078546</v>
      </c>
      <c r="S690" s="217">
        <v>0</v>
      </c>
      <c r="T690" s="218">
        <f>S690*H690</f>
        <v>0</v>
      </c>
      <c r="AR690" s="25" t="s">
        <v>178</v>
      </c>
      <c r="AT690" s="25" t="s">
        <v>316</v>
      </c>
      <c r="AU690" s="25" t="s">
        <v>330</v>
      </c>
      <c r="AY690" s="25" t="s">
        <v>314</v>
      </c>
      <c r="BE690" s="219">
        <f>IF(N690="základní",J690,0)</f>
        <v>0</v>
      </c>
      <c r="BF690" s="219">
        <f>IF(N690="snížená",J690,0)</f>
        <v>0</v>
      </c>
      <c r="BG690" s="219">
        <f>IF(N690="zákl. přenesená",J690,0)</f>
        <v>0</v>
      </c>
      <c r="BH690" s="219">
        <f>IF(N690="sníž. přenesená",J690,0)</f>
        <v>0</v>
      </c>
      <c r="BI690" s="219">
        <f>IF(N690="nulová",J690,0)</f>
        <v>0</v>
      </c>
      <c r="BJ690" s="25" t="s">
        <v>84</v>
      </c>
      <c r="BK690" s="219">
        <f>ROUND(I690*H690,2)</f>
        <v>0</v>
      </c>
      <c r="BL690" s="25" t="s">
        <v>178</v>
      </c>
      <c r="BM690" s="25" t="s">
        <v>1027</v>
      </c>
    </row>
    <row r="691" spans="2:51" s="12" customFormat="1" ht="13.5">
      <c r="B691" s="220"/>
      <c r="C691" s="221"/>
      <c r="D691" s="222" t="s">
        <v>321</v>
      </c>
      <c r="E691" s="223" t="s">
        <v>33</v>
      </c>
      <c r="F691" s="224" t="s">
        <v>1028</v>
      </c>
      <c r="G691" s="221"/>
      <c r="H691" s="223" t="s">
        <v>33</v>
      </c>
      <c r="I691" s="225"/>
      <c r="J691" s="221"/>
      <c r="K691" s="221"/>
      <c r="L691" s="226"/>
      <c r="M691" s="227"/>
      <c r="N691" s="228"/>
      <c r="O691" s="228"/>
      <c r="P691" s="228"/>
      <c r="Q691" s="228"/>
      <c r="R691" s="228"/>
      <c r="S691" s="228"/>
      <c r="T691" s="229"/>
      <c r="AT691" s="230" t="s">
        <v>321</v>
      </c>
      <c r="AU691" s="230" t="s">
        <v>330</v>
      </c>
      <c r="AV691" s="12" t="s">
        <v>84</v>
      </c>
      <c r="AW691" s="12" t="s">
        <v>40</v>
      </c>
      <c r="AX691" s="12" t="s">
        <v>77</v>
      </c>
      <c r="AY691" s="230" t="s">
        <v>314</v>
      </c>
    </row>
    <row r="692" spans="2:51" s="13" customFormat="1" ht="13.5">
      <c r="B692" s="231"/>
      <c r="C692" s="232"/>
      <c r="D692" s="222" t="s">
        <v>321</v>
      </c>
      <c r="E692" s="233" t="s">
        <v>206</v>
      </c>
      <c r="F692" s="234" t="s">
        <v>1029</v>
      </c>
      <c r="G692" s="232"/>
      <c r="H692" s="235">
        <v>3.18</v>
      </c>
      <c r="I692" s="236"/>
      <c r="J692" s="232"/>
      <c r="K692" s="232"/>
      <c r="L692" s="237"/>
      <c r="M692" s="238"/>
      <c r="N692" s="239"/>
      <c r="O692" s="239"/>
      <c r="P692" s="239"/>
      <c r="Q692" s="239"/>
      <c r="R692" s="239"/>
      <c r="S692" s="239"/>
      <c r="T692" s="240"/>
      <c r="AT692" s="241" t="s">
        <v>321</v>
      </c>
      <c r="AU692" s="241" t="s">
        <v>330</v>
      </c>
      <c r="AV692" s="13" t="s">
        <v>86</v>
      </c>
      <c r="AW692" s="13" t="s">
        <v>40</v>
      </c>
      <c r="AX692" s="13" t="s">
        <v>77</v>
      </c>
      <c r="AY692" s="241" t="s">
        <v>314</v>
      </c>
    </row>
    <row r="693" spans="2:51" s="14" customFormat="1" ht="13.5">
      <c r="B693" s="242"/>
      <c r="C693" s="243"/>
      <c r="D693" s="222" t="s">
        <v>321</v>
      </c>
      <c r="E693" s="244" t="s">
        <v>33</v>
      </c>
      <c r="F693" s="245" t="s">
        <v>324</v>
      </c>
      <c r="G693" s="243"/>
      <c r="H693" s="246">
        <v>3.18</v>
      </c>
      <c r="I693" s="247"/>
      <c r="J693" s="243"/>
      <c r="K693" s="243"/>
      <c r="L693" s="248"/>
      <c r="M693" s="249"/>
      <c r="N693" s="250"/>
      <c r="O693" s="250"/>
      <c r="P693" s="250"/>
      <c r="Q693" s="250"/>
      <c r="R693" s="250"/>
      <c r="S693" s="250"/>
      <c r="T693" s="251"/>
      <c r="AT693" s="252" t="s">
        <v>321</v>
      </c>
      <c r="AU693" s="252" t="s">
        <v>330</v>
      </c>
      <c r="AV693" s="14" t="s">
        <v>178</v>
      </c>
      <c r="AW693" s="14" t="s">
        <v>40</v>
      </c>
      <c r="AX693" s="14" t="s">
        <v>84</v>
      </c>
      <c r="AY693" s="252" t="s">
        <v>314</v>
      </c>
    </row>
    <row r="694" spans="2:65" s="1" customFormat="1" ht="16.5" customHeight="1">
      <c r="B694" s="42"/>
      <c r="C694" s="208" t="s">
        <v>1030</v>
      </c>
      <c r="D694" s="208" t="s">
        <v>316</v>
      </c>
      <c r="E694" s="209" t="s">
        <v>526</v>
      </c>
      <c r="F694" s="210" t="s">
        <v>527</v>
      </c>
      <c r="G694" s="211" t="s">
        <v>119</v>
      </c>
      <c r="H694" s="212">
        <v>3.18</v>
      </c>
      <c r="I694" s="213"/>
      <c r="J694" s="214">
        <f>ROUND(I694*H694,2)</f>
        <v>0</v>
      </c>
      <c r="K694" s="210" t="s">
        <v>319</v>
      </c>
      <c r="L694" s="62"/>
      <c r="M694" s="215" t="s">
        <v>33</v>
      </c>
      <c r="N694" s="216" t="s">
        <v>48</v>
      </c>
      <c r="O694" s="43"/>
      <c r="P694" s="217">
        <f>O694*H694</f>
        <v>0</v>
      </c>
      <c r="Q694" s="217">
        <v>0</v>
      </c>
      <c r="R694" s="217">
        <f>Q694*H694</f>
        <v>0</v>
      </c>
      <c r="S694" s="217">
        <v>0</v>
      </c>
      <c r="T694" s="218">
        <f>S694*H694</f>
        <v>0</v>
      </c>
      <c r="AR694" s="25" t="s">
        <v>178</v>
      </c>
      <c r="AT694" s="25" t="s">
        <v>316</v>
      </c>
      <c r="AU694" s="25" t="s">
        <v>330</v>
      </c>
      <c r="AY694" s="25" t="s">
        <v>314</v>
      </c>
      <c r="BE694" s="219">
        <f>IF(N694="základní",J694,0)</f>
        <v>0</v>
      </c>
      <c r="BF694" s="219">
        <f>IF(N694="snížená",J694,0)</f>
        <v>0</v>
      </c>
      <c r="BG694" s="219">
        <f>IF(N694="zákl. přenesená",J694,0)</f>
        <v>0</v>
      </c>
      <c r="BH694" s="219">
        <f>IF(N694="sníž. přenesená",J694,0)</f>
        <v>0</v>
      </c>
      <c r="BI694" s="219">
        <f>IF(N694="nulová",J694,0)</f>
        <v>0</v>
      </c>
      <c r="BJ694" s="25" t="s">
        <v>84</v>
      </c>
      <c r="BK694" s="219">
        <f>ROUND(I694*H694,2)</f>
        <v>0</v>
      </c>
      <c r="BL694" s="25" t="s">
        <v>178</v>
      </c>
      <c r="BM694" s="25" t="s">
        <v>1031</v>
      </c>
    </row>
    <row r="695" spans="2:51" s="13" customFormat="1" ht="13.5">
      <c r="B695" s="231"/>
      <c r="C695" s="232"/>
      <c r="D695" s="222" t="s">
        <v>321</v>
      </c>
      <c r="E695" s="233" t="s">
        <v>33</v>
      </c>
      <c r="F695" s="234" t="s">
        <v>206</v>
      </c>
      <c r="G695" s="232"/>
      <c r="H695" s="235">
        <v>3.18</v>
      </c>
      <c r="I695" s="236"/>
      <c r="J695" s="232"/>
      <c r="K695" s="232"/>
      <c r="L695" s="237"/>
      <c r="M695" s="238"/>
      <c r="N695" s="239"/>
      <c r="O695" s="239"/>
      <c r="P695" s="239"/>
      <c r="Q695" s="239"/>
      <c r="R695" s="239"/>
      <c r="S695" s="239"/>
      <c r="T695" s="240"/>
      <c r="AT695" s="241" t="s">
        <v>321</v>
      </c>
      <c r="AU695" s="241" t="s">
        <v>330</v>
      </c>
      <c r="AV695" s="13" t="s">
        <v>86</v>
      </c>
      <c r="AW695" s="13" t="s">
        <v>40</v>
      </c>
      <c r="AX695" s="13" t="s">
        <v>77</v>
      </c>
      <c r="AY695" s="241" t="s">
        <v>314</v>
      </c>
    </row>
    <row r="696" spans="2:51" s="14" customFormat="1" ht="13.5">
      <c r="B696" s="242"/>
      <c r="C696" s="243"/>
      <c r="D696" s="222" t="s">
        <v>321</v>
      </c>
      <c r="E696" s="244" t="s">
        <v>33</v>
      </c>
      <c r="F696" s="245" t="s">
        <v>324</v>
      </c>
      <c r="G696" s="243"/>
      <c r="H696" s="246">
        <v>3.18</v>
      </c>
      <c r="I696" s="247"/>
      <c r="J696" s="243"/>
      <c r="K696" s="243"/>
      <c r="L696" s="248"/>
      <c r="M696" s="249"/>
      <c r="N696" s="250"/>
      <c r="O696" s="250"/>
      <c r="P696" s="250"/>
      <c r="Q696" s="250"/>
      <c r="R696" s="250"/>
      <c r="S696" s="250"/>
      <c r="T696" s="251"/>
      <c r="AT696" s="252" t="s">
        <v>321</v>
      </c>
      <c r="AU696" s="252" t="s">
        <v>330</v>
      </c>
      <c r="AV696" s="14" t="s">
        <v>178</v>
      </c>
      <c r="AW696" s="14" t="s">
        <v>40</v>
      </c>
      <c r="AX696" s="14" t="s">
        <v>84</v>
      </c>
      <c r="AY696" s="252" t="s">
        <v>314</v>
      </c>
    </row>
    <row r="697" spans="2:65" s="1" customFormat="1" ht="16.5" customHeight="1">
      <c r="B697" s="42"/>
      <c r="C697" s="208" t="s">
        <v>1032</v>
      </c>
      <c r="D697" s="208" t="s">
        <v>316</v>
      </c>
      <c r="E697" s="209" t="s">
        <v>530</v>
      </c>
      <c r="F697" s="210" t="s">
        <v>531</v>
      </c>
      <c r="G697" s="211" t="s">
        <v>408</v>
      </c>
      <c r="H697" s="212">
        <v>0.2</v>
      </c>
      <c r="I697" s="213"/>
      <c r="J697" s="214">
        <f>ROUND(I697*H697,2)</f>
        <v>0</v>
      </c>
      <c r="K697" s="210" t="s">
        <v>319</v>
      </c>
      <c r="L697" s="62"/>
      <c r="M697" s="215" t="s">
        <v>33</v>
      </c>
      <c r="N697" s="216" t="s">
        <v>48</v>
      </c>
      <c r="O697" s="43"/>
      <c r="P697" s="217">
        <f>O697*H697</f>
        <v>0</v>
      </c>
      <c r="Q697" s="217">
        <v>1.06277</v>
      </c>
      <c r="R697" s="217">
        <f>Q697*H697</f>
        <v>0.21255400000000002</v>
      </c>
      <c r="S697" s="217">
        <v>0</v>
      </c>
      <c r="T697" s="218">
        <f>S697*H697</f>
        <v>0</v>
      </c>
      <c r="AR697" s="25" t="s">
        <v>178</v>
      </c>
      <c r="AT697" s="25" t="s">
        <v>316</v>
      </c>
      <c r="AU697" s="25" t="s">
        <v>330</v>
      </c>
      <c r="AY697" s="25" t="s">
        <v>314</v>
      </c>
      <c r="BE697" s="219">
        <f>IF(N697="základní",J697,0)</f>
        <v>0</v>
      </c>
      <c r="BF697" s="219">
        <f>IF(N697="snížená",J697,0)</f>
        <v>0</v>
      </c>
      <c r="BG697" s="219">
        <f>IF(N697="zákl. přenesená",J697,0)</f>
        <v>0</v>
      </c>
      <c r="BH697" s="219">
        <f>IF(N697="sníž. přenesená",J697,0)</f>
        <v>0</v>
      </c>
      <c r="BI697" s="219">
        <f>IF(N697="nulová",J697,0)</f>
        <v>0</v>
      </c>
      <c r="BJ697" s="25" t="s">
        <v>84</v>
      </c>
      <c r="BK697" s="219">
        <f>ROUND(I697*H697,2)</f>
        <v>0</v>
      </c>
      <c r="BL697" s="25" t="s">
        <v>178</v>
      </c>
      <c r="BM697" s="25" t="s">
        <v>1033</v>
      </c>
    </row>
    <row r="698" spans="2:51" s="12" customFormat="1" ht="13.5">
      <c r="B698" s="220"/>
      <c r="C698" s="221"/>
      <c r="D698" s="222" t="s">
        <v>321</v>
      </c>
      <c r="E698" s="223" t="s">
        <v>33</v>
      </c>
      <c r="F698" s="224" t="s">
        <v>1034</v>
      </c>
      <c r="G698" s="221"/>
      <c r="H698" s="223" t="s">
        <v>33</v>
      </c>
      <c r="I698" s="225"/>
      <c r="J698" s="221"/>
      <c r="K698" s="221"/>
      <c r="L698" s="226"/>
      <c r="M698" s="227"/>
      <c r="N698" s="228"/>
      <c r="O698" s="228"/>
      <c r="P698" s="228"/>
      <c r="Q698" s="228"/>
      <c r="R698" s="228"/>
      <c r="S698" s="228"/>
      <c r="T698" s="229"/>
      <c r="AT698" s="230" t="s">
        <v>321</v>
      </c>
      <c r="AU698" s="230" t="s">
        <v>330</v>
      </c>
      <c r="AV698" s="12" t="s">
        <v>84</v>
      </c>
      <c r="AW698" s="12" t="s">
        <v>40</v>
      </c>
      <c r="AX698" s="12" t="s">
        <v>77</v>
      </c>
      <c r="AY698" s="230" t="s">
        <v>314</v>
      </c>
    </row>
    <row r="699" spans="2:51" s="13" customFormat="1" ht="13.5">
      <c r="B699" s="231"/>
      <c r="C699" s="232"/>
      <c r="D699" s="222" t="s">
        <v>321</v>
      </c>
      <c r="E699" s="233" t="s">
        <v>33</v>
      </c>
      <c r="F699" s="234" t="s">
        <v>1035</v>
      </c>
      <c r="G699" s="232"/>
      <c r="H699" s="235">
        <v>0.2</v>
      </c>
      <c r="I699" s="236"/>
      <c r="J699" s="232"/>
      <c r="K699" s="232"/>
      <c r="L699" s="237"/>
      <c r="M699" s="238"/>
      <c r="N699" s="239"/>
      <c r="O699" s="239"/>
      <c r="P699" s="239"/>
      <c r="Q699" s="239"/>
      <c r="R699" s="239"/>
      <c r="S699" s="239"/>
      <c r="T699" s="240"/>
      <c r="AT699" s="241" t="s">
        <v>321</v>
      </c>
      <c r="AU699" s="241" t="s">
        <v>330</v>
      </c>
      <c r="AV699" s="13" t="s">
        <v>86</v>
      </c>
      <c r="AW699" s="13" t="s">
        <v>40</v>
      </c>
      <c r="AX699" s="13" t="s">
        <v>77</v>
      </c>
      <c r="AY699" s="241" t="s">
        <v>314</v>
      </c>
    </row>
    <row r="700" spans="2:51" s="14" customFormat="1" ht="13.5">
      <c r="B700" s="242"/>
      <c r="C700" s="243"/>
      <c r="D700" s="222" t="s">
        <v>321</v>
      </c>
      <c r="E700" s="244" t="s">
        <v>33</v>
      </c>
      <c r="F700" s="245" t="s">
        <v>324</v>
      </c>
      <c r="G700" s="243"/>
      <c r="H700" s="246">
        <v>0.2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AT700" s="252" t="s">
        <v>321</v>
      </c>
      <c r="AU700" s="252" t="s">
        <v>330</v>
      </c>
      <c r="AV700" s="14" t="s">
        <v>178</v>
      </c>
      <c r="AW700" s="14" t="s">
        <v>40</v>
      </c>
      <c r="AX700" s="14" t="s">
        <v>84</v>
      </c>
      <c r="AY700" s="252" t="s">
        <v>314</v>
      </c>
    </row>
    <row r="701" spans="2:65" s="1" customFormat="1" ht="25.5" customHeight="1">
      <c r="B701" s="42"/>
      <c r="C701" s="208" t="s">
        <v>1036</v>
      </c>
      <c r="D701" s="208" t="s">
        <v>316</v>
      </c>
      <c r="E701" s="209" t="s">
        <v>1037</v>
      </c>
      <c r="F701" s="210" t="s">
        <v>1038</v>
      </c>
      <c r="G701" s="211" t="s">
        <v>188</v>
      </c>
      <c r="H701" s="212">
        <v>4.104</v>
      </c>
      <c r="I701" s="213"/>
      <c r="J701" s="214">
        <f>ROUND(I701*H701,2)</f>
        <v>0</v>
      </c>
      <c r="K701" s="210" t="s">
        <v>319</v>
      </c>
      <c r="L701" s="62"/>
      <c r="M701" s="215" t="s">
        <v>33</v>
      </c>
      <c r="N701" s="216" t="s">
        <v>48</v>
      </c>
      <c r="O701" s="43"/>
      <c r="P701" s="217">
        <f>O701*H701</f>
        <v>0</v>
      </c>
      <c r="Q701" s="217">
        <v>2.25634</v>
      </c>
      <c r="R701" s="217">
        <f>Q701*H701</f>
        <v>9.26001936</v>
      </c>
      <c r="S701" s="217">
        <v>0</v>
      </c>
      <c r="T701" s="218">
        <f>S701*H701</f>
        <v>0</v>
      </c>
      <c r="AR701" s="25" t="s">
        <v>178</v>
      </c>
      <c r="AT701" s="25" t="s">
        <v>316</v>
      </c>
      <c r="AU701" s="25" t="s">
        <v>330</v>
      </c>
      <c r="AY701" s="25" t="s">
        <v>314</v>
      </c>
      <c r="BE701" s="219">
        <f>IF(N701="základní",J701,0)</f>
        <v>0</v>
      </c>
      <c r="BF701" s="219">
        <f>IF(N701="snížená",J701,0)</f>
        <v>0</v>
      </c>
      <c r="BG701" s="219">
        <f>IF(N701="zákl. přenesená",J701,0)</f>
        <v>0</v>
      </c>
      <c r="BH701" s="219">
        <f>IF(N701="sníž. přenesená",J701,0)</f>
        <v>0</v>
      </c>
      <c r="BI701" s="219">
        <f>IF(N701="nulová",J701,0)</f>
        <v>0</v>
      </c>
      <c r="BJ701" s="25" t="s">
        <v>84</v>
      </c>
      <c r="BK701" s="219">
        <f>ROUND(I701*H701,2)</f>
        <v>0</v>
      </c>
      <c r="BL701" s="25" t="s">
        <v>178</v>
      </c>
      <c r="BM701" s="25" t="s">
        <v>1039</v>
      </c>
    </row>
    <row r="702" spans="2:51" s="12" customFormat="1" ht="13.5">
      <c r="B702" s="220"/>
      <c r="C702" s="221"/>
      <c r="D702" s="222" t="s">
        <v>321</v>
      </c>
      <c r="E702" s="223" t="s">
        <v>33</v>
      </c>
      <c r="F702" s="224" t="s">
        <v>1040</v>
      </c>
      <c r="G702" s="221"/>
      <c r="H702" s="223" t="s">
        <v>33</v>
      </c>
      <c r="I702" s="225"/>
      <c r="J702" s="221"/>
      <c r="K702" s="221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321</v>
      </c>
      <c r="AU702" s="230" t="s">
        <v>330</v>
      </c>
      <c r="AV702" s="12" t="s">
        <v>84</v>
      </c>
      <c r="AW702" s="12" t="s">
        <v>40</v>
      </c>
      <c r="AX702" s="12" t="s">
        <v>77</v>
      </c>
      <c r="AY702" s="230" t="s">
        <v>314</v>
      </c>
    </row>
    <row r="703" spans="2:51" s="13" customFormat="1" ht="13.5">
      <c r="B703" s="231"/>
      <c r="C703" s="232"/>
      <c r="D703" s="222" t="s">
        <v>321</v>
      </c>
      <c r="E703" s="233" t="s">
        <v>33</v>
      </c>
      <c r="F703" s="234" t="s">
        <v>1041</v>
      </c>
      <c r="G703" s="232"/>
      <c r="H703" s="235">
        <v>4.104</v>
      </c>
      <c r="I703" s="236"/>
      <c r="J703" s="232"/>
      <c r="K703" s="232"/>
      <c r="L703" s="237"/>
      <c r="M703" s="238"/>
      <c r="N703" s="239"/>
      <c r="O703" s="239"/>
      <c r="P703" s="239"/>
      <c r="Q703" s="239"/>
      <c r="R703" s="239"/>
      <c r="S703" s="239"/>
      <c r="T703" s="240"/>
      <c r="AT703" s="241" t="s">
        <v>321</v>
      </c>
      <c r="AU703" s="241" t="s">
        <v>330</v>
      </c>
      <c r="AV703" s="13" t="s">
        <v>86</v>
      </c>
      <c r="AW703" s="13" t="s">
        <v>40</v>
      </c>
      <c r="AX703" s="13" t="s">
        <v>77</v>
      </c>
      <c r="AY703" s="241" t="s">
        <v>314</v>
      </c>
    </row>
    <row r="704" spans="2:51" s="14" customFormat="1" ht="13.5">
      <c r="B704" s="242"/>
      <c r="C704" s="243"/>
      <c r="D704" s="222" t="s">
        <v>321</v>
      </c>
      <c r="E704" s="244" t="s">
        <v>33</v>
      </c>
      <c r="F704" s="245" t="s">
        <v>324</v>
      </c>
      <c r="G704" s="243"/>
      <c r="H704" s="246">
        <v>4.104</v>
      </c>
      <c r="I704" s="247"/>
      <c r="J704" s="243"/>
      <c r="K704" s="243"/>
      <c r="L704" s="248"/>
      <c r="M704" s="249"/>
      <c r="N704" s="250"/>
      <c r="O704" s="250"/>
      <c r="P704" s="250"/>
      <c r="Q704" s="250"/>
      <c r="R704" s="250"/>
      <c r="S704" s="250"/>
      <c r="T704" s="251"/>
      <c r="AT704" s="252" t="s">
        <v>321</v>
      </c>
      <c r="AU704" s="252" t="s">
        <v>330</v>
      </c>
      <c r="AV704" s="14" t="s">
        <v>178</v>
      </c>
      <c r="AW704" s="14" t="s">
        <v>40</v>
      </c>
      <c r="AX704" s="14" t="s">
        <v>84</v>
      </c>
      <c r="AY704" s="252" t="s">
        <v>314</v>
      </c>
    </row>
    <row r="705" spans="2:65" s="1" customFormat="1" ht="25.5" customHeight="1">
      <c r="B705" s="42"/>
      <c r="C705" s="208" t="s">
        <v>1042</v>
      </c>
      <c r="D705" s="208" t="s">
        <v>316</v>
      </c>
      <c r="E705" s="209" t="s">
        <v>1043</v>
      </c>
      <c r="F705" s="210" t="s">
        <v>1044</v>
      </c>
      <c r="G705" s="211" t="s">
        <v>149</v>
      </c>
      <c r="H705" s="212">
        <v>0.4</v>
      </c>
      <c r="I705" s="213"/>
      <c r="J705" s="214">
        <f>ROUND(I705*H705,2)</f>
        <v>0</v>
      </c>
      <c r="K705" s="210" t="s">
        <v>319</v>
      </c>
      <c r="L705" s="62"/>
      <c r="M705" s="215" t="s">
        <v>33</v>
      </c>
      <c r="N705" s="216" t="s">
        <v>48</v>
      </c>
      <c r="O705" s="43"/>
      <c r="P705" s="217">
        <f>O705*H705</f>
        <v>0</v>
      </c>
      <c r="Q705" s="217">
        <v>0.00107</v>
      </c>
      <c r="R705" s="217">
        <f>Q705*H705</f>
        <v>0.000428</v>
      </c>
      <c r="S705" s="217">
        <v>0.045</v>
      </c>
      <c r="T705" s="218">
        <f>S705*H705</f>
        <v>0.018</v>
      </c>
      <c r="AR705" s="25" t="s">
        <v>178</v>
      </c>
      <c r="AT705" s="25" t="s">
        <v>316</v>
      </c>
      <c r="AU705" s="25" t="s">
        <v>330</v>
      </c>
      <c r="AY705" s="25" t="s">
        <v>314</v>
      </c>
      <c r="BE705" s="219">
        <f>IF(N705="základní",J705,0)</f>
        <v>0</v>
      </c>
      <c r="BF705" s="219">
        <f>IF(N705="snížená",J705,0)</f>
        <v>0</v>
      </c>
      <c r="BG705" s="219">
        <f>IF(N705="zákl. přenesená",J705,0)</f>
        <v>0</v>
      </c>
      <c r="BH705" s="219">
        <f>IF(N705="sníž. přenesená",J705,0)</f>
        <v>0</v>
      </c>
      <c r="BI705" s="219">
        <f>IF(N705="nulová",J705,0)</f>
        <v>0</v>
      </c>
      <c r="BJ705" s="25" t="s">
        <v>84</v>
      </c>
      <c r="BK705" s="219">
        <f>ROUND(I705*H705,2)</f>
        <v>0</v>
      </c>
      <c r="BL705" s="25" t="s">
        <v>178</v>
      </c>
      <c r="BM705" s="25" t="s">
        <v>1045</v>
      </c>
    </row>
    <row r="706" spans="2:47" s="1" customFormat="1" ht="27">
      <c r="B706" s="42"/>
      <c r="C706" s="64"/>
      <c r="D706" s="222" t="s">
        <v>479</v>
      </c>
      <c r="E706" s="64"/>
      <c r="F706" s="274" t="s">
        <v>1046</v>
      </c>
      <c r="G706" s="64"/>
      <c r="H706" s="64"/>
      <c r="I706" s="177"/>
      <c r="J706" s="64"/>
      <c r="K706" s="64"/>
      <c r="L706" s="62"/>
      <c r="M706" s="275"/>
      <c r="N706" s="43"/>
      <c r="O706" s="43"/>
      <c r="P706" s="43"/>
      <c r="Q706" s="43"/>
      <c r="R706" s="43"/>
      <c r="S706" s="43"/>
      <c r="T706" s="79"/>
      <c r="AT706" s="25" t="s">
        <v>479</v>
      </c>
      <c r="AU706" s="25" t="s">
        <v>330</v>
      </c>
    </row>
    <row r="707" spans="2:51" s="12" customFormat="1" ht="13.5">
      <c r="B707" s="220"/>
      <c r="C707" s="221"/>
      <c r="D707" s="222" t="s">
        <v>321</v>
      </c>
      <c r="E707" s="223" t="s">
        <v>33</v>
      </c>
      <c r="F707" s="224" t="s">
        <v>322</v>
      </c>
      <c r="G707" s="221"/>
      <c r="H707" s="223" t="s">
        <v>33</v>
      </c>
      <c r="I707" s="225"/>
      <c r="J707" s="221"/>
      <c r="K707" s="221"/>
      <c r="L707" s="226"/>
      <c r="M707" s="227"/>
      <c r="N707" s="228"/>
      <c r="O707" s="228"/>
      <c r="P707" s="228"/>
      <c r="Q707" s="228"/>
      <c r="R707" s="228"/>
      <c r="S707" s="228"/>
      <c r="T707" s="229"/>
      <c r="AT707" s="230" t="s">
        <v>321</v>
      </c>
      <c r="AU707" s="230" t="s">
        <v>330</v>
      </c>
      <c r="AV707" s="12" t="s">
        <v>84</v>
      </c>
      <c r="AW707" s="12" t="s">
        <v>40</v>
      </c>
      <c r="AX707" s="12" t="s">
        <v>77</v>
      </c>
      <c r="AY707" s="230" t="s">
        <v>314</v>
      </c>
    </row>
    <row r="708" spans="2:51" s="13" customFormat="1" ht="13.5">
      <c r="B708" s="231"/>
      <c r="C708" s="232"/>
      <c r="D708" s="222" t="s">
        <v>321</v>
      </c>
      <c r="E708" s="233" t="s">
        <v>33</v>
      </c>
      <c r="F708" s="234" t="s">
        <v>1047</v>
      </c>
      <c r="G708" s="232"/>
      <c r="H708" s="235">
        <v>0.4</v>
      </c>
      <c r="I708" s="236"/>
      <c r="J708" s="232"/>
      <c r="K708" s="232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321</v>
      </c>
      <c r="AU708" s="241" t="s">
        <v>330</v>
      </c>
      <c r="AV708" s="13" t="s">
        <v>86</v>
      </c>
      <c r="AW708" s="13" t="s">
        <v>40</v>
      </c>
      <c r="AX708" s="13" t="s">
        <v>77</v>
      </c>
      <c r="AY708" s="241" t="s">
        <v>314</v>
      </c>
    </row>
    <row r="709" spans="2:51" s="14" customFormat="1" ht="13.5">
      <c r="B709" s="242"/>
      <c r="C709" s="243"/>
      <c r="D709" s="222" t="s">
        <v>321</v>
      </c>
      <c r="E709" s="244" t="s">
        <v>33</v>
      </c>
      <c r="F709" s="245" t="s">
        <v>324</v>
      </c>
      <c r="G709" s="243"/>
      <c r="H709" s="246">
        <v>0.4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321</v>
      </c>
      <c r="AU709" s="252" t="s">
        <v>330</v>
      </c>
      <c r="AV709" s="14" t="s">
        <v>178</v>
      </c>
      <c r="AW709" s="14" t="s">
        <v>40</v>
      </c>
      <c r="AX709" s="14" t="s">
        <v>84</v>
      </c>
      <c r="AY709" s="252" t="s">
        <v>314</v>
      </c>
    </row>
    <row r="710" spans="2:65" s="1" customFormat="1" ht="16.5" customHeight="1">
      <c r="B710" s="42"/>
      <c r="C710" s="208" t="s">
        <v>1048</v>
      </c>
      <c r="D710" s="208" t="s">
        <v>316</v>
      </c>
      <c r="E710" s="209" t="s">
        <v>1049</v>
      </c>
      <c r="F710" s="210" t="s">
        <v>1050</v>
      </c>
      <c r="G710" s="211" t="s">
        <v>149</v>
      </c>
      <c r="H710" s="212">
        <v>0.5</v>
      </c>
      <c r="I710" s="213"/>
      <c r="J710" s="214">
        <f>ROUND(I710*H710,2)</f>
        <v>0</v>
      </c>
      <c r="K710" s="210" t="s">
        <v>319</v>
      </c>
      <c r="L710" s="62"/>
      <c r="M710" s="215" t="s">
        <v>33</v>
      </c>
      <c r="N710" s="216" t="s">
        <v>48</v>
      </c>
      <c r="O710" s="43"/>
      <c r="P710" s="217">
        <f>O710*H710</f>
        <v>0</v>
      </c>
      <c r="Q710" s="217">
        <v>0.00087</v>
      </c>
      <c r="R710" s="217">
        <f>Q710*H710</f>
        <v>0.000435</v>
      </c>
      <c r="S710" s="217">
        <v>0</v>
      </c>
      <c r="T710" s="218">
        <f>S710*H710</f>
        <v>0</v>
      </c>
      <c r="AR710" s="25" t="s">
        <v>178</v>
      </c>
      <c r="AT710" s="25" t="s">
        <v>316</v>
      </c>
      <c r="AU710" s="25" t="s">
        <v>330</v>
      </c>
      <c r="AY710" s="25" t="s">
        <v>314</v>
      </c>
      <c r="BE710" s="219">
        <f>IF(N710="základní",J710,0)</f>
        <v>0</v>
      </c>
      <c r="BF710" s="219">
        <f>IF(N710="snížená",J710,0)</f>
        <v>0</v>
      </c>
      <c r="BG710" s="219">
        <f>IF(N710="zákl. přenesená",J710,0)</f>
        <v>0</v>
      </c>
      <c r="BH710" s="219">
        <f>IF(N710="sníž. přenesená",J710,0)</f>
        <v>0</v>
      </c>
      <c r="BI710" s="219">
        <f>IF(N710="nulová",J710,0)</f>
        <v>0</v>
      </c>
      <c r="BJ710" s="25" t="s">
        <v>84</v>
      </c>
      <c r="BK710" s="219">
        <f>ROUND(I710*H710,2)</f>
        <v>0</v>
      </c>
      <c r="BL710" s="25" t="s">
        <v>178</v>
      </c>
      <c r="BM710" s="25" t="s">
        <v>1051</v>
      </c>
    </row>
    <row r="711" spans="2:47" s="1" customFormat="1" ht="27">
      <c r="B711" s="42"/>
      <c r="C711" s="64"/>
      <c r="D711" s="222" t="s">
        <v>479</v>
      </c>
      <c r="E711" s="64"/>
      <c r="F711" s="274" t="s">
        <v>1052</v>
      </c>
      <c r="G711" s="64"/>
      <c r="H711" s="64"/>
      <c r="I711" s="177"/>
      <c r="J711" s="64"/>
      <c r="K711" s="64"/>
      <c r="L711" s="62"/>
      <c r="M711" s="275"/>
      <c r="N711" s="43"/>
      <c r="O711" s="43"/>
      <c r="P711" s="43"/>
      <c r="Q711" s="43"/>
      <c r="R711" s="43"/>
      <c r="S711" s="43"/>
      <c r="T711" s="79"/>
      <c r="AT711" s="25" t="s">
        <v>479</v>
      </c>
      <c r="AU711" s="25" t="s">
        <v>330</v>
      </c>
    </row>
    <row r="712" spans="2:51" s="12" customFormat="1" ht="13.5">
      <c r="B712" s="220"/>
      <c r="C712" s="221"/>
      <c r="D712" s="222" t="s">
        <v>321</v>
      </c>
      <c r="E712" s="223" t="s">
        <v>33</v>
      </c>
      <c r="F712" s="224" t="s">
        <v>322</v>
      </c>
      <c r="G712" s="221"/>
      <c r="H712" s="223" t="s">
        <v>33</v>
      </c>
      <c r="I712" s="225"/>
      <c r="J712" s="221"/>
      <c r="K712" s="221"/>
      <c r="L712" s="226"/>
      <c r="M712" s="227"/>
      <c r="N712" s="228"/>
      <c r="O712" s="228"/>
      <c r="P712" s="228"/>
      <c r="Q712" s="228"/>
      <c r="R712" s="228"/>
      <c r="S712" s="228"/>
      <c r="T712" s="229"/>
      <c r="AT712" s="230" t="s">
        <v>321</v>
      </c>
      <c r="AU712" s="230" t="s">
        <v>330</v>
      </c>
      <c r="AV712" s="12" t="s">
        <v>84</v>
      </c>
      <c r="AW712" s="12" t="s">
        <v>40</v>
      </c>
      <c r="AX712" s="12" t="s">
        <v>77</v>
      </c>
      <c r="AY712" s="230" t="s">
        <v>314</v>
      </c>
    </row>
    <row r="713" spans="2:51" s="13" customFormat="1" ht="13.5">
      <c r="B713" s="231"/>
      <c r="C713" s="232"/>
      <c r="D713" s="222" t="s">
        <v>321</v>
      </c>
      <c r="E713" s="233" t="s">
        <v>33</v>
      </c>
      <c r="F713" s="234" t="s">
        <v>1053</v>
      </c>
      <c r="G713" s="232"/>
      <c r="H713" s="235">
        <v>0.5</v>
      </c>
      <c r="I713" s="236"/>
      <c r="J713" s="232"/>
      <c r="K713" s="232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321</v>
      </c>
      <c r="AU713" s="241" t="s">
        <v>330</v>
      </c>
      <c r="AV713" s="13" t="s">
        <v>86</v>
      </c>
      <c r="AW713" s="13" t="s">
        <v>40</v>
      </c>
      <c r="AX713" s="13" t="s">
        <v>77</v>
      </c>
      <c r="AY713" s="241" t="s">
        <v>314</v>
      </c>
    </row>
    <row r="714" spans="2:51" s="14" customFormat="1" ht="13.5">
      <c r="B714" s="242"/>
      <c r="C714" s="243"/>
      <c r="D714" s="222" t="s">
        <v>321</v>
      </c>
      <c r="E714" s="244" t="s">
        <v>33</v>
      </c>
      <c r="F714" s="245" t="s">
        <v>324</v>
      </c>
      <c r="G714" s="243"/>
      <c r="H714" s="246">
        <v>0.5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321</v>
      </c>
      <c r="AU714" s="252" t="s">
        <v>330</v>
      </c>
      <c r="AV714" s="14" t="s">
        <v>178</v>
      </c>
      <c r="AW714" s="14" t="s">
        <v>40</v>
      </c>
      <c r="AX714" s="14" t="s">
        <v>84</v>
      </c>
      <c r="AY714" s="252" t="s">
        <v>314</v>
      </c>
    </row>
    <row r="715" spans="2:65" s="1" customFormat="1" ht="25.5" customHeight="1">
      <c r="B715" s="42"/>
      <c r="C715" s="208" t="s">
        <v>1054</v>
      </c>
      <c r="D715" s="208" t="s">
        <v>316</v>
      </c>
      <c r="E715" s="209" t="s">
        <v>1055</v>
      </c>
      <c r="F715" s="210" t="s">
        <v>1056</v>
      </c>
      <c r="G715" s="211" t="s">
        <v>1057</v>
      </c>
      <c r="H715" s="212">
        <v>1</v>
      </c>
      <c r="I715" s="213"/>
      <c r="J715" s="214">
        <f>ROUND(I715*H715,2)</f>
        <v>0</v>
      </c>
      <c r="K715" s="210" t="s">
        <v>33</v>
      </c>
      <c r="L715" s="62"/>
      <c r="M715" s="215" t="s">
        <v>33</v>
      </c>
      <c r="N715" s="216" t="s">
        <v>48</v>
      </c>
      <c r="O715" s="43"/>
      <c r="P715" s="217">
        <f>O715*H715</f>
        <v>0</v>
      </c>
      <c r="Q715" s="217">
        <v>0</v>
      </c>
      <c r="R715" s="217">
        <f>Q715*H715</f>
        <v>0</v>
      </c>
      <c r="S715" s="217">
        <v>0</v>
      </c>
      <c r="T715" s="218">
        <f>S715*H715</f>
        <v>0</v>
      </c>
      <c r="AR715" s="25" t="s">
        <v>178</v>
      </c>
      <c r="AT715" s="25" t="s">
        <v>316</v>
      </c>
      <c r="AU715" s="25" t="s">
        <v>330</v>
      </c>
      <c r="AY715" s="25" t="s">
        <v>314</v>
      </c>
      <c r="BE715" s="219">
        <f>IF(N715="základní",J715,0)</f>
        <v>0</v>
      </c>
      <c r="BF715" s="219">
        <f>IF(N715="snížená",J715,0)</f>
        <v>0</v>
      </c>
      <c r="BG715" s="219">
        <f>IF(N715="zákl. přenesená",J715,0)</f>
        <v>0</v>
      </c>
      <c r="BH715" s="219">
        <f>IF(N715="sníž. přenesená",J715,0)</f>
        <v>0</v>
      </c>
      <c r="BI715" s="219">
        <f>IF(N715="nulová",J715,0)</f>
        <v>0</v>
      </c>
      <c r="BJ715" s="25" t="s">
        <v>84</v>
      </c>
      <c r="BK715" s="219">
        <f>ROUND(I715*H715,2)</f>
        <v>0</v>
      </c>
      <c r="BL715" s="25" t="s">
        <v>178</v>
      </c>
      <c r="BM715" s="25" t="s">
        <v>1058</v>
      </c>
    </row>
    <row r="716" spans="2:47" s="1" customFormat="1" ht="189">
      <c r="B716" s="42"/>
      <c r="C716" s="64"/>
      <c r="D716" s="222" t="s">
        <v>479</v>
      </c>
      <c r="E716" s="64"/>
      <c r="F716" s="274" t="s">
        <v>1059</v>
      </c>
      <c r="G716" s="64"/>
      <c r="H716" s="64"/>
      <c r="I716" s="177"/>
      <c r="J716" s="64"/>
      <c r="K716" s="64"/>
      <c r="L716" s="62"/>
      <c r="M716" s="275"/>
      <c r="N716" s="43"/>
      <c r="O716" s="43"/>
      <c r="P716" s="43"/>
      <c r="Q716" s="43"/>
      <c r="R716" s="43"/>
      <c r="S716" s="43"/>
      <c r="T716" s="79"/>
      <c r="AT716" s="25" t="s">
        <v>479</v>
      </c>
      <c r="AU716" s="25" t="s">
        <v>330</v>
      </c>
    </row>
    <row r="717" spans="2:63" s="11" customFormat="1" ht="22.35" customHeight="1">
      <c r="B717" s="192"/>
      <c r="C717" s="193"/>
      <c r="D717" s="194" t="s">
        <v>76</v>
      </c>
      <c r="E717" s="206" t="s">
        <v>797</v>
      </c>
      <c r="F717" s="206" t="s">
        <v>1060</v>
      </c>
      <c r="G717" s="193"/>
      <c r="H717" s="193"/>
      <c r="I717" s="196"/>
      <c r="J717" s="207">
        <f>BK717</f>
        <v>0</v>
      </c>
      <c r="K717" s="193"/>
      <c r="L717" s="198"/>
      <c r="M717" s="199"/>
      <c r="N717" s="200"/>
      <c r="O717" s="200"/>
      <c r="P717" s="201">
        <f>SUM(P718:P798)</f>
        <v>0</v>
      </c>
      <c r="Q717" s="200"/>
      <c r="R717" s="201">
        <f>SUM(R718:R798)</f>
        <v>0</v>
      </c>
      <c r="S717" s="200"/>
      <c r="T717" s="202">
        <f>SUM(T718:T798)</f>
        <v>2108.6402</v>
      </c>
      <c r="AR717" s="203" t="s">
        <v>84</v>
      </c>
      <c r="AT717" s="204" t="s">
        <v>76</v>
      </c>
      <c r="AU717" s="204" t="s">
        <v>86</v>
      </c>
      <c r="AY717" s="203" t="s">
        <v>314</v>
      </c>
      <c r="BK717" s="205">
        <f>SUM(BK718:BK798)</f>
        <v>0</v>
      </c>
    </row>
    <row r="718" spans="2:65" s="1" customFormat="1" ht="38.25" customHeight="1">
      <c r="B718" s="42"/>
      <c r="C718" s="208" t="s">
        <v>132</v>
      </c>
      <c r="D718" s="208" t="s">
        <v>316</v>
      </c>
      <c r="E718" s="209" t="s">
        <v>1061</v>
      </c>
      <c r="F718" s="210" t="s">
        <v>1062</v>
      </c>
      <c r="G718" s="211" t="s">
        <v>177</v>
      </c>
      <c r="H718" s="212">
        <v>2</v>
      </c>
      <c r="I718" s="213"/>
      <c r="J718" s="214">
        <f>ROUND(I718*H718,2)</f>
        <v>0</v>
      </c>
      <c r="K718" s="210" t="s">
        <v>319</v>
      </c>
      <c r="L718" s="62"/>
      <c r="M718" s="215" t="s">
        <v>33</v>
      </c>
      <c r="N718" s="216" t="s">
        <v>48</v>
      </c>
      <c r="O718" s="43"/>
      <c r="P718" s="217">
        <f>O718*H718</f>
        <v>0</v>
      </c>
      <c r="Q718" s="217">
        <v>0</v>
      </c>
      <c r="R718" s="217">
        <f>Q718*H718</f>
        <v>0</v>
      </c>
      <c r="S718" s="217">
        <v>0.082</v>
      </c>
      <c r="T718" s="218">
        <f>S718*H718</f>
        <v>0.164</v>
      </c>
      <c r="AR718" s="25" t="s">
        <v>178</v>
      </c>
      <c r="AT718" s="25" t="s">
        <v>316</v>
      </c>
      <c r="AU718" s="25" t="s">
        <v>330</v>
      </c>
      <c r="AY718" s="25" t="s">
        <v>314</v>
      </c>
      <c r="BE718" s="219">
        <f>IF(N718="základní",J718,0)</f>
        <v>0</v>
      </c>
      <c r="BF718" s="219">
        <f>IF(N718="snížená",J718,0)</f>
        <v>0</v>
      </c>
      <c r="BG718" s="219">
        <f>IF(N718="zákl. přenesená",J718,0)</f>
        <v>0</v>
      </c>
      <c r="BH718" s="219">
        <f>IF(N718="sníž. přenesená",J718,0)</f>
        <v>0</v>
      </c>
      <c r="BI718" s="219">
        <f>IF(N718="nulová",J718,0)</f>
        <v>0</v>
      </c>
      <c r="BJ718" s="25" t="s">
        <v>84</v>
      </c>
      <c r="BK718" s="219">
        <f>ROUND(I718*H718,2)</f>
        <v>0</v>
      </c>
      <c r="BL718" s="25" t="s">
        <v>178</v>
      </c>
      <c r="BM718" s="25" t="s">
        <v>1063</v>
      </c>
    </row>
    <row r="719" spans="2:47" s="1" customFormat="1" ht="40.5">
      <c r="B719" s="42"/>
      <c r="C719" s="64"/>
      <c r="D719" s="222" t="s">
        <v>479</v>
      </c>
      <c r="E719" s="64"/>
      <c r="F719" s="274" t="s">
        <v>1064</v>
      </c>
      <c r="G719" s="64"/>
      <c r="H719" s="64"/>
      <c r="I719" s="177"/>
      <c r="J719" s="64"/>
      <c r="K719" s="64"/>
      <c r="L719" s="62"/>
      <c r="M719" s="275"/>
      <c r="N719" s="43"/>
      <c r="O719" s="43"/>
      <c r="P719" s="43"/>
      <c r="Q719" s="43"/>
      <c r="R719" s="43"/>
      <c r="S719" s="43"/>
      <c r="T719" s="79"/>
      <c r="AT719" s="25" t="s">
        <v>479</v>
      </c>
      <c r="AU719" s="25" t="s">
        <v>330</v>
      </c>
    </row>
    <row r="720" spans="2:51" s="12" customFormat="1" ht="13.5">
      <c r="B720" s="220"/>
      <c r="C720" s="221"/>
      <c r="D720" s="222" t="s">
        <v>321</v>
      </c>
      <c r="E720" s="223" t="s">
        <v>33</v>
      </c>
      <c r="F720" s="224" t="s">
        <v>544</v>
      </c>
      <c r="G720" s="221"/>
      <c r="H720" s="223" t="s">
        <v>33</v>
      </c>
      <c r="I720" s="225"/>
      <c r="J720" s="221"/>
      <c r="K720" s="221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321</v>
      </c>
      <c r="AU720" s="230" t="s">
        <v>330</v>
      </c>
      <c r="AV720" s="12" t="s">
        <v>84</v>
      </c>
      <c r="AW720" s="12" t="s">
        <v>40</v>
      </c>
      <c r="AX720" s="12" t="s">
        <v>77</v>
      </c>
      <c r="AY720" s="230" t="s">
        <v>314</v>
      </c>
    </row>
    <row r="721" spans="2:51" s="13" customFormat="1" ht="13.5">
      <c r="B721" s="231"/>
      <c r="C721" s="232"/>
      <c r="D721" s="222" t="s">
        <v>321</v>
      </c>
      <c r="E721" s="233" t="s">
        <v>33</v>
      </c>
      <c r="F721" s="234" t="s">
        <v>86</v>
      </c>
      <c r="G721" s="232"/>
      <c r="H721" s="235">
        <v>2</v>
      </c>
      <c r="I721" s="236"/>
      <c r="J721" s="232"/>
      <c r="K721" s="232"/>
      <c r="L721" s="237"/>
      <c r="M721" s="238"/>
      <c r="N721" s="239"/>
      <c r="O721" s="239"/>
      <c r="P721" s="239"/>
      <c r="Q721" s="239"/>
      <c r="R721" s="239"/>
      <c r="S721" s="239"/>
      <c r="T721" s="240"/>
      <c r="AT721" s="241" t="s">
        <v>321</v>
      </c>
      <c r="AU721" s="241" t="s">
        <v>330</v>
      </c>
      <c r="AV721" s="13" t="s">
        <v>86</v>
      </c>
      <c r="AW721" s="13" t="s">
        <v>40</v>
      </c>
      <c r="AX721" s="13" t="s">
        <v>77</v>
      </c>
      <c r="AY721" s="241" t="s">
        <v>314</v>
      </c>
    </row>
    <row r="722" spans="2:51" s="14" customFormat="1" ht="13.5">
      <c r="B722" s="242"/>
      <c r="C722" s="243"/>
      <c r="D722" s="222" t="s">
        <v>321</v>
      </c>
      <c r="E722" s="244" t="s">
        <v>33</v>
      </c>
      <c r="F722" s="245" t="s">
        <v>324</v>
      </c>
      <c r="G722" s="243"/>
      <c r="H722" s="246">
        <v>2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AT722" s="252" t="s">
        <v>321</v>
      </c>
      <c r="AU722" s="252" t="s">
        <v>330</v>
      </c>
      <c r="AV722" s="14" t="s">
        <v>178</v>
      </c>
      <c r="AW722" s="14" t="s">
        <v>40</v>
      </c>
      <c r="AX722" s="14" t="s">
        <v>84</v>
      </c>
      <c r="AY722" s="252" t="s">
        <v>314</v>
      </c>
    </row>
    <row r="723" spans="2:65" s="1" customFormat="1" ht="38.25" customHeight="1">
      <c r="B723" s="42"/>
      <c r="C723" s="208" t="s">
        <v>1065</v>
      </c>
      <c r="D723" s="208" t="s">
        <v>316</v>
      </c>
      <c r="E723" s="209" t="s">
        <v>1066</v>
      </c>
      <c r="F723" s="210" t="s">
        <v>1067</v>
      </c>
      <c r="G723" s="211" t="s">
        <v>177</v>
      </c>
      <c r="H723" s="212">
        <v>6</v>
      </c>
      <c r="I723" s="213"/>
      <c r="J723" s="214">
        <f>ROUND(I723*H723,2)</f>
        <v>0</v>
      </c>
      <c r="K723" s="210" t="s">
        <v>319</v>
      </c>
      <c r="L723" s="62"/>
      <c r="M723" s="215" t="s">
        <v>33</v>
      </c>
      <c r="N723" s="216" t="s">
        <v>48</v>
      </c>
      <c r="O723" s="43"/>
      <c r="P723" s="217">
        <f>O723*H723</f>
        <v>0</v>
      </c>
      <c r="Q723" s="217">
        <v>0</v>
      </c>
      <c r="R723" s="217">
        <f>Q723*H723</f>
        <v>0</v>
      </c>
      <c r="S723" s="217">
        <v>0.004</v>
      </c>
      <c r="T723" s="218">
        <f>S723*H723</f>
        <v>0.024</v>
      </c>
      <c r="AR723" s="25" t="s">
        <v>178</v>
      </c>
      <c r="AT723" s="25" t="s">
        <v>316</v>
      </c>
      <c r="AU723" s="25" t="s">
        <v>330</v>
      </c>
      <c r="AY723" s="25" t="s">
        <v>314</v>
      </c>
      <c r="BE723" s="219">
        <f>IF(N723="základní",J723,0)</f>
        <v>0</v>
      </c>
      <c r="BF723" s="219">
        <f>IF(N723="snížená",J723,0)</f>
        <v>0</v>
      </c>
      <c r="BG723" s="219">
        <f>IF(N723="zákl. přenesená",J723,0)</f>
        <v>0</v>
      </c>
      <c r="BH723" s="219">
        <f>IF(N723="sníž. přenesená",J723,0)</f>
        <v>0</v>
      </c>
      <c r="BI723" s="219">
        <f>IF(N723="nulová",J723,0)</f>
        <v>0</v>
      </c>
      <c r="BJ723" s="25" t="s">
        <v>84</v>
      </c>
      <c r="BK723" s="219">
        <f>ROUND(I723*H723,2)</f>
        <v>0</v>
      </c>
      <c r="BL723" s="25" t="s">
        <v>178</v>
      </c>
      <c r="BM723" s="25" t="s">
        <v>1068</v>
      </c>
    </row>
    <row r="724" spans="2:47" s="1" customFormat="1" ht="40.5">
      <c r="B724" s="42"/>
      <c r="C724" s="64"/>
      <c r="D724" s="222" t="s">
        <v>479</v>
      </c>
      <c r="E724" s="64"/>
      <c r="F724" s="274" t="s">
        <v>1064</v>
      </c>
      <c r="G724" s="64"/>
      <c r="H724" s="64"/>
      <c r="I724" s="177"/>
      <c r="J724" s="64"/>
      <c r="K724" s="64"/>
      <c r="L724" s="62"/>
      <c r="M724" s="275"/>
      <c r="N724" s="43"/>
      <c r="O724" s="43"/>
      <c r="P724" s="43"/>
      <c r="Q724" s="43"/>
      <c r="R724" s="43"/>
      <c r="S724" s="43"/>
      <c r="T724" s="79"/>
      <c r="AT724" s="25" t="s">
        <v>479</v>
      </c>
      <c r="AU724" s="25" t="s">
        <v>330</v>
      </c>
    </row>
    <row r="725" spans="2:51" s="12" customFormat="1" ht="13.5">
      <c r="B725" s="220"/>
      <c r="C725" s="221"/>
      <c r="D725" s="222" t="s">
        <v>321</v>
      </c>
      <c r="E725" s="223" t="s">
        <v>33</v>
      </c>
      <c r="F725" s="224" t="s">
        <v>544</v>
      </c>
      <c r="G725" s="221"/>
      <c r="H725" s="223" t="s">
        <v>33</v>
      </c>
      <c r="I725" s="225"/>
      <c r="J725" s="221"/>
      <c r="K725" s="221"/>
      <c r="L725" s="226"/>
      <c r="M725" s="227"/>
      <c r="N725" s="228"/>
      <c r="O725" s="228"/>
      <c r="P725" s="228"/>
      <c r="Q725" s="228"/>
      <c r="R725" s="228"/>
      <c r="S725" s="228"/>
      <c r="T725" s="229"/>
      <c r="AT725" s="230" t="s">
        <v>321</v>
      </c>
      <c r="AU725" s="230" t="s">
        <v>330</v>
      </c>
      <c r="AV725" s="12" t="s">
        <v>84</v>
      </c>
      <c r="AW725" s="12" t="s">
        <v>40</v>
      </c>
      <c r="AX725" s="12" t="s">
        <v>77</v>
      </c>
      <c r="AY725" s="230" t="s">
        <v>314</v>
      </c>
    </row>
    <row r="726" spans="2:51" s="13" customFormat="1" ht="13.5">
      <c r="B726" s="231"/>
      <c r="C726" s="232"/>
      <c r="D726" s="222" t="s">
        <v>321</v>
      </c>
      <c r="E726" s="233" t="s">
        <v>33</v>
      </c>
      <c r="F726" s="234" t="s">
        <v>346</v>
      </c>
      <c r="G726" s="232"/>
      <c r="H726" s="235">
        <v>6</v>
      </c>
      <c r="I726" s="236"/>
      <c r="J726" s="232"/>
      <c r="K726" s="232"/>
      <c r="L726" s="237"/>
      <c r="M726" s="238"/>
      <c r="N726" s="239"/>
      <c r="O726" s="239"/>
      <c r="P726" s="239"/>
      <c r="Q726" s="239"/>
      <c r="R726" s="239"/>
      <c r="S726" s="239"/>
      <c r="T726" s="240"/>
      <c r="AT726" s="241" t="s">
        <v>321</v>
      </c>
      <c r="AU726" s="241" t="s">
        <v>330</v>
      </c>
      <c r="AV726" s="13" t="s">
        <v>86</v>
      </c>
      <c r="AW726" s="13" t="s">
        <v>40</v>
      </c>
      <c r="AX726" s="13" t="s">
        <v>77</v>
      </c>
      <c r="AY726" s="241" t="s">
        <v>314</v>
      </c>
    </row>
    <row r="727" spans="2:51" s="14" customFormat="1" ht="13.5">
      <c r="B727" s="242"/>
      <c r="C727" s="243"/>
      <c r="D727" s="222" t="s">
        <v>321</v>
      </c>
      <c r="E727" s="244" t="s">
        <v>33</v>
      </c>
      <c r="F727" s="245" t="s">
        <v>324</v>
      </c>
      <c r="G727" s="243"/>
      <c r="H727" s="246">
        <v>6</v>
      </c>
      <c r="I727" s="247"/>
      <c r="J727" s="243"/>
      <c r="K727" s="243"/>
      <c r="L727" s="248"/>
      <c r="M727" s="249"/>
      <c r="N727" s="250"/>
      <c r="O727" s="250"/>
      <c r="P727" s="250"/>
      <c r="Q727" s="250"/>
      <c r="R727" s="250"/>
      <c r="S727" s="250"/>
      <c r="T727" s="251"/>
      <c r="AT727" s="252" t="s">
        <v>321</v>
      </c>
      <c r="AU727" s="252" t="s">
        <v>330</v>
      </c>
      <c r="AV727" s="14" t="s">
        <v>178</v>
      </c>
      <c r="AW727" s="14" t="s">
        <v>40</v>
      </c>
      <c r="AX727" s="14" t="s">
        <v>84</v>
      </c>
      <c r="AY727" s="252" t="s">
        <v>314</v>
      </c>
    </row>
    <row r="728" spans="2:65" s="1" customFormat="1" ht="16.5" customHeight="1">
      <c r="B728" s="42"/>
      <c r="C728" s="208" t="s">
        <v>1069</v>
      </c>
      <c r="D728" s="208" t="s">
        <v>316</v>
      </c>
      <c r="E728" s="209" t="s">
        <v>1070</v>
      </c>
      <c r="F728" s="210" t="s">
        <v>1071</v>
      </c>
      <c r="G728" s="211" t="s">
        <v>149</v>
      </c>
      <c r="H728" s="212">
        <v>48.9</v>
      </c>
      <c r="I728" s="213"/>
      <c r="J728" s="214">
        <f>ROUND(I728*H728,2)</f>
        <v>0</v>
      </c>
      <c r="K728" s="210" t="s">
        <v>319</v>
      </c>
      <c r="L728" s="62"/>
      <c r="M728" s="215" t="s">
        <v>33</v>
      </c>
      <c r="N728" s="216" t="s">
        <v>48</v>
      </c>
      <c r="O728" s="43"/>
      <c r="P728" s="217">
        <f>O728*H728</f>
        <v>0</v>
      </c>
      <c r="Q728" s="217">
        <v>0</v>
      </c>
      <c r="R728" s="217">
        <f>Q728*H728</f>
        <v>0</v>
      </c>
      <c r="S728" s="217">
        <v>0.063</v>
      </c>
      <c r="T728" s="218">
        <f>S728*H728</f>
        <v>3.0806999999999998</v>
      </c>
      <c r="AR728" s="25" t="s">
        <v>178</v>
      </c>
      <c r="AT728" s="25" t="s">
        <v>316</v>
      </c>
      <c r="AU728" s="25" t="s">
        <v>330</v>
      </c>
      <c r="AY728" s="25" t="s">
        <v>314</v>
      </c>
      <c r="BE728" s="219">
        <f>IF(N728="základní",J728,0)</f>
        <v>0</v>
      </c>
      <c r="BF728" s="219">
        <f>IF(N728="snížená",J728,0)</f>
        <v>0</v>
      </c>
      <c r="BG728" s="219">
        <f>IF(N728="zákl. přenesená",J728,0)</f>
        <v>0</v>
      </c>
      <c r="BH728" s="219">
        <f>IF(N728="sníž. přenesená",J728,0)</f>
        <v>0</v>
      </c>
      <c r="BI728" s="219">
        <f>IF(N728="nulová",J728,0)</f>
        <v>0</v>
      </c>
      <c r="BJ728" s="25" t="s">
        <v>84</v>
      </c>
      <c r="BK728" s="219">
        <f>ROUND(I728*H728,2)</f>
        <v>0</v>
      </c>
      <c r="BL728" s="25" t="s">
        <v>178</v>
      </c>
      <c r="BM728" s="25" t="s">
        <v>1072</v>
      </c>
    </row>
    <row r="729" spans="2:47" s="1" customFormat="1" ht="27">
      <c r="B729" s="42"/>
      <c r="C729" s="64"/>
      <c r="D729" s="222" t="s">
        <v>479</v>
      </c>
      <c r="E729" s="64"/>
      <c r="F729" s="274" t="s">
        <v>1073</v>
      </c>
      <c r="G729" s="64"/>
      <c r="H729" s="64"/>
      <c r="I729" s="177"/>
      <c r="J729" s="64"/>
      <c r="K729" s="64"/>
      <c r="L729" s="62"/>
      <c r="M729" s="275"/>
      <c r="N729" s="43"/>
      <c r="O729" s="43"/>
      <c r="P729" s="43"/>
      <c r="Q729" s="43"/>
      <c r="R729" s="43"/>
      <c r="S729" s="43"/>
      <c r="T729" s="79"/>
      <c r="AT729" s="25" t="s">
        <v>479</v>
      </c>
      <c r="AU729" s="25" t="s">
        <v>330</v>
      </c>
    </row>
    <row r="730" spans="2:51" s="12" customFormat="1" ht="13.5">
      <c r="B730" s="220"/>
      <c r="C730" s="221"/>
      <c r="D730" s="222" t="s">
        <v>321</v>
      </c>
      <c r="E730" s="223" t="s">
        <v>33</v>
      </c>
      <c r="F730" s="224" t="s">
        <v>702</v>
      </c>
      <c r="G730" s="221"/>
      <c r="H730" s="223" t="s">
        <v>33</v>
      </c>
      <c r="I730" s="225"/>
      <c r="J730" s="221"/>
      <c r="K730" s="221"/>
      <c r="L730" s="226"/>
      <c r="M730" s="227"/>
      <c r="N730" s="228"/>
      <c r="O730" s="228"/>
      <c r="P730" s="228"/>
      <c r="Q730" s="228"/>
      <c r="R730" s="228"/>
      <c r="S730" s="228"/>
      <c r="T730" s="229"/>
      <c r="AT730" s="230" t="s">
        <v>321</v>
      </c>
      <c r="AU730" s="230" t="s">
        <v>330</v>
      </c>
      <c r="AV730" s="12" t="s">
        <v>84</v>
      </c>
      <c r="AW730" s="12" t="s">
        <v>40</v>
      </c>
      <c r="AX730" s="12" t="s">
        <v>77</v>
      </c>
      <c r="AY730" s="230" t="s">
        <v>314</v>
      </c>
    </row>
    <row r="731" spans="2:51" s="13" customFormat="1" ht="13.5">
      <c r="B731" s="231"/>
      <c r="C731" s="232"/>
      <c r="D731" s="222" t="s">
        <v>321</v>
      </c>
      <c r="E731" s="233" t="s">
        <v>201</v>
      </c>
      <c r="F731" s="234" t="s">
        <v>1074</v>
      </c>
      <c r="G731" s="232"/>
      <c r="H731" s="235">
        <v>28.8</v>
      </c>
      <c r="I731" s="236"/>
      <c r="J731" s="232"/>
      <c r="K731" s="232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321</v>
      </c>
      <c r="AU731" s="241" t="s">
        <v>330</v>
      </c>
      <c r="AV731" s="13" t="s">
        <v>86</v>
      </c>
      <c r="AW731" s="13" t="s">
        <v>40</v>
      </c>
      <c r="AX731" s="13" t="s">
        <v>77</v>
      </c>
      <c r="AY731" s="241" t="s">
        <v>314</v>
      </c>
    </row>
    <row r="732" spans="2:51" s="13" customFormat="1" ht="13.5">
      <c r="B732" s="231"/>
      <c r="C732" s="232"/>
      <c r="D732" s="222" t="s">
        <v>321</v>
      </c>
      <c r="E732" s="233" t="s">
        <v>33</v>
      </c>
      <c r="F732" s="234" t="s">
        <v>1075</v>
      </c>
      <c r="G732" s="232"/>
      <c r="H732" s="235">
        <v>20.1</v>
      </c>
      <c r="I732" s="236"/>
      <c r="J732" s="232"/>
      <c r="K732" s="232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321</v>
      </c>
      <c r="AU732" s="241" t="s">
        <v>330</v>
      </c>
      <c r="AV732" s="13" t="s">
        <v>86</v>
      </c>
      <c r="AW732" s="13" t="s">
        <v>40</v>
      </c>
      <c r="AX732" s="13" t="s">
        <v>77</v>
      </c>
      <c r="AY732" s="241" t="s">
        <v>314</v>
      </c>
    </row>
    <row r="733" spans="2:51" s="14" customFormat="1" ht="13.5">
      <c r="B733" s="242"/>
      <c r="C733" s="243"/>
      <c r="D733" s="222" t="s">
        <v>321</v>
      </c>
      <c r="E733" s="244" t="s">
        <v>33</v>
      </c>
      <c r="F733" s="245" t="s">
        <v>324</v>
      </c>
      <c r="G733" s="243"/>
      <c r="H733" s="246">
        <v>48.9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321</v>
      </c>
      <c r="AU733" s="252" t="s">
        <v>330</v>
      </c>
      <c r="AV733" s="14" t="s">
        <v>178</v>
      </c>
      <c r="AW733" s="14" t="s">
        <v>40</v>
      </c>
      <c r="AX733" s="14" t="s">
        <v>84</v>
      </c>
      <c r="AY733" s="252" t="s">
        <v>314</v>
      </c>
    </row>
    <row r="734" spans="2:65" s="1" customFormat="1" ht="16.5" customHeight="1">
      <c r="B734" s="42"/>
      <c r="C734" s="208" t="s">
        <v>1076</v>
      </c>
      <c r="D734" s="208" t="s">
        <v>316</v>
      </c>
      <c r="E734" s="209" t="s">
        <v>1077</v>
      </c>
      <c r="F734" s="210" t="s">
        <v>1078</v>
      </c>
      <c r="G734" s="211" t="s">
        <v>149</v>
      </c>
      <c r="H734" s="212">
        <v>5.5</v>
      </c>
      <c r="I734" s="213"/>
      <c r="J734" s="214">
        <f>ROUND(I734*H734,2)</f>
        <v>0</v>
      </c>
      <c r="K734" s="210" t="s">
        <v>319</v>
      </c>
      <c r="L734" s="62"/>
      <c r="M734" s="215" t="s">
        <v>33</v>
      </c>
      <c r="N734" s="216" t="s">
        <v>48</v>
      </c>
      <c r="O734" s="43"/>
      <c r="P734" s="217">
        <f>O734*H734</f>
        <v>0</v>
      </c>
      <c r="Q734" s="217">
        <v>0</v>
      </c>
      <c r="R734" s="217">
        <f>Q734*H734</f>
        <v>0</v>
      </c>
      <c r="S734" s="217">
        <v>0.093</v>
      </c>
      <c r="T734" s="218">
        <f>S734*H734</f>
        <v>0.5115</v>
      </c>
      <c r="AR734" s="25" t="s">
        <v>178</v>
      </c>
      <c r="AT734" s="25" t="s">
        <v>316</v>
      </c>
      <c r="AU734" s="25" t="s">
        <v>330</v>
      </c>
      <c r="AY734" s="25" t="s">
        <v>314</v>
      </c>
      <c r="BE734" s="219">
        <f>IF(N734="základní",J734,0)</f>
        <v>0</v>
      </c>
      <c r="BF734" s="219">
        <f>IF(N734="snížená",J734,0)</f>
        <v>0</v>
      </c>
      <c r="BG734" s="219">
        <f>IF(N734="zákl. přenesená",J734,0)</f>
        <v>0</v>
      </c>
      <c r="BH734" s="219">
        <f>IF(N734="sníž. přenesená",J734,0)</f>
        <v>0</v>
      </c>
      <c r="BI734" s="219">
        <f>IF(N734="nulová",J734,0)</f>
        <v>0</v>
      </c>
      <c r="BJ734" s="25" t="s">
        <v>84</v>
      </c>
      <c r="BK734" s="219">
        <f>ROUND(I734*H734,2)</f>
        <v>0</v>
      </c>
      <c r="BL734" s="25" t="s">
        <v>178</v>
      </c>
      <c r="BM734" s="25" t="s">
        <v>1079</v>
      </c>
    </row>
    <row r="735" spans="2:47" s="1" customFormat="1" ht="27">
      <c r="B735" s="42"/>
      <c r="C735" s="64"/>
      <c r="D735" s="222" t="s">
        <v>479</v>
      </c>
      <c r="E735" s="64"/>
      <c r="F735" s="274" t="s">
        <v>1073</v>
      </c>
      <c r="G735" s="64"/>
      <c r="H735" s="64"/>
      <c r="I735" s="177"/>
      <c r="J735" s="64"/>
      <c r="K735" s="64"/>
      <c r="L735" s="62"/>
      <c r="M735" s="275"/>
      <c r="N735" s="43"/>
      <c r="O735" s="43"/>
      <c r="P735" s="43"/>
      <c r="Q735" s="43"/>
      <c r="R735" s="43"/>
      <c r="S735" s="43"/>
      <c r="T735" s="79"/>
      <c r="AT735" s="25" t="s">
        <v>479</v>
      </c>
      <c r="AU735" s="25" t="s">
        <v>330</v>
      </c>
    </row>
    <row r="736" spans="2:51" s="12" customFormat="1" ht="13.5">
      <c r="B736" s="220"/>
      <c r="C736" s="221"/>
      <c r="D736" s="222" t="s">
        <v>321</v>
      </c>
      <c r="E736" s="223" t="s">
        <v>33</v>
      </c>
      <c r="F736" s="224" t="s">
        <v>702</v>
      </c>
      <c r="G736" s="221"/>
      <c r="H736" s="223" t="s">
        <v>33</v>
      </c>
      <c r="I736" s="225"/>
      <c r="J736" s="221"/>
      <c r="K736" s="221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321</v>
      </c>
      <c r="AU736" s="230" t="s">
        <v>330</v>
      </c>
      <c r="AV736" s="12" t="s">
        <v>84</v>
      </c>
      <c r="AW736" s="12" t="s">
        <v>40</v>
      </c>
      <c r="AX736" s="12" t="s">
        <v>77</v>
      </c>
      <c r="AY736" s="230" t="s">
        <v>314</v>
      </c>
    </row>
    <row r="737" spans="2:51" s="13" customFormat="1" ht="13.5">
      <c r="B737" s="231"/>
      <c r="C737" s="232"/>
      <c r="D737" s="222" t="s">
        <v>321</v>
      </c>
      <c r="E737" s="233" t="s">
        <v>247</v>
      </c>
      <c r="F737" s="234" t="s">
        <v>1080</v>
      </c>
      <c r="G737" s="232"/>
      <c r="H737" s="235">
        <v>5.5</v>
      </c>
      <c r="I737" s="236"/>
      <c r="J737" s="232"/>
      <c r="K737" s="232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321</v>
      </c>
      <c r="AU737" s="241" t="s">
        <v>330</v>
      </c>
      <c r="AV737" s="13" t="s">
        <v>86</v>
      </c>
      <c r="AW737" s="13" t="s">
        <v>40</v>
      </c>
      <c r="AX737" s="13" t="s">
        <v>77</v>
      </c>
      <c r="AY737" s="241" t="s">
        <v>314</v>
      </c>
    </row>
    <row r="738" spans="2:51" s="14" customFormat="1" ht="13.5">
      <c r="B738" s="242"/>
      <c r="C738" s="243"/>
      <c r="D738" s="222" t="s">
        <v>321</v>
      </c>
      <c r="E738" s="244" t="s">
        <v>33</v>
      </c>
      <c r="F738" s="245" t="s">
        <v>324</v>
      </c>
      <c r="G738" s="243"/>
      <c r="H738" s="246">
        <v>5.5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AT738" s="252" t="s">
        <v>321</v>
      </c>
      <c r="AU738" s="252" t="s">
        <v>330</v>
      </c>
      <c r="AV738" s="14" t="s">
        <v>178</v>
      </c>
      <c r="AW738" s="14" t="s">
        <v>40</v>
      </c>
      <c r="AX738" s="14" t="s">
        <v>84</v>
      </c>
      <c r="AY738" s="252" t="s">
        <v>314</v>
      </c>
    </row>
    <row r="739" spans="2:65" s="1" customFormat="1" ht="38.25" customHeight="1">
      <c r="B739" s="42"/>
      <c r="C739" s="208" t="s">
        <v>1081</v>
      </c>
      <c r="D739" s="208" t="s">
        <v>316</v>
      </c>
      <c r="E739" s="209" t="s">
        <v>1082</v>
      </c>
      <c r="F739" s="210" t="s">
        <v>1083</v>
      </c>
      <c r="G739" s="211" t="s">
        <v>149</v>
      </c>
      <c r="H739" s="212">
        <v>435.5</v>
      </c>
      <c r="I739" s="213"/>
      <c r="J739" s="214">
        <f>ROUND(I739*H739,2)</f>
        <v>0</v>
      </c>
      <c r="K739" s="210" t="s">
        <v>319</v>
      </c>
      <c r="L739" s="62"/>
      <c r="M739" s="215" t="s">
        <v>33</v>
      </c>
      <c r="N739" s="216" t="s">
        <v>48</v>
      </c>
      <c r="O739" s="43"/>
      <c r="P739" s="217">
        <f>O739*H739</f>
        <v>0</v>
      </c>
      <c r="Q739" s="217">
        <v>0</v>
      </c>
      <c r="R739" s="217">
        <f>Q739*H739</f>
        <v>0</v>
      </c>
      <c r="S739" s="217">
        <v>0.17</v>
      </c>
      <c r="T739" s="218">
        <f>S739*H739</f>
        <v>74.03500000000001</v>
      </c>
      <c r="AR739" s="25" t="s">
        <v>178</v>
      </c>
      <c r="AT739" s="25" t="s">
        <v>316</v>
      </c>
      <c r="AU739" s="25" t="s">
        <v>330</v>
      </c>
      <c r="AY739" s="25" t="s">
        <v>314</v>
      </c>
      <c r="BE739" s="219">
        <f>IF(N739="základní",J739,0)</f>
        <v>0</v>
      </c>
      <c r="BF739" s="219">
        <f>IF(N739="snížená",J739,0)</f>
        <v>0</v>
      </c>
      <c r="BG739" s="219">
        <f>IF(N739="zákl. přenesená",J739,0)</f>
        <v>0</v>
      </c>
      <c r="BH739" s="219">
        <f>IF(N739="sníž. přenesená",J739,0)</f>
        <v>0</v>
      </c>
      <c r="BI739" s="219">
        <f>IF(N739="nulová",J739,0)</f>
        <v>0</v>
      </c>
      <c r="BJ739" s="25" t="s">
        <v>84</v>
      </c>
      <c r="BK739" s="219">
        <f>ROUND(I739*H739,2)</f>
        <v>0</v>
      </c>
      <c r="BL739" s="25" t="s">
        <v>178</v>
      </c>
      <c r="BM739" s="25" t="s">
        <v>1084</v>
      </c>
    </row>
    <row r="740" spans="2:47" s="1" customFormat="1" ht="40.5">
      <c r="B740" s="42"/>
      <c r="C740" s="64"/>
      <c r="D740" s="222" t="s">
        <v>479</v>
      </c>
      <c r="E740" s="64"/>
      <c r="F740" s="274" t="s">
        <v>1085</v>
      </c>
      <c r="G740" s="64"/>
      <c r="H740" s="64"/>
      <c r="I740" s="177"/>
      <c r="J740" s="64"/>
      <c r="K740" s="64"/>
      <c r="L740" s="62"/>
      <c r="M740" s="275"/>
      <c r="N740" s="43"/>
      <c r="O740" s="43"/>
      <c r="P740" s="43"/>
      <c r="Q740" s="43"/>
      <c r="R740" s="43"/>
      <c r="S740" s="43"/>
      <c r="T740" s="79"/>
      <c r="AT740" s="25" t="s">
        <v>479</v>
      </c>
      <c r="AU740" s="25" t="s">
        <v>330</v>
      </c>
    </row>
    <row r="741" spans="2:51" s="12" customFormat="1" ht="13.5">
      <c r="B741" s="220"/>
      <c r="C741" s="221"/>
      <c r="D741" s="222" t="s">
        <v>321</v>
      </c>
      <c r="E741" s="223" t="s">
        <v>33</v>
      </c>
      <c r="F741" s="224" t="s">
        <v>702</v>
      </c>
      <c r="G741" s="221"/>
      <c r="H741" s="223" t="s">
        <v>33</v>
      </c>
      <c r="I741" s="225"/>
      <c r="J741" s="221"/>
      <c r="K741" s="221"/>
      <c r="L741" s="226"/>
      <c r="M741" s="227"/>
      <c r="N741" s="228"/>
      <c r="O741" s="228"/>
      <c r="P741" s="228"/>
      <c r="Q741" s="228"/>
      <c r="R741" s="228"/>
      <c r="S741" s="228"/>
      <c r="T741" s="229"/>
      <c r="AT741" s="230" t="s">
        <v>321</v>
      </c>
      <c r="AU741" s="230" t="s">
        <v>330</v>
      </c>
      <c r="AV741" s="12" t="s">
        <v>84</v>
      </c>
      <c r="AW741" s="12" t="s">
        <v>40</v>
      </c>
      <c r="AX741" s="12" t="s">
        <v>77</v>
      </c>
      <c r="AY741" s="230" t="s">
        <v>314</v>
      </c>
    </row>
    <row r="742" spans="2:51" s="13" customFormat="1" ht="13.5">
      <c r="B742" s="231"/>
      <c r="C742" s="232"/>
      <c r="D742" s="222" t="s">
        <v>321</v>
      </c>
      <c r="E742" s="233" t="s">
        <v>159</v>
      </c>
      <c r="F742" s="234" t="s">
        <v>1086</v>
      </c>
      <c r="G742" s="232"/>
      <c r="H742" s="235">
        <v>435.5</v>
      </c>
      <c r="I742" s="236"/>
      <c r="J742" s="232"/>
      <c r="K742" s="232"/>
      <c r="L742" s="237"/>
      <c r="M742" s="238"/>
      <c r="N742" s="239"/>
      <c r="O742" s="239"/>
      <c r="P742" s="239"/>
      <c r="Q742" s="239"/>
      <c r="R742" s="239"/>
      <c r="S742" s="239"/>
      <c r="T742" s="240"/>
      <c r="AT742" s="241" t="s">
        <v>321</v>
      </c>
      <c r="AU742" s="241" t="s">
        <v>330</v>
      </c>
      <c r="AV742" s="13" t="s">
        <v>86</v>
      </c>
      <c r="AW742" s="13" t="s">
        <v>40</v>
      </c>
      <c r="AX742" s="13" t="s">
        <v>77</v>
      </c>
      <c r="AY742" s="241" t="s">
        <v>314</v>
      </c>
    </row>
    <row r="743" spans="2:51" s="14" customFormat="1" ht="13.5">
      <c r="B743" s="242"/>
      <c r="C743" s="243"/>
      <c r="D743" s="222" t="s">
        <v>321</v>
      </c>
      <c r="E743" s="244" t="s">
        <v>33</v>
      </c>
      <c r="F743" s="245" t="s">
        <v>324</v>
      </c>
      <c r="G743" s="243"/>
      <c r="H743" s="246">
        <v>435.5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AT743" s="252" t="s">
        <v>321</v>
      </c>
      <c r="AU743" s="252" t="s">
        <v>330</v>
      </c>
      <c r="AV743" s="14" t="s">
        <v>178</v>
      </c>
      <c r="AW743" s="14" t="s">
        <v>40</v>
      </c>
      <c r="AX743" s="14" t="s">
        <v>84</v>
      </c>
      <c r="AY743" s="252" t="s">
        <v>314</v>
      </c>
    </row>
    <row r="744" spans="2:65" s="1" customFormat="1" ht="51" customHeight="1">
      <c r="B744" s="42"/>
      <c r="C744" s="208" t="s">
        <v>1087</v>
      </c>
      <c r="D744" s="208" t="s">
        <v>316</v>
      </c>
      <c r="E744" s="209" t="s">
        <v>1088</v>
      </c>
      <c r="F744" s="210" t="s">
        <v>1089</v>
      </c>
      <c r="G744" s="211" t="s">
        <v>149</v>
      </c>
      <c r="H744" s="212">
        <v>435.5</v>
      </c>
      <c r="I744" s="213"/>
      <c r="J744" s="214">
        <f>ROUND(I744*H744,2)</f>
        <v>0</v>
      </c>
      <c r="K744" s="210" t="s">
        <v>319</v>
      </c>
      <c r="L744" s="62"/>
      <c r="M744" s="215" t="s">
        <v>33</v>
      </c>
      <c r="N744" s="216" t="s">
        <v>48</v>
      </c>
      <c r="O744" s="43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AR744" s="25" t="s">
        <v>178</v>
      </c>
      <c r="AT744" s="25" t="s">
        <v>316</v>
      </c>
      <c r="AU744" s="25" t="s">
        <v>330</v>
      </c>
      <c r="AY744" s="25" t="s">
        <v>314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25" t="s">
        <v>84</v>
      </c>
      <c r="BK744" s="219">
        <f>ROUND(I744*H744,2)</f>
        <v>0</v>
      </c>
      <c r="BL744" s="25" t="s">
        <v>178</v>
      </c>
      <c r="BM744" s="25" t="s">
        <v>1090</v>
      </c>
    </row>
    <row r="745" spans="2:51" s="13" customFormat="1" ht="13.5">
      <c r="B745" s="231"/>
      <c r="C745" s="232"/>
      <c r="D745" s="222" t="s">
        <v>321</v>
      </c>
      <c r="E745" s="233" t="s">
        <v>33</v>
      </c>
      <c r="F745" s="234" t="s">
        <v>159</v>
      </c>
      <c r="G745" s="232"/>
      <c r="H745" s="235">
        <v>435.5</v>
      </c>
      <c r="I745" s="236"/>
      <c r="J745" s="232"/>
      <c r="K745" s="232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321</v>
      </c>
      <c r="AU745" s="241" t="s">
        <v>330</v>
      </c>
      <c r="AV745" s="13" t="s">
        <v>86</v>
      </c>
      <c r="AW745" s="13" t="s">
        <v>40</v>
      </c>
      <c r="AX745" s="13" t="s">
        <v>77</v>
      </c>
      <c r="AY745" s="241" t="s">
        <v>314</v>
      </c>
    </row>
    <row r="746" spans="2:51" s="14" customFormat="1" ht="13.5">
      <c r="B746" s="242"/>
      <c r="C746" s="243"/>
      <c r="D746" s="222" t="s">
        <v>321</v>
      </c>
      <c r="E746" s="244" t="s">
        <v>33</v>
      </c>
      <c r="F746" s="245" t="s">
        <v>324</v>
      </c>
      <c r="G746" s="243"/>
      <c r="H746" s="246">
        <v>435.5</v>
      </c>
      <c r="I746" s="247"/>
      <c r="J746" s="243"/>
      <c r="K746" s="243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321</v>
      </c>
      <c r="AU746" s="252" t="s">
        <v>330</v>
      </c>
      <c r="AV746" s="14" t="s">
        <v>178</v>
      </c>
      <c r="AW746" s="14" t="s">
        <v>40</v>
      </c>
      <c r="AX746" s="14" t="s">
        <v>84</v>
      </c>
      <c r="AY746" s="252" t="s">
        <v>314</v>
      </c>
    </row>
    <row r="747" spans="2:65" s="1" customFormat="1" ht="16.5" customHeight="1">
      <c r="B747" s="42"/>
      <c r="C747" s="208" t="s">
        <v>1091</v>
      </c>
      <c r="D747" s="208" t="s">
        <v>316</v>
      </c>
      <c r="E747" s="209" t="s">
        <v>1092</v>
      </c>
      <c r="F747" s="210" t="s">
        <v>1093</v>
      </c>
      <c r="G747" s="211" t="s">
        <v>177</v>
      </c>
      <c r="H747" s="212">
        <v>350</v>
      </c>
      <c r="I747" s="213"/>
      <c r="J747" s="214">
        <f>ROUND(I747*H747,2)</f>
        <v>0</v>
      </c>
      <c r="K747" s="210" t="s">
        <v>33</v>
      </c>
      <c r="L747" s="62"/>
      <c r="M747" s="215" t="s">
        <v>33</v>
      </c>
      <c r="N747" s="216" t="s">
        <v>48</v>
      </c>
      <c r="O747" s="43"/>
      <c r="P747" s="217">
        <f>O747*H747</f>
        <v>0</v>
      </c>
      <c r="Q747" s="217">
        <v>0</v>
      </c>
      <c r="R747" s="217">
        <f>Q747*H747</f>
        <v>0</v>
      </c>
      <c r="S747" s="217">
        <v>0</v>
      </c>
      <c r="T747" s="218">
        <f>S747*H747</f>
        <v>0</v>
      </c>
      <c r="AR747" s="25" t="s">
        <v>178</v>
      </c>
      <c r="AT747" s="25" t="s">
        <v>316</v>
      </c>
      <c r="AU747" s="25" t="s">
        <v>330</v>
      </c>
      <c r="AY747" s="25" t="s">
        <v>314</v>
      </c>
      <c r="BE747" s="219">
        <f>IF(N747="základní",J747,0)</f>
        <v>0</v>
      </c>
      <c r="BF747" s="219">
        <f>IF(N747="snížená",J747,0)</f>
        <v>0</v>
      </c>
      <c r="BG747" s="219">
        <f>IF(N747="zákl. přenesená",J747,0)</f>
        <v>0</v>
      </c>
      <c r="BH747" s="219">
        <f>IF(N747="sníž. přenesená",J747,0)</f>
        <v>0</v>
      </c>
      <c r="BI747" s="219">
        <f>IF(N747="nulová",J747,0)</f>
        <v>0</v>
      </c>
      <c r="BJ747" s="25" t="s">
        <v>84</v>
      </c>
      <c r="BK747" s="219">
        <f>ROUND(I747*H747,2)</f>
        <v>0</v>
      </c>
      <c r="BL747" s="25" t="s">
        <v>178</v>
      </c>
      <c r="BM747" s="25" t="s">
        <v>1094</v>
      </c>
    </row>
    <row r="748" spans="2:47" s="1" customFormat="1" ht="27">
      <c r="B748" s="42"/>
      <c r="C748" s="64"/>
      <c r="D748" s="222" t="s">
        <v>479</v>
      </c>
      <c r="E748" s="64"/>
      <c r="F748" s="274" t="s">
        <v>1095</v>
      </c>
      <c r="G748" s="64"/>
      <c r="H748" s="64"/>
      <c r="I748" s="177"/>
      <c r="J748" s="64"/>
      <c r="K748" s="64"/>
      <c r="L748" s="62"/>
      <c r="M748" s="275"/>
      <c r="N748" s="43"/>
      <c r="O748" s="43"/>
      <c r="P748" s="43"/>
      <c r="Q748" s="43"/>
      <c r="R748" s="43"/>
      <c r="S748" s="43"/>
      <c r="T748" s="79"/>
      <c r="AT748" s="25" t="s">
        <v>479</v>
      </c>
      <c r="AU748" s="25" t="s">
        <v>330</v>
      </c>
    </row>
    <row r="749" spans="2:51" s="12" customFormat="1" ht="13.5">
      <c r="B749" s="220"/>
      <c r="C749" s="221"/>
      <c r="D749" s="222" t="s">
        <v>321</v>
      </c>
      <c r="E749" s="223" t="s">
        <v>33</v>
      </c>
      <c r="F749" s="224" t="s">
        <v>544</v>
      </c>
      <c r="G749" s="221"/>
      <c r="H749" s="223" t="s">
        <v>33</v>
      </c>
      <c r="I749" s="225"/>
      <c r="J749" s="221"/>
      <c r="K749" s="221"/>
      <c r="L749" s="226"/>
      <c r="M749" s="227"/>
      <c r="N749" s="228"/>
      <c r="O749" s="228"/>
      <c r="P749" s="228"/>
      <c r="Q749" s="228"/>
      <c r="R749" s="228"/>
      <c r="S749" s="228"/>
      <c r="T749" s="229"/>
      <c r="AT749" s="230" t="s">
        <v>321</v>
      </c>
      <c r="AU749" s="230" t="s">
        <v>330</v>
      </c>
      <c r="AV749" s="12" t="s">
        <v>84</v>
      </c>
      <c r="AW749" s="12" t="s">
        <v>40</v>
      </c>
      <c r="AX749" s="12" t="s">
        <v>77</v>
      </c>
      <c r="AY749" s="230" t="s">
        <v>314</v>
      </c>
    </row>
    <row r="750" spans="2:51" s="13" customFormat="1" ht="13.5">
      <c r="B750" s="231"/>
      <c r="C750" s="232"/>
      <c r="D750" s="222" t="s">
        <v>321</v>
      </c>
      <c r="E750" s="233" t="s">
        <v>33</v>
      </c>
      <c r="F750" s="234" t="s">
        <v>1096</v>
      </c>
      <c r="G750" s="232"/>
      <c r="H750" s="235">
        <v>350</v>
      </c>
      <c r="I750" s="236"/>
      <c r="J750" s="232"/>
      <c r="K750" s="232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321</v>
      </c>
      <c r="AU750" s="241" t="s">
        <v>330</v>
      </c>
      <c r="AV750" s="13" t="s">
        <v>86</v>
      </c>
      <c r="AW750" s="13" t="s">
        <v>40</v>
      </c>
      <c r="AX750" s="13" t="s">
        <v>77</v>
      </c>
      <c r="AY750" s="241" t="s">
        <v>314</v>
      </c>
    </row>
    <row r="751" spans="2:51" s="14" customFormat="1" ht="13.5">
      <c r="B751" s="242"/>
      <c r="C751" s="243"/>
      <c r="D751" s="222" t="s">
        <v>321</v>
      </c>
      <c r="E751" s="244" t="s">
        <v>33</v>
      </c>
      <c r="F751" s="245" t="s">
        <v>324</v>
      </c>
      <c r="G751" s="243"/>
      <c r="H751" s="246">
        <v>350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321</v>
      </c>
      <c r="AU751" s="252" t="s">
        <v>330</v>
      </c>
      <c r="AV751" s="14" t="s">
        <v>178</v>
      </c>
      <c r="AW751" s="14" t="s">
        <v>40</v>
      </c>
      <c r="AX751" s="14" t="s">
        <v>84</v>
      </c>
      <c r="AY751" s="252" t="s">
        <v>314</v>
      </c>
    </row>
    <row r="752" spans="2:65" s="1" customFormat="1" ht="16.5" customHeight="1">
      <c r="B752" s="42"/>
      <c r="C752" s="208" t="s">
        <v>1097</v>
      </c>
      <c r="D752" s="208" t="s">
        <v>316</v>
      </c>
      <c r="E752" s="209" t="s">
        <v>1098</v>
      </c>
      <c r="F752" s="210" t="s">
        <v>1099</v>
      </c>
      <c r="G752" s="211" t="s">
        <v>177</v>
      </c>
      <c r="H752" s="212">
        <v>7</v>
      </c>
      <c r="I752" s="213"/>
      <c r="J752" s="214">
        <f>ROUND(I752*H752,2)</f>
        <v>0</v>
      </c>
      <c r="K752" s="210" t="s">
        <v>33</v>
      </c>
      <c r="L752" s="62"/>
      <c r="M752" s="215" t="s">
        <v>33</v>
      </c>
      <c r="N752" s="216" t="s">
        <v>48</v>
      </c>
      <c r="O752" s="43"/>
      <c r="P752" s="217">
        <f>O752*H752</f>
        <v>0</v>
      </c>
      <c r="Q752" s="217">
        <v>0</v>
      </c>
      <c r="R752" s="217">
        <f>Q752*H752</f>
        <v>0</v>
      </c>
      <c r="S752" s="217">
        <v>0</v>
      </c>
      <c r="T752" s="218">
        <f>S752*H752</f>
        <v>0</v>
      </c>
      <c r="AR752" s="25" t="s">
        <v>178</v>
      </c>
      <c r="AT752" s="25" t="s">
        <v>316</v>
      </c>
      <c r="AU752" s="25" t="s">
        <v>330</v>
      </c>
      <c r="AY752" s="25" t="s">
        <v>314</v>
      </c>
      <c r="BE752" s="219">
        <f>IF(N752="základní",J752,0)</f>
        <v>0</v>
      </c>
      <c r="BF752" s="219">
        <f>IF(N752="snížená",J752,0)</f>
        <v>0</v>
      </c>
      <c r="BG752" s="219">
        <f>IF(N752="zákl. přenesená",J752,0)</f>
        <v>0</v>
      </c>
      <c r="BH752" s="219">
        <f>IF(N752="sníž. přenesená",J752,0)</f>
        <v>0</v>
      </c>
      <c r="BI752" s="219">
        <f>IF(N752="nulová",J752,0)</f>
        <v>0</v>
      </c>
      <c r="BJ752" s="25" t="s">
        <v>84</v>
      </c>
      <c r="BK752" s="219">
        <f>ROUND(I752*H752,2)</f>
        <v>0</v>
      </c>
      <c r="BL752" s="25" t="s">
        <v>178</v>
      </c>
      <c r="BM752" s="25" t="s">
        <v>1100</v>
      </c>
    </row>
    <row r="753" spans="2:51" s="12" customFormat="1" ht="13.5">
      <c r="B753" s="220"/>
      <c r="C753" s="221"/>
      <c r="D753" s="222" t="s">
        <v>321</v>
      </c>
      <c r="E753" s="223" t="s">
        <v>33</v>
      </c>
      <c r="F753" s="224" t="s">
        <v>544</v>
      </c>
      <c r="G753" s="221"/>
      <c r="H753" s="223" t="s">
        <v>33</v>
      </c>
      <c r="I753" s="225"/>
      <c r="J753" s="221"/>
      <c r="K753" s="221"/>
      <c r="L753" s="226"/>
      <c r="M753" s="227"/>
      <c r="N753" s="228"/>
      <c r="O753" s="228"/>
      <c r="P753" s="228"/>
      <c r="Q753" s="228"/>
      <c r="R753" s="228"/>
      <c r="S753" s="228"/>
      <c r="T753" s="229"/>
      <c r="AT753" s="230" t="s">
        <v>321</v>
      </c>
      <c r="AU753" s="230" t="s">
        <v>330</v>
      </c>
      <c r="AV753" s="12" t="s">
        <v>84</v>
      </c>
      <c r="AW753" s="12" t="s">
        <v>40</v>
      </c>
      <c r="AX753" s="12" t="s">
        <v>77</v>
      </c>
      <c r="AY753" s="230" t="s">
        <v>314</v>
      </c>
    </row>
    <row r="754" spans="2:51" s="13" customFormat="1" ht="13.5">
      <c r="B754" s="231"/>
      <c r="C754" s="232"/>
      <c r="D754" s="222" t="s">
        <v>321</v>
      </c>
      <c r="E754" s="233" t="s">
        <v>33</v>
      </c>
      <c r="F754" s="234" t="s">
        <v>350</v>
      </c>
      <c r="G754" s="232"/>
      <c r="H754" s="235">
        <v>7</v>
      </c>
      <c r="I754" s="236"/>
      <c r="J754" s="232"/>
      <c r="K754" s="232"/>
      <c r="L754" s="237"/>
      <c r="M754" s="238"/>
      <c r="N754" s="239"/>
      <c r="O754" s="239"/>
      <c r="P754" s="239"/>
      <c r="Q754" s="239"/>
      <c r="R754" s="239"/>
      <c r="S754" s="239"/>
      <c r="T754" s="240"/>
      <c r="AT754" s="241" t="s">
        <v>321</v>
      </c>
      <c r="AU754" s="241" t="s">
        <v>330</v>
      </c>
      <c r="AV754" s="13" t="s">
        <v>86</v>
      </c>
      <c r="AW754" s="13" t="s">
        <v>40</v>
      </c>
      <c r="AX754" s="13" t="s">
        <v>77</v>
      </c>
      <c r="AY754" s="241" t="s">
        <v>314</v>
      </c>
    </row>
    <row r="755" spans="2:51" s="14" customFormat="1" ht="13.5">
      <c r="B755" s="242"/>
      <c r="C755" s="243"/>
      <c r="D755" s="222" t="s">
        <v>321</v>
      </c>
      <c r="E755" s="244" t="s">
        <v>33</v>
      </c>
      <c r="F755" s="245" t="s">
        <v>324</v>
      </c>
      <c r="G755" s="243"/>
      <c r="H755" s="246">
        <v>7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AT755" s="252" t="s">
        <v>321</v>
      </c>
      <c r="AU755" s="252" t="s">
        <v>330</v>
      </c>
      <c r="AV755" s="14" t="s">
        <v>178</v>
      </c>
      <c r="AW755" s="14" t="s">
        <v>40</v>
      </c>
      <c r="AX755" s="14" t="s">
        <v>84</v>
      </c>
      <c r="AY755" s="252" t="s">
        <v>314</v>
      </c>
    </row>
    <row r="756" spans="2:65" s="1" customFormat="1" ht="38.25" customHeight="1">
      <c r="B756" s="42"/>
      <c r="C756" s="208" t="s">
        <v>1101</v>
      </c>
      <c r="D756" s="208" t="s">
        <v>316</v>
      </c>
      <c r="E756" s="209" t="s">
        <v>1102</v>
      </c>
      <c r="F756" s="210" t="s">
        <v>1103</v>
      </c>
      <c r="G756" s="211" t="s">
        <v>149</v>
      </c>
      <c r="H756" s="212">
        <v>55.4</v>
      </c>
      <c r="I756" s="213"/>
      <c r="J756" s="214">
        <f>ROUND(I756*H756,2)</f>
        <v>0</v>
      </c>
      <c r="K756" s="210" t="s">
        <v>319</v>
      </c>
      <c r="L756" s="62"/>
      <c r="M756" s="215" t="s">
        <v>33</v>
      </c>
      <c r="N756" s="216" t="s">
        <v>48</v>
      </c>
      <c r="O756" s="43"/>
      <c r="P756" s="217">
        <f>O756*H756</f>
        <v>0</v>
      </c>
      <c r="Q756" s="217">
        <v>0</v>
      </c>
      <c r="R756" s="217">
        <f>Q756*H756</f>
        <v>0</v>
      </c>
      <c r="S756" s="217">
        <v>0.205</v>
      </c>
      <c r="T756" s="218">
        <f>S756*H756</f>
        <v>11.357</v>
      </c>
      <c r="AR756" s="25" t="s">
        <v>178</v>
      </c>
      <c r="AT756" s="25" t="s">
        <v>316</v>
      </c>
      <c r="AU756" s="25" t="s">
        <v>330</v>
      </c>
      <c r="AY756" s="25" t="s">
        <v>314</v>
      </c>
      <c r="BE756" s="219">
        <f>IF(N756="základní",J756,0)</f>
        <v>0</v>
      </c>
      <c r="BF756" s="219">
        <f>IF(N756="snížená",J756,0)</f>
        <v>0</v>
      </c>
      <c r="BG756" s="219">
        <f>IF(N756="zákl. přenesená",J756,0)</f>
        <v>0</v>
      </c>
      <c r="BH756" s="219">
        <f>IF(N756="sníž. přenesená",J756,0)</f>
        <v>0</v>
      </c>
      <c r="BI756" s="219">
        <f>IF(N756="nulová",J756,0)</f>
        <v>0</v>
      </c>
      <c r="BJ756" s="25" t="s">
        <v>84</v>
      </c>
      <c r="BK756" s="219">
        <f>ROUND(I756*H756,2)</f>
        <v>0</v>
      </c>
      <c r="BL756" s="25" t="s">
        <v>178</v>
      </c>
      <c r="BM756" s="25" t="s">
        <v>1104</v>
      </c>
    </row>
    <row r="757" spans="2:51" s="12" customFormat="1" ht="13.5">
      <c r="B757" s="220"/>
      <c r="C757" s="221"/>
      <c r="D757" s="222" t="s">
        <v>321</v>
      </c>
      <c r="E757" s="223" t="s">
        <v>33</v>
      </c>
      <c r="F757" s="224" t="s">
        <v>702</v>
      </c>
      <c r="G757" s="221"/>
      <c r="H757" s="223" t="s">
        <v>33</v>
      </c>
      <c r="I757" s="225"/>
      <c r="J757" s="221"/>
      <c r="K757" s="221"/>
      <c r="L757" s="226"/>
      <c r="M757" s="227"/>
      <c r="N757" s="228"/>
      <c r="O757" s="228"/>
      <c r="P757" s="228"/>
      <c r="Q757" s="228"/>
      <c r="R757" s="228"/>
      <c r="S757" s="228"/>
      <c r="T757" s="229"/>
      <c r="AT757" s="230" t="s">
        <v>321</v>
      </c>
      <c r="AU757" s="230" t="s">
        <v>330</v>
      </c>
      <c r="AV757" s="12" t="s">
        <v>84</v>
      </c>
      <c r="AW757" s="12" t="s">
        <v>40</v>
      </c>
      <c r="AX757" s="12" t="s">
        <v>77</v>
      </c>
      <c r="AY757" s="230" t="s">
        <v>314</v>
      </c>
    </row>
    <row r="758" spans="2:51" s="13" customFormat="1" ht="13.5">
      <c r="B758" s="231"/>
      <c r="C758" s="232"/>
      <c r="D758" s="222" t="s">
        <v>321</v>
      </c>
      <c r="E758" s="233" t="s">
        <v>33</v>
      </c>
      <c r="F758" s="234" t="s">
        <v>1105</v>
      </c>
      <c r="G758" s="232"/>
      <c r="H758" s="235">
        <v>55.4</v>
      </c>
      <c r="I758" s="236"/>
      <c r="J758" s="232"/>
      <c r="K758" s="232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321</v>
      </c>
      <c r="AU758" s="241" t="s">
        <v>330</v>
      </c>
      <c r="AV758" s="13" t="s">
        <v>86</v>
      </c>
      <c r="AW758" s="13" t="s">
        <v>40</v>
      </c>
      <c r="AX758" s="13" t="s">
        <v>77</v>
      </c>
      <c r="AY758" s="241" t="s">
        <v>314</v>
      </c>
    </row>
    <row r="759" spans="2:51" s="14" customFormat="1" ht="13.5">
      <c r="B759" s="242"/>
      <c r="C759" s="243"/>
      <c r="D759" s="222" t="s">
        <v>321</v>
      </c>
      <c r="E759" s="244" t="s">
        <v>33</v>
      </c>
      <c r="F759" s="245" t="s">
        <v>324</v>
      </c>
      <c r="G759" s="243"/>
      <c r="H759" s="246">
        <v>55.4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AT759" s="252" t="s">
        <v>321</v>
      </c>
      <c r="AU759" s="252" t="s">
        <v>330</v>
      </c>
      <c r="AV759" s="14" t="s">
        <v>178</v>
      </c>
      <c r="AW759" s="14" t="s">
        <v>40</v>
      </c>
      <c r="AX759" s="14" t="s">
        <v>84</v>
      </c>
      <c r="AY759" s="252" t="s">
        <v>314</v>
      </c>
    </row>
    <row r="760" spans="2:65" s="1" customFormat="1" ht="38.25" customHeight="1">
      <c r="B760" s="42"/>
      <c r="C760" s="208" t="s">
        <v>1106</v>
      </c>
      <c r="D760" s="208" t="s">
        <v>316</v>
      </c>
      <c r="E760" s="209" t="s">
        <v>1107</v>
      </c>
      <c r="F760" s="210" t="s">
        <v>1108</v>
      </c>
      <c r="G760" s="211" t="s">
        <v>119</v>
      </c>
      <c r="H760" s="212">
        <v>1098.5</v>
      </c>
      <c r="I760" s="213"/>
      <c r="J760" s="214">
        <f>ROUND(I760*H760,2)</f>
        <v>0</v>
      </c>
      <c r="K760" s="210" t="s">
        <v>319</v>
      </c>
      <c r="L760" s="62"/>
      <c r="M760" s="215" t="s">
        <v>33</v>
      </c>
      <c r="N760" s="216" t="s">
        <v>48</v>
      </c>
      <c r="O760" s="43"/>
      <c r="P760" s="217">
        <f>O760*H760</f>
        <v>0</v>
      </c>
      <c r="Q760" s="217">
        <v>0</v>
      </c>
      <c r="R760" s="217">
        <f>Q760*H760</f>
        <v>0</v>
      </c>
      <c r="S760" s="217">
        <v>0.17</v>
      </c>
      <c r="T760" s="218">
        <f>S760*H760</f>
        <v>186.745</v>
      </c>
      <c r="AR760" s="25" t="s">
        <v>178</v>
      </c>
      <c r="AT760" s="25" t="s">
        <v>316</v>
      </c>
      <c r="AU760" s="25" t="s">
        <v>330</v>
      </c>
      <c r="AY760" s="25" t="s">
        <v>314</v>
      </c>
      <c r="BE760" s="219">
        <f>IF(N760="základní",J760,0)</f>
        <v>0</v>
      </c>
      <c r="BF760" s="219">
        <f>IF(N760="snížená",J760,0)</f>
        <v>0</v>
      </c>
      <c r="BG760" s="219">
        <f>IF(N760="zákl. přenesená",J760,0)</f>
        <v>0</v>
      </c>
      <c r="BH760" s="219">
        <f>IF(N760="sníž. přenesená",J760,0)</f>
        <v>0</v>
      </c>
      <c r="BI760" s="219">
        <f>IF(N760="nulová",J760,0)</f>
        <v>0</v>
      </c>
      <c r="BJ760" s="25" t="s">
        <v>84</v>
      </c>
      <c r="BK760" s="219">
        <f>ROUND(I760*H760,2)</f>
        <v>0</v>
      </c>
      <c r="BL760" s="25" t="s">
        <v>178</v>
      </c>
      <c r="BM760" s="25" t="s">
        <v>1109</v>
      </c>
    </row>
    <row r="761" spans="2:51" s="13" customFormat="1" ht="13.5">
      <c r="B761" s="231"/>
      <c r="C761" s="232"/>
      <c r="D761" s="222" t="s">
        <v>321</v>
      </c>
      <c r="E761" s="233" t="s">
        <v>33</v>
      </c>
      <c r="F761" s="234" t="s">
        <v>225</v>
      </c>
      <c r="G761" s="232"/>
      <c r="H761" s="235">
        <v>1098.5</v>
      </c>
      <c r="I761" s="236"/>
      <c r="J761" s="232"/>
      <c r="K761" s="232"/>
      <c r="L761" s="237"/>
      <c r="M761" s="238"/>
      <c r="N761" s="239"/>
      <c r="O761" s="239"/>
      <c r="P761" s="239"/>
      <c r="Q761" s="239"/>
      <c r="R761" s="239"/>
      <c r="S761" s="239"/>
      <c r="T761" s="240"/>
      <c r="AT761" s="241" t="s">
        <v>321</v>
      </c>
      <c r="AU761" s="241" t="s">
        <v>330</v>
      </c>
      <c r="AV761" s="13" t="s">
        <v>86</v>
      </c>
      <c r="AW761" s="13" t="s">
        <v>40</v>
      </c>
      <c r="AX761" s="13" t="s">
        <v>77</v>
      </c>
      <c r="AY761" s="241" t="s">
        <v>314</v>
      </c>
    </row>
    <row r="762" spans="2:51" s="14" customFormat="1" ht="13.5">
      <c r="B762" s="242"/>
      <c r="C762" s="243"/>
      <c r="D762" s="222" t="s">
        <v>321</v>
      </c>
      <c r="E762" s="244" t="s">
        <v>33</v>
      </c>
      <c r="F762" s="245" t="s">
        <v>324</v>
      </c>
      <c r="G762" s="243"/>
      <c r="H762" s="246">
        <v>1098.5</v>
      </c>
      <c r="I762" s="247"/>
      <c r="J762" s="243"/>
      <c r="K762" s="243"/>
      <c r="L762" s="248"/>
      <c r="M762" s="249"/>
      <c r="N762" s="250"/>
      <c r="O762" s="250"/>
      <c r="P762" s="250"/>
      <c r="Q762" s="250"/>
      <c r="R762" s="250"/>
      <c r="S762" s="250"/>
      <c r="T762" s="251"/>
      <c r="AT762" s="252" t="s">
        <v>321</v>
      </c>
      <c r="AU762" s="252" t="s">
        <v>330</v>
      </c>
      <c r="AV762" s="14" t="s">
        <v>178</v>
      </c>
      <c r="AW762" s="14" t="s">
        <v>40</v>
      </c>
      <c r="AX762" s="14" t="s">
        <v>84</v>
      </c>
      <c r="AY762" s="252" t="s">
        <v>314</v>
      </c>
    </row>
    <row r="763" spans="2:65" s="1" customFormat="1" ht="51" customHeight="1">
      <c r="B763" s="42"/>
      <c r="C763" s="208" t="s">
        <v>1110</v>
      </c>
      <c r="D763" s="208" t="s">
        <v>316</v>
      </c>
      <c r="E763" s="209" t="s">
        <v>1111</v>
      </c>
      <c r="F763" s="210" t="s">
        <v>1112</v>
      </c>
      <c r="G763" s="211" t="s">
        <v>119</v>
      </c>
      <c r="H763" s="212">
        <v>2625.5</v>
      </c>
      <c r="I763" s="213"/>
      <c r="J763" s="214">
        <f>ROUND(I763*H763,2)</f>
        <v>0</v>
      </c>
      <c r="K763" s="210" t="s">
        <v>319</v>
      </c>
      <c r="L763" s="62"/>
      <c r="M763" s="215" t="s">
        <v>33</v>
      </c>
      <c r="N763" s="216" t="s">
        <v>48</v>
      </c>
      <c r="O763" s="43"/>
      <c r="P763" s="217">
        <f>O763*H763</f>
        <v>0</v>
      </c>
      <c r="Q763" s="217">
        <v>0</v>
      </c>
      <c r="R763" s="217">
        <f>Q763*H763</f>
        <v>0</v>
      </c>
      <c r="S763" s="217">
        <v>0.29</v>
      </c>
      <c r="T763" s="218">
        <f>S763*H763</f>
        <v>761.395</v>
      </c>
      <c r="AR763" s="25" t="s">
        <v>178</v>
      </c>
      <c r="AT763" s="25" t="s">
        <v>316</v>
      </c>
      <c r="AU763" s="25" t="s">
        <v>330</v>
      </c>
      <c r="AY763" s="25" t="s">
        <v>314</v>
      </c>
      <c r="BE763" s="219">
        <f>IF(N763="základní",J763,0)</f>
        <v>0</v>
      </c>
      <c r="BF763" s="219">
        <f>IF(N763="snížená",J763,0)</f>
        <v>0</v>
      </c>
      <c r="BG763" s="219">
        <f>IF(N763="zákl. přenesená",J763,0)</f>
        <v>0</v>
      </c>
      <c r="BH763" s="219">
        <f>IF(N763="sníž. přenesená",J763,0)</f>
        <v>0</v>
      </c>
      <c r="BI763" s="219">
        <f>IF(N763="nulová",J763,0)</f>
        <v>0</v>
      </c>
      <c r="BJ763" s="25" t="s">
        <v>84</v>
      </c>
      <c r="BK763" s="219">
        <f>ROUND(I763*H763,2)</f>
        <v>0</v>
      </c>
      <c r="BL763" s="25" t="s">
        <v>178</v>
      </c>
      <c r="BM763" s="25" t="s">
        <v>1113</v>
      </c>
    </row>
    <row r="764" spans="2:51" s="13" customFormat="1" ht="13.5">
      <c r="B764" s="231"/>
      <c r="C764" s="232"/>
      <c r="D764" s="222" t="s">
        <v>321</v>
      </c>
      <c r="E764" s="233" t="s">
        <v>33</v>
      </c>
      <c r="F764" s="234" t="s">
        <v>222</v>
      </c>
      <c r="G764" s="232"/>
      <c r="H764" s="235">
        <v>2625.5</v>
      </c>
      <c r="I764" s="236"/>
      <c r="J764" s="232"/>
      <c r="K764" s="232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321</v>
      </c>
      <c r="AU764" s="241" t="s">
        <v>330</v>
      </c>
      <c r="AV764" s="13" t="s">
        <v>86</v>
      </c>
      <c r="AW764" s="13" t="s">
        <v>40</v>
      </c>
      <c r="AX764" s="13" t="s">
        <v>77</v>
      </c>
      <c r="AY764" s="241" t="s">
        <v>314</v>
      </c>
    </row>
    <row r="765" spans="2:51" s="14" customFormat="1" ht="13.5">
      <c r="B765" s="242"/>
      <c r="C765" s="243"/>
      <c r="D765" s="222" t="s">
        <v>321</v>
      </c>
      <c r="E765" s="244" t="s">
        <v>33</v>
      </c>
      <c r="F765" s="245" t="s">
        <v>324</v>
      </c>
      <c r="G765" s="243"/>
      <c r="H765" s="246">
        <v>2625.5</v>
      </c>
      <c r="I765" s="247"/>
      <c r="J765" s="243"/>
      <c r="K765" s="243"/>
      <c r="L765" s="248"/>
      <c r="M765" s="249"/>
      <c r="N765" s="250"/>
      <c r="O765" s="250"/>
      <c r="P765" s="250"/>
      <c r="Q765" s="250"/>
      <c r="R765" s="250"/>
      <c r="S765" s="250"/>
      <c r="T765" s="251"/>
      <c r="AT765" s="252" t="s">
        <v>321</v>
      </c>
      <c r="AU765" s="252" t="s">
        <v>330</v>
      </c>
      <c r="AV765" s="14" t="s">
        <v>178</v>
      </c>
      <c r="AW765" s="14" t="s">
        <v>40</v>
      </c>
      <c r="AX765" s="14" t="s">
        <v>84</v>
      </c>
      <c r="AY765" s="252" t="s">
        <v>314</v>
      </c>
    </row>
    <row r="766" spans="2:65" s="1" customFormat="1" ht="38.25" customHeight="1">
      <c r="B766" s="42"/>
      <c r="C766" s="208" t="s">
        <v>1114</v>
      </c>
      <c r="D766" s="208" t="s">
        <v>316</v>
      </c>
      <c r="E766" s="209" t="s">
        <v>1115</v>
      </c>
      <c r="F766" s="210" t="s">
        <v>1116</v>
      </c>
      <c r="G766" s="211" t="s">
        <v>119</v>
      </c>
      <c r="H766" s="212">
        <v>1098.5</v>
      </c>
      <c r="I766" s="213"/>
      <c r="J766" s="214">
        <f>ROUND(I766*H766,2)</f>
        <v>0</v>
      </c>
      <c r="K766" s="210" t="s">
        <v>319</v>
      </c>
      <c r="L766" s="62"/>
      <c r="M766" s="215" t="s">
        <v>33</v>
      </c>
      <c r="N766" s="216" t="s">
        <v>48</v>
      </c>
      <c r="O766" s="43"/>
      <c r="P766" s="217">
        <f>O766*H766</f>
        <v>0</v>
      </c>
      <c r="Q766" s="217">
        <v>0</v>
      </c>
      <c r="R766" s="217">
        <f>Q766*H766</f>
        <v>0</v>
      </c>
      <c r="S766" s="217">
        <v>0.22</v>
      </c>
      <c r="T766" s="218">
        <f>S766*H766</f>
        <v>241.67</v>
      </c>
      <c r="AR766" s="25" t="s">
        <v>178</v>
      </c>
      <c r="AT766" s="25" t="s">
        <v>316</v>
      </c>
      <c r="AU766" s="25" t="s">
        <v>330</v>
      </c>
      <c r="AY766" s="25" t="s">
        <v>314</v>
      </c>
      <c r="BE766" s="219">
        <f>IF(N766="základní",J766,0)</f>
        <v>0</v>
      </c>
      <c r="BF766" s="219">
        <f>IF(N766="snížená",J766,0)</f>
        <v>0</v>
      </c>
      <c r="BG766" s="219">
        <f>IF(N766="zákl. přenesená",J766,0)</f>
        <v>0</v>
      </c>
      <c r="BH766" s="219">
        <f>IF(N766="sníž. přenesená",J766,0)</f>
        <v>0</v>
      </c>
      <c r="BI766" s="219">
        <f>IF(N766="nulová",J766,0)</f>
        <v>0</v>
      </c>
      <c r="BJ766" s="25" t="s">
        <v>84</v>
      </c>
      <c r="BK766" s="219">
        <f>ROUND(I766*H766,2)</f>
        <v>0</v>
      </c>
      <c r="BL766" s="25" t="s">
        <v>178</v>
      </c>
      <c r="BM766" s="25" t="s">
        <v>1117</v>
      </c>
    </row>
    <row r="767" spans="2:51" s="12" customFormat="1" ht="13.5">
      <c r="B767" s="220"/>
      <c r="C767" s="221"/>
      <c r="D767" s="222" t="s">
        <v>321</v>
      </c>
      <c r="E767" s="223" t="s">
        <v>33</v>
      </c>
      <c r="F767" s="224" t="s">
        <v>453</v>
      </c>
      <c r="G767" s="221"/>
      <c r="H767" s="223" t="s">
        <v>33</v>
      </c>
      <c r="I767" s="225"/>
      <c r="J767" s="221"/>
      <c r="K767" s="221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321</v>
      </c>
      <c r="AU767" s="230" t="s">
        <v>330</v>
      </c>
      <c r="AV767" s="12" t="s">
        <v>84</v>
      </c>
      <c r="AW767" s="12" t="s">
        <v>40</v>
      </c>
      <c r="AX767" s="12" t="s">
        <v>77</v>
      </c>
      <c r="AY767" s="230" t="s">
        <v>314</v>
      </c>
    </row>
    <row r="768" spans="2:51" s="13" customFormat="1" ht="13.5">
      <c r="B768" s="231"/>
      <c r="C768" s="232"/>
      <c r="D768" s="222" t="s">
        <v>321</v>
      </c>
      <c r="E768" s="233" t="s">
        <v>225</v>
      </c>
      <c r="F768" s="234" t="s">
        <v>1118</v>
      </c>
      <c r="G768" s="232"/>
      <c r="H768" s="235">
        <v>1098.5</v>
      </c>
      <c r="I768" s="236"/>
      <c r="J768" s="232"/>
      <c r="K768" s="232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321</v>
      </c>
      <c r="AU768" s="241" t="s">
        <v>330</v>
      </c>
      <c r="AV768" s="13" t="s">
        <v>86</v>
      </c>
      <c r="AW768" s="13" t="s">
        <v>40</v>
      </c>
      <c r="AX768" s="13" t="s">
        <v>77</v>
      </c>
      <c r="AY768" s="241" t="s">
        <v>314</v>
      </c>
    </row>
    <row r="769" spans="2:51" s="14" customFormat="1" ht="13.5">
      <c r="B769" s="242"/>
      <c r="C769" s="243"/>
      <c r="D769" s="222" t="s">
        <v>321</v>
      </c>
      <c r="E769" s="244" t="s">
        <v>33</v>
      </c>
      <c r="F769" s="245" t="s">
        <v>324</v>
      </c>
      <c r="G769" s="243"/>
      <c r="H769" s="246">
        <v>1098.5</v>
      </c>
      <c r="I769" s="247"/>
      <c r="J769" s="243"/>
      <c r="K769" s="243"/>
      <c r="L769" s="248"/>
      <c r="M769" s="249"/>
      <c r="N769" s="250"/>
      <c r="O769" s="250"/>
      <c r="P769" s="250"/>
      <c r="Q769" s="250"/>
      <c r="R769" s="250"/>
      <c r="S769" s="250"/>
      <c r="T769" s="251"/>
      <c r="AT769" s="252" t="s">
        <v>321</v>
      </c>
      <c r="AU769" s="252" t="s">
        <v>330</v>
      </c>
      <c r="AV769" s="14" t="s">
        <v>178</v>
      </c>
      <c r="AW769" s="14" t="s">
        <v>40</v>
      </c>
      <c r="AX769" s="14" t="s">
        <v>84</v>
      </c>
      <c r="AY769" s="252" t="s">
        <v>314</v>
      </c>
    </row>
    <row r="770" spans="2:65" s="1" customFormat="1" ht="38.25" customHeight="1">
      <c r="B770" s="42"/>
      <c r="C770" s="208" t="s">
        <v>1119</v>
      </c>
      <c r="D770" s="208" t="s">
        <v>316</v>
      </c>
      <c r="E770" s="209" t="s">
        <v>1120</v>
      </c>
      <c r="F770" s="210" t="s">
        <v>1121</v>
      </c>
      <c r="G770" s="211" t="s">
        <v>119</v>
      </c>
      <c r="H770" s="212">
        <v>2625.5</v>
      </c>
      <c r="I770" s="213"/>
      <c r="J770" s="214">
        <f>ROUND(I770*H770,2)</f>
        <v>0</v>
      </c>
      <c r="K770" s="210" t="s">
        <v>319</v>
      </c>
      <c r="L770" s="62"/>
      <c r="M770" s="215" t="s">
        <v>33</v>
      </c>
      <c r="N770" s="216" t="s">
        <v>48</v>
      </c>
      <c r="O770" s="43"/>
      <c r="P770" s="217">
        <f>O770*H770</f>
        <v>0</v>
      </c>
      <c r="Q770" s="217">
        <v>0</v>
      </c>
      <c r="R770" s="217">
        <f>Q770*H770</f>
        <v>0</v>
      </c>
      <c r="S770" s="217">
        <v>0.316</v>
      </c>
      <c r="T770" s="218">
        <f>S770*H770</f>
        <v>829.658</v>
      </c>
      <c r="AR770" s="25" t="s">
        <v>178</v>
      </c>
      <c r="AT770" s="25" t="s">
        <v>316</v>
      </c>
      <c r="AU770" s="25" t="s">
        <v>330</v>
      </c>
      <c r="AY770" s="25" t="s">
        <v>314</v>
      </c>
      <c r="BE770" s="219">
        <f>IF(N770="základní",J770,0)</f>
        <v>0</v>
      </c>
      <c r="BF770" s="219">
        <f>IF(N770="snížená",J770,0)</f>
        <v>0</v>
      </c>
      <c r="BG770" s="219">
        <f>IF(N770="zákl. přenesená",J770,0)</f>
        <v>0</v>
      </c>
      <c r="BH770" s="219">
        <f>IF(N770="sníž. přenesená",J770,0)</f>
        <v>0</v>
      </c>
      <c r="BI770" s="219">
        <f>IF(N770="nulová",J770,0)</f>
        <v>0</v>
      </c>
      <c r="BJ770" s="25" t="s">
        <v>84</v>
      </c>
      <c r="BK770" s="219">
        <f>ROUND(I770*H770,2)</f>
        <v>0</v>
      </c>
      <c r="BL770" s="25" t="s">
        <v>178</v>
      </c>
      <c r="BM770" s="25" t="s">
        <v>1122</v>
      </c>
    </row>
    <row r="771" spans="2:51" s="12" customFormat="1" ht="13.5">
      <c r="B771" s="220"/>
      <c r="C771" s="221"/>
      <c r="D771" s="222" t="s">
        <v>321</v>
      </c>
      <c r="E771" s="223" t="s">
        <v>33</v>
      </c>
      <c r="F771" s="224" t="s">
        <v>453</v>
      </c>
      <c r="G771" s="221"/>
      <c r="H771" s="223" t="s">
        <v>33</v>
      </c>
      <c r="I771" s="225"/>
      <c r="J771" s="221"/>
      <c r="K771" s="221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321</v>
      </c>
      <c r="AU771" s="230" t="s">
        <v>330</v>
      </c>
      <c r="AV771" s="12" t="s">
        <v>84</v>
      </c>
      <c r="AW771" s="12" t="s">
        <v>40</v>
      </c>
      <c r="AX771" s="12" t="s">
        <v>77</v>
      </c>
      <c r="AY771" s="230" t="s">
        <v>314</v>
      </c>
    </row>
    <row r="772" spans="2:51" s="13" customFormat="1" ht="13.5">
      <c r="B772" s="231"/>
      <c r="C772" s="232"/>
      <c r="D772" s="222" t="s">
        <v>321</v>
      </c>
      <c r="E772" s="233" t="s">
        <v>222</v>
      </c>
      <c r="F772" s="234" t="s">
        <v>1123</v>
      </c>
      <c r="G772" s="232"/>
      <c r="H772" s="235">
        <v>2625.5</v>
      </c>
      <c r="I772" s="236"/>
      <c r="J772" s="232"/>
      <c r="K772" s="232"/>
      <c r="L772" s="237"/>
      <c r="M772" s="238"/>
      <c r="N772" s="239"/>
      <c r="O772" s="239"/>
      <c r="P772" s="239"/>
      <c r="Q772" s="239"/>
      <c r="R772" s="239"/>
      <c r="S772" s="239"/>
      <c r="T772" s="240"/>
      <c r="AT772" s="241" t="s">
        <v>321</v>
      </c>
      <c r="AU772" s="241" t="s">
        <v>330</v>
      </c>
      <c r="AV772" s="13" t="s">
        <v>86</v>
      </c>
      <c r="AW772" s="13" t="s">
        <v>40</v>
      </c>
      <c r="AX772" s="13" t="s">
        <v>77</v>
      </c>
      <c r="AY772" s="241" t="s">
        <v>314</v>
      </c>
    </row>
    <row r="773" spans="2:51" s="14" customFormat="1" ht="13.5">
      <c r="B773" s="242"/>
      <c r="C773" s="243"/>
      <c r="D773" s="222" t="s">
        <v>321</v>
      </c>
      <c r="E773" s="244" t="s">
        <v>33</v>
      </c>
      <c r="F773" s="245" t="s">
        <v>324</v>
      </c>
      <c r="G773" s="243"/>
      <c r="H773" s="246">
        <v>2625.5</v>
      </c>
      <c r="I773" s="247"/>
      <c r="J773" s="243"/>
      <c r="K773" s="243"/>
      <c r="L773" s="248"/>
      <c r="M773" s="249"/>
      <c r="N773" s="250"/>
      <c r="O773" s="250"/>
      <c r="P773" s="250"/>
      <c r="Q773" s="250"/>
      <c r="R773" s="250"/>
      <c r="S773" s="250"/>
      <c r="T773" s="251"/>
      <c r="AT773" s="252" t="s">
        <v>321</v>
      </c>
      <c r="AU773" s="252" t="s">
        <v>330</v>
      </c>
      <c r="AV773" s="14" t="s">
        <v>178</v>
      </c>
      <c r="AW773" s="14" t="s">
        <v>40</v>
      </c>
      <c r="AX773" s="14" t="s">
        <v>84</v>
      </c>
      <c r="AY773" s="252" t="s">
        <v>314</v>
      </c>
    </row>
    <row r="774" spans="2:65" s="1" customFormat="1" ht="38.25" customHeight="1">
      <c r="B774" s="42"/>
      <c r="C774" s="208" t="s">
        <v>1124</v>
      </c>
      <c r="D774" s="208" t="s">
        <v>316</v>
      </c>
      <c r="E774" s="209" t="s">
        <v>1125</v>
      </c>
      <c r="F774" s="210" t="s">
        <v>1126</v>
      </c>
      <c r="G774" s="211" t="s">
        <v>119</v>
      </c>
      <c r="H774" s="212">
        <v>46.6</v>
      </c>
      <c r="I774" s="213"/>
      <c r="J774" s="214">
        <f>ROUND(I774*H774,2)</f>
        <v>0</v>
      </c>
      <c r="K774" s="210" t="s">
        <v>319</v>
      </c>
      <c r="L774" s="62"/>
      <c r="M774" s="215" t="s">
        <v>33</v>
      </c>
      <c r="N774" s="216" t="s">
        <v>48</v>
      </c>
      <c r="O774" s="43"/>
      <c r="P774" s="217">
        <f>O774*H774</f>
        <v>0</v>
      </c>
      <c r="Q774" s="217">
        <v>0</v>
      </c>
      <c r="R774" s="217">
        <f>Q774*H774</f>
        <v>0</v>
      </c>
      <c r="S774" s="217">
        <v>0</v>
      </c>
      <c r="T774" s="218">
        <f>S774*H774</f>
        <v>0</v>
      </c>
      <c r="AR774" s="25" t="s">
        <v>178</v>
      </c>
      <c r="AT774" s="25" t="s">
        <v>316</v>
      </c>
      <c r="AU774" s="25" t="s">
        <v>330</v>
      </c>
      <c r="AY774" s="25" t="s">
        <v>314</v>
      </c>
      <c r="BE774" s="219">
        <f>IF(N774="základní",J774,0)</f>
        <v>0</v>
      </c>
      <c r="BF774" s="219">
        <f>IF(N774="snížená",J774,0)</f>
        <v>0</v>
      </c>
      <c r="BG774" s="219">
        <f>IF(N774="zákl. přenesená",J774,0)</f>
        <v>0</v>
      </c>
      <c r="BH774" s="219">
        <f>IF(N774="sníž. přenesená",J774,0)</f>
        <v>0</v>
      </c>
      <c r="BI774" s="219">
        <f>IF(N774="nulová",J774,0)</f>
        <v>0</v>
      </c>
      <c r="BJ774" s="25" t="s">
        <v>84</v>
      </c>
      <c r="BK774" s="219">
        <f>ROUND(I774*H774,2)</f>
        <v>0</v>
      </c>
      <c r="BL774" s="25" t="s">
        <v>178</v>
      </c>
      <c r="BM774" s="25" t="s">
        <v>1127</v>
      </c>
    </row>
    <row r="775" spans="2:47" s="1" customFormat="1" ht="27">
      <c r="B775" s="42"/>
      <c r="C775" s="64"/>
      <c r="D775" s="222" t="s">
        <v>479</v>
      </c>
      <c r="E775" s="64"/>
      <c r="F775" s="274" t="s">
        <v>1128</v>
      </c>
      <c r="G775" s="64"/>
      <c r="H775" s="64"/>
      <c r="I775" s="177"/>
      <c r="J775" s="64"/>
      <c r="K775" s="64"/>
      <c r="L775" s="62"/>
      <c r="M775" s="275"/>
      <c r="N775" s="43"/>
      <c r="O775" s="43"/>
      <c r="P775" s="43"/>
      <c r="Q775" s="43"/>
      <c r="R775" s="43"/>
      <c r="S775" s="43"/>
      <c r="T775" s="79"/>
      <c r="AT775" s="25" t="s">
        <v>479</v>
      </c>
      <c r="AU775" s="25" t="s">
        <v>330</v>
      </c>
    </row>
    <row r="776" spans="2:51" s="13" customFormat="1" ht="13.5">
      <c r="B776" s="231"/>
      <c r="C776" s="232"/>
      <c r="D776" s="222" t="s">
        <v>321</v>
      </c>
      <c r="E776" s="233" t="s">
        <v>33</v>
      </c>
      <c r="F776" s="234" t="s">
        <v>238</v>
      </c>
      <c r="G776" s="232"/>
      <c r="H776" s="235">
        <v>46.6</v>
      </c>
      <c r="I776" s="236"/>
      <c r="J776" s="232"/>
      <c r="K776" s="232"/>
      <c r="L776" s="237"/>
      <c r="M776" s="238"/>
      <c r="N776" s="239"/>
      <c r="O776" s="239"/>
      <c r="P776" s="239"/>
      <c r="Q776" s="239"/>
      <c r="R776" s="239"/>
      <c r="S776" s="239"/>
      <c r="T776" s="240"/>
      <c r="AT776" s="241" t="s">
        <v>321</v>
      </c>
      <c r="AU776" s="241" t="s">
        <v>330</v>
      </c>
      <c r="AV776" s="13" t="s">
        <v>86</v>
      </c>
      <c r="AW776" s="13" t="s">
        <v>40</v>
      </c>
      <c r="AX776" s="13" t="s">
        <v>77</v>
      </c>
      <c r="AY776" s="241" t="s">
        <v>314</v>
      </c>
    </row>
    <row r="777" spans="2:51" s="14" customFormat="1" ht="13.5">
      <c r="B777" s="242"/>
      <c r="C777" s="243"/>
      <c r="D777" s="222" t="s">
        <v>321</v>
      </c>
      <c r="E777" s="244" t="s">
        <v>33</v>
      </c>
      <c r="F777" s="245" t="s">
        <v>324</v>
      </c>
      <c r="G777" s="243"/>
      <c r="H777" s="246">
        <v>46.6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321</v>
      </c>
      <c r="AU777" s="252" t="s">
        <v>330</v>
      </c>
      <c r="AV777" s="14" t="s">
        <v>178</v>
      </c>
      <c r="AW777" s="14" t="s">
        <v>40</v>
      </c>
      <c r="AX777" s="14" t="s">
        <v>84</v>
      </c>
      <c r="AY777" s="252" t="s">
        <v>314</v>
      </c>
    </row>
    <row r="778" spans="2:65" s="1" customFormat="1" ht="38.25" customHeight="1">
      <c r="B778" s="42"/>
      <c r="C778" s="208" t="s">
        <v>1129</v>
      </c>
      <c r="D778" s="208" t="s">
        <v>316</v>
      </c>
      <c r="E778" s="209" t="s">
        <v>1130</v>
      </c>
      <c r="F778" s="210" t="s">
        <v>1131</v>
      </c>
      <c r="G778" s="211" t="s">
        <v>119</v>
      </c>
      <c r="H778" s="212">
        <v>46.6</v>
      </c>
      <c r="I778" s="213"/>
      <c r="J778" s="214">
        <f>ROUND(I778*H778,2)</f>
        <v>0</v>
      </c>
      <c r="K778" s="210" t="s">
        <v>319</v>
      </c>
      <c r="L778" s="62"/>
      <c r="M778" s="215" t="s">
        <v>33</v>
      </c>
      <c r="N778" s="216" t="s">
        <v>48</v>
      </c>
      <c r="O778" s="43"/>
      <c r="P778" s="217">
        <f>O778*H778</f>
        <v>0</v>
      </c>
      <c r="Q778" s="217">
        <v>0</v>
      </c>
      <c r="R778" s="217">
        <f>Q778*H778</f>
        <v>0</v>
      </c>
      <c r="S778" s="217">
        <v>0</v>
      </c>
      <c r="T778" s="218">
        <f>S778*H778</f>
        <v>0</v>
      </c>
      <c r="AR778" s="25" t="s">
        <v>178</v>
      </c>
      <c r="AT778" s="25" t="s">
        <v>316</v>
      </c>
      <c r="AU778" s="25" t="s">
        <v>330</v>
      </c>
      <c r="AY778" s="25" t="s">
        <v>314</v>
      </c>
      <c r="BE778" s="219">
        <f>IF(N778="základní",J778,0)</f>
        <v>0</v>
      </c>
      <c r="BF778" s="219">
        <f>IF(N778="snížená",J778,0)</f>
        <v>0</v>
      </c>
      <c r="BG778" s="219">
        <f>IF(N778="zákl. přenesená",J778,0)</f>
        <v>0</v>
      </c>
      <c r="BH778" s="219">
        <f>IF(N778="sníž. přenesená",J778,0)</f>
        <v>0</v>
      </c>
      <c r="BI778" s="219">
        <f>IF(N778="nulová",J778,0)</f>
        <v>0</v>
      </c>
      <c r="BJ778" s="25" t="s">
        <v>84</v>
      </c>
      <c r="BK778" s="219">
        <f>ROUND(I778*H778,2)</f>
        <v>0</v>
      </c>
      <c r="BL778" s="25" t="s">
        <v>178</v>
      </c>
      <c r="BM778" s="25" t="s">
        <v>1132</v>
      </c>
    </row>
    <row r="779" spans="2:47" s="1" customFormat="1" ht="27">
      <c r="B779" s="42"/>
      <c r="C779" s="64"/>
      <c r="D779" s="222" t="s">
        <v>479</v>
      </c>
      <c r="E779" s="64"/>
      <c r="F779" s="274" t="s">
        <v>1133</v>
      </c>
      <c r="G779" s="64"/>
      <c r="H779" s="64"/>
      <c r="I779" s="177"/>
      <c r="J779" s="64"/>
      <c r="K779" s="64"/>
      <c r="L779" s="62"/>
      <c r="M779" s="275"/>
      <c r="N779" s="43"/>
      <c r="O779" s="43"/>
      <c r="P779" s="43"/>
      <c r="Q779" s="43"/>
      <c r="R779" s="43"/>
      <c r="S779" s="43"/>
      <c r="T779" s="79"/>
      <c r="AT779" s="25" t="s">
        <v>479</v>
      </c>
      <c r="AU779" s="25" t="s">
        <v>330</v>
      </c>
    </row>
    <row r="780" spans="2:51" s="12" customFormat="1" ht="13.5">
      <c r="B780" s="220"/>
      <c r="C780" s="221"/>
      <c r="D780" s="222" t="s">
        <v>321</v>
      </c>
      <c r="E780" s="223" t="s">
        <v>33</v>
      </c>
      <c r="F780" s="224" t="s">
        <v>453</v>
      </c>
      <c r="G780" s="221"/>
      <c r="H780" s="223" t="s">
        <v>33</v>
      </c>
      <c r="I780" s="225"/>
      <c r="J780" s="221"/>
      <c r="K780" s="221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321</v>
      </c>
      <c r="AU780" s="230" t="s">
        <v>330</v>
      </c>
      <c r="AV780" s="12" t="s">
        <v>84</v>
      </c>
      <c r="AW780" s="12" t="s">
        <v>40</v>
      </c>
      <c r="AX780" s="12" t="s">
        <v>77</v>
      </c>
      <c r="AY780" s="230" t="s">
        <v>314</v>
      </c>
    </row>
    <row r="781" spans="2:51" s="13" customFormat="1" ht="13.5">
      <c r="B781" s="231"/>
      <c r="C781" s="232"/>
      <c r="D781" s="222" t="s">
        <v>321</v>
      </c>
      <c r="E781" s="233" t="s">
        <v>238</v>
      </c>
      <c r="F781" s="234" t="s">
        <v>1134</v>
      </c>
      <c r="G781" s="232"/>
      <c r="H781" s="235">
        <v>46.6</v>
      </c>
      <c r="I781" s="236"/>
      <c r="J781" s="232"/>
      <c r="K781" s="232"/>
      <c r="L781" s="237"/>
      <c r="M781" s="238"/>
      <c r="N781" s="239"/>
      <c r="O781" s="239"/>
      <c r="P781" s="239"/>
      <c r="Q781" s="239"/>
      <c r="R781" s="239"/>
      <c r="S781" s="239"/>
      <c r="T781" s="240"/>
      <c r="AT781" s="241" t="s">
        <v>321</v>
      </c>
      <c r="AU781" s="241" t="s">
        <v>330</v>
      </c>
      <c r="AV781" s="13" t="s">
        <v>86</v>
      </c>
      <c r="AW781" s="13" t="s">
        <v>40</v>
      </c>
      <c r="AX781" s="13" t="s">
        <v>77</v>
      </c>
      <c r="AY781" s="241" t="s">
        <v>314</v>
      </c>
    </row>
    <row r="782" spans="2:51" s="14" customFormat="1" ht="13.5">
      <c r="B782" s="242"/>
      <c r="C782" s="243"/>
      <c r="D782" s="222" t="s">
        <v>321</v>
      </c>
      <c r="E782" s="244" t="s">
        <v>33</v>
      </c>
      <c r="F782" s="245" t="s">
        <v>324</v>
      </c>
      <c r="G782" s="243"/>
      <c r="H782" s="246">
        <v>46.6</v>
      </c>
      <c r="I782" s="247"/>
      <c r="J782" s="243"/>
      <c r="K782" s="243"/>
      <c r="L782" s="248"/>
      <c r="M782" s="249"/>
      <c r="N782" s="250"/>
      <c r="O782" s="250"/>
      <c r="P782" s="250"/>
      <c r="Q782" s="250"/>
      <c r="R782" s="250"/>
      <c r="S782" s="250"/>
      <c r="T782" s="251"/>
      <c r="AT782" s="252" t="s">
        <v>321</v>
      </c>
      <c r="AU782" s="252" t="s">
        <v>330</v>
      </c>
      <c r="AV782" s="14" t="s">
        <v>178</v>
      </c>
      <c r="AW782" s="14" t="s">
        <v>40</v>
      </c>
      <c r="AX782" s="14" t="s">
        <v>84</v>
      </c>
      <c r="AY782" s="252" t="s">
        <v>314</v>
      </c>
    </row>
    <row r="783" spans="2:65" s="1" customFormat="1" ht="25.5" customHeight="1">
      <c r="B783" s="42"/>
      <c r="C783" s="208" t="s">
        <v>1135</v>
      </c>
      <c r="D783" s="208" t="s">
        <v>316</v>
      </c>
      <c r="E783" s="209" t="s">
        <v>1136</v>
      </c>
      <c r="F783" s="210" t="s">
        <v>1137</v>
      </c>
      <c r="G783" s="211" t="s">
        <v>149</v>
      </c>
      <c r="H783" s="212">
        <v>124.7</v>
      </c>
      <c r="I783" s="213"/>
      <c r="J783" s="214">
        <f>ROUND(I783*H783,2)</f>
        <v>0</v>
      </c>
      <c r="K783" s="210" t="s">
        <v>319</v>
      </c>
      <c r="L783" s="62"/>
      <c r="M783" s="215" t="s">
        <v>33</v>
      </c>
      <c r="N783" s="216" t="s">
        <v>48</v>
      </c>
      <c r="O783" s="43"/>
      <c r="P783" s="217">
        <f>O783*H783</f>
        <v>0</v>
      </c>
      <c r="Q783" s="217">
        <v>0</v>
      </c>
      <c r="R783" s="217">
        <f>Q783*H783</f>
        <v>0</v>
      </c>
      <c r="S783" s="217">
        <v>0</v>
      </c>
      <c r="T783" s="218">
        <f>S783*H783</f>
        <v>0</v>
      </c>
      <c r="AR783" s="25" t="s">
        <v>178</v>
      </c>
      <c r="AT783" s="25" t="s">
        <v>316</v>
      </c>
      <c r="AU783" s="25" t="s">
        <v>330</v>
      </c>
      <c r="AY783" s="25" t="s">
        <v>314</v>
      </c>
      <c r="BE783" s="219">
        <f>IF(N783="základní",J783,0)</f>
        <v>0</v>
      </c>
      <c r="BF783" s="219">
        <f>IF(N783="snížená",J783,0)</f>
        <v>0</v>
      </c>
      <c r="BG783" s="219">
        <f>IF(N783="zákl. přenesená",J783,0)</f>
        <v>0</v>
      </c>
      <c r="BH783" s="219">
        <f>IF(N783="sníž. přenesená",J783,0)</f>
        <v>0</v>
      </c>
      <c r="BI783" s="219">
        <f>IF(N783="nulová",J783,0)</f>
        <v>0</v>
      </c>
      <c r="BJ783" s="25" t="s">
        <v>84</v>
      </c>
      <c r="BK783" s="219">
        <f>ROUND(I783*H783,2)</f>
        <v>0</v>
      </c>
      <c r="BL783" s="25" t="s">
        <v>178</v>
      </c>
      <c r="BM783" s="25" t="s">
        <v>1138</v>
      </c>
    </row>
    <row r="784" spans="2:51" s="13" customFormat="1" ht="13.5">
      <c r="B784" s="231"/>
      <c r="C784" s="232"/>
      <c r="D784" s="222" t="s">
        <v>321</v>
      </c>
      <c r="E784" s="233" t="s">
        <v>33</v>
      </c>
      <c r="F784" s="234" t="s">
        <v>234</v>
      </c>
      <c r="G784" s="232"/>
      <c r="H784" s="235">
        <v>124.7</v>
      </c>
      <c r="I784" s="236"/>
      <c r="J784" s="232"/>
      <c r="K784" s="232"/>
      <c r="L784" s="237"/>
      <c r="M784" s="238"/>
      <c r="N784" s="239"/>
      <c r="O784" s="239"/>
      <c r="P784" s="239"/>
      <c r="Q784" s="239"/>
      <c r="R784" s="239"/>
      <c r="S784" s="239"/>
      <c r="T784" s="240"/>
      <c r="AT784" s="241" t="s">
        <v>321</v>
      </c>
      <c r="AU784" s="241" t="s">
        <v>330</v>
      </c>
      <c r="AV784" s="13" t="s">
        <v>86</v>
      </c>
      <c r="AW784" s="13" t="s">
        <v>40</v>
      </c>
      <c r="AX784" s="13" t="s">
        <v>77</v>
      </c>
      <c r="AY784" s="241" t="s">
        <v>314</v>
      </c>
    </row>
    <row r="785" spans="2:51" s="14" customFormat="1" ht="13.5">
      <c r="B785" s="242"/>
      <c r="C785" s="243"/>
      <c r="D785" s="222" t="s">
        <v>321</v>
      </c>
      <c r="E785" s="244" t="s">
        <v>33</v>
      </c>
      <c r="F785" s="245" t="s">
        <v>324</v>
      </c>
      <c r="G785" s="243"/>
      <c r="H785" s="246">
        <v>124.7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321</v>
      </c>
      <c r="AU785" s="252" t="s">
        <v>330</v>
      </c>
      <c r="AV785" s="14" t="s">
        <v>178</v>
      </c>
      <c r="AW785" s="14" t="s">
        <v>40</v>
      </c>
      <c r="AX785" s="14" t="s">
        <v>84</v>
      </c>
      <c r="AY785" s="252" t="s">
        <v>314</v>
      </c>
    </row>
    <row r="786" spans="2:65" s="1" customFormat="1" ht="25.5" customHeight="1">
      <c r="B786" s="42"/>
      <c r="C786" s="208" t="s">
        <v>1139</v>
      </c>
      <c r="D786" s="208" t="s">
        <v>316</v>
      </c>
      <c r="E786" s="209" t="s">
        <v>1140</v>
      </c>
      <c r="F786" s="210" t="s">
        <v>1141</v>
      </c>
      <c r="G786" s="211" t="s">
        <v>149</v>
      </c>
      <c r="H786" s="212">
        <v>59.9</v>
      </c>
      <c r="I786" s="213"/>
      <c r="J786" s="214">
        <f>ROUND(I786*H786,2)</f>
        <v>0</v>
      </c>
      <c r="K786" s="210" t="s">
        <v>319</v>
      </c>
      <c r="L786" s="62"/>
      <c r="M786" s="215" t="s">
        <v>33</v>
      </c>
      <c r="N786" s="216" t="s">
        <v>48</v>
      </c>
      <c r="O786" s="43"/>
      <c r="P786" s="217">
        <f>O786*H786</f>
        <v>0</v>
      </c>
      <c r="Q786" s="217">
        <v>0</v>
      </c>
      <c r="R786" s="217">
        <f>Q786*H786</f>
        <v>0</v>
      </c>
      <c r="S786" s="217">
        <v>0</v>
      </c>
      <c r="T786" s="218">
        <f>S786*H786</f>
        <v>0</v>
      </c>
      <c r="AR786" s="25" t="s">
        <v>178</v>
      </c>
      <c r="AT786" s="25" t="s">
        <v>316</v>
      </c>
      <c r="AU786" s="25" t="s">
        <v>330</v>
      </c>
      <c r="AY786" s="25" t="s">
        <v>314</v>
      </c>
      <c r="BE786" s="219">
        <f>IF(N786="základní",J786,0)</f>
        <v>0</v>
      </c>
      <c r="BF786" s="219">
        <f>IF(N786="snížená",J786,0)</f>
        <v>0</v>
      </c>
      <c r="BG786" s="219">
        <f>IF(N786="zákl. přenesená",J786,0)</f>
        <v>0</v>
      </c>
      <c r="BH786" s="219">
        <f>IF(N786="sníž. přenesená",J786,0)</f>
        <v>0</v>
      </c>
      <c r="BI786" s="219">
        <f>IF(N786="nulová",J786,0)</f>
        <v>0</v>
      </c>
      <c r="BJ786" s="25" t="s">
        <v>84</v>
      </c>
      <c r="BK786" s="219">
        <f>ROUND(I786*H786,2)</f>
        <v>0</v>
      </c>
      <c r="BL786" s="25" t="s">
        <v>178</v>
      </c>
      <c r="BM786" s="25" t="s">
        <v>1142</v>
      </c>
    </row>
    <row r="787" spans="2:51" s="13" customFormat="1" ht="13.5">
      <c r="B787" s="231"/>
      <c r="C787" s="232"/>
      <c r="D787" s="222" t="s">
        <v>321</v>
      </c>
      <c r="E787" s="233" t="s">
        <v>33</v>
      </c>
      <c r="F787" s="234" t="s">
        <v>230</v>
      </c>
      <c r="G787" s="232"/>
      <c r="H787" s="235">
        <v>59.9</v>
      </c>
      <c r="I787" s="236"/>
      <c r="J787" s="232"/>
      <c r="K787" s="232"/>
      <c r="L787" s="237"/>
      <c r="M787" s="238"/>
      <c r="N787" s="239"/>
      <c r="O787" s="239"/>
      <c r="P787" s="239"/>
      <c r="Q787" s="239"/>
      <c r="R787" s="239"/>
      <c r="S787" s="239"/>
      <c r="T787" s="240"/>
      <c r="AT787" s="241" t="s">
        <v>321</v>
      </c>
      <c r="AU787" s="241" t="s">
        <v>330</v>
      </c>
      <c r="AV787" s="13" t="s">
        <v>86</v>
      </c>
      <c r="AW787" s="13" t="s">
        <v>40</v>
      </c>
      <c r="AX787" s="13" t="s">
        <v>77</v>
      </c>
      <c r="AY787" s="241" t="s">
        <v>314</v>
      </c>
    </row>
    <row r="788" spans="2:51" s="14" customFormat="1" ht="13.5">
      <c r="B788" s="242"/>
      <c r="C788" s="243"/>
      <c r="D788" s="222" t="s">
        <v>321</v>
      </c>
      <c r="E788" s="244" t="s">
        <v>33</v>
      </c>
      <c r="F788" s="245" t="s">
        <v>324</v>
      </c>
      <c r="G788" s="243"/>
      <c r="H788" s="246">
        <v>59.9</v>
      </c>
      <c r="I788" s="247"/>
      <c r="J788" s="243"/>
      <c r="K788" s="243"/>
      <c r="L788" s="248"/>
      <c r="M788" s="249"/>
      <c r="N788" s="250"/>
      <c r="O788" s="250"/>
      <c r="P788" s="250"/>
      <c r="Q788" s="250"/>
      <c r="R788" s="250"/>
      <c r="S788" s="250"/>
      <c r="T788" s="251"/>
      <c r="AT788" s="252" t="s">
        <v>321</v>
      </c>
      <c r="AU788" s="252" t="s">
        <v>330</v>
      </c>
      <c r="AV788" s="14" t="s">
        <v>178</v>
      </c>
      <c r="AW788" s="14" t="s">
        <v>40</v>
      </c>
      <c r="AX788" s="14" t="s">
        <v>84</v>
      </c>
      <c r="AY788" s="252" t="s">
        <v>314</v>
      </c>
    </row>
    <row r="789" spans="2:65" s="1" customFormat="1" ht="25.5" customHeight="1">
      <c r="B789" s="42"/>
      <c r="C789" s="208" t="s">
        <v>1143</v>
      </c>
      <c r="D789" s="208" t="s">
        <v>316</v>
      </c>
      <c r="E789" s="209" t="s">
        <v>1144</v>
      </c>
      <c r="F789" s="210" t="s">
        <v>1145</v>
      </c>
      <c r="G789" s="211" t="s">
        <v>149</v>
      </c>
      <c r="H789" s="212">
        <v>126.7</v>
      </c>
      <c r="I789" s="213"/>
      <c r="J789" s="214">
        <f>ROUND(I789*H789,2)</f>
        <v>0</v>
      </c>
      <c r="K789" s="210" t="s">
        <v>319</v>
      </c>
      <c r="L789" s="62"/>
      <c r="M789" s="215" t="s">
        <v>33</v>
      </c>
      <c r="N789" s="216" t="s">
        <v>48</v>
      </c>
      <c r="O789" s="43"/>
      <c r="P789" s="217">
        <f>O789*H789</f>
        <v>0</v>
      </c>
      <c r="Q789" s="217">
        <v>0</v>
      </c>
      <c r="R789" s="217">
        <f>Q789*H789</f>
        <v>0</v>
      </c>
      <c r="S789" s="217">
        <v>0</v>
      </c>
      <c r="T789" s="218">
        <f>S789*H789</f>
        <v>0</v>
      </c>
      <c r="AR789" s="25" t="s">
        <v>178</v>
      </c>
      <c r="AT789" s="25" t="s">
        <v>316</v>
      </c>
      <c r="AU789" s="25" t="s">
        <v>330</v>
      </c>
      <c r="AY789" s="25" t="s">
        <v>314</v>
      </c>
      <c r="BE789" s="219">
        <f>IF(N789="základní",J789,0)</f>
        <v>0</v>
      </c>
      <c r="BF789" s="219">
        <f>IF(N789="snížená",J789,0)</f>
        <v>0</v>
      </c>
      <c r="BG789" s="219">
        <f>IF(N789="zákl. přenesená",J789,0)</f>
        <v>0</v>
      </c>
      <c r="BH789" s="219">
        <f>IF(N789="sníž. přenesená",J789,0)</f>
        <v>0</v>
      </c>
      <c r="BI789" s="219">
        <f>IF(N789="nulová",J789,0)</f>
        <v>0</v>
      </c>
      <c r="BJ789" s="25" t="s">
        <v>84</v>
      </c>
      <c r="BK789" s="219">
        <f>ROUND(I789*H789,2)</f>
        <v>0</v>
      </c>
      <c r="BL789" s="25" t="s">
        <v>178</v>
      </c>
      <c r="BM789" s="25" t="s">
        <v>1146</v>
      </c>
    </row>
    <row r="790" spans="2:51" s="12" customFormat="1" ht="13.5">
      <c r="B790" s="220"/>
      <c r="C790" s="221"/>
      <c r="D790" s="222" t="s">
        <v>321</v>
      </c>
      <c r="E790" s="223" t="s">
        <v>33</v>
      </c>
      <c r="F790" s="224" t="s">
        <v>702</v>
      </c>
      <c r="G790" s="221"/>
      <c r="H790" s="223" t="s">
        <v>33</v>
      </c>
      <c r="I790" s="225"/>
      <c r="J790" s="221"/>
      <c r="K790" s="221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321</v>
      </c>
      <c r="AU790" s="230" t="s">
        <v>330</v>
      </c>
      <c r="AV790" s="12" t="s">
        <v>84</v>
      </c>
      <c r="AW790" s="12" t="s">
        <v>40</v>
      </c>
      <c r="AX790" s="12" t="s">
        <v>77</v>
      </c>
      <c r="AY790" s="230" t="s">
        <v>314</v>
      </c>
    </row>
    <row r="791" spans="2:51" s="13" customFormat="1" ht="13.5">
      <c r="B791" s="231"/>
      <c r="C791" s="232"/>
      <c r="D791" s="222" t="s">
        <v>321</v>
      </c>
      <c r="E791" s="233" t="s">
        <v>234</v>
      </c>
      <c r="F791" s="234" t="s">
        <v>1147</v>
      </c>
      <c r="G791" s="232"/>
      <c r="H791" s="235">
        <v>124.7</v>
      </c>
      <c r="I791" s="236"/>
      <c r="J791" s="232"/>
      <c r="K791" s="232"/>
      <c r="L791" s="237"/>
      <c r="M791" s="238"/>
      <c r="N791" s="239"/>
      <c r="O791" s="239"/>
      <c r="P791" s="239"/>
      <c r="Q791" s="239"/>
      <c r="R791" s="239"/>
      <c r="S791" s="239"/>
      <c r="T791" s="240"/>
      <c r="AT791" s="241" t="s">
        <v>321</v>
      </c>
      <c r="AU791" s="241" t="s">
        <v>330</v>
      </c>
      <c r="AV791" s="13" t="s">
        <v>86</v>
      </c>
      <c r="AW791" s="13" t="s">
        <v>40</v>
      </c>
      <c r="AX791" s="13" t="s">
        <v>77</v>
      </c>
      <c r="AY791" s="241" t="s">
        <v>314</v>
      </c>
    </row>
    <row r="792" spans="2:51" s="13" customFormat="1" ht="13.5">
      <c r="B792" s="231"/>
      <c r="C792" s="232"/>
      <c r="D792" s="222" t="s">
        <v>321</v>
      </c>
      <c r="E792" s="233" t="s">
        <v>33</v>
      </c>
      <c r="F792" s="234" t="s">
        <v>1148</v>
      </c>
      <c r="G792" s="232"/>
      <c r="H792" s="235">
        <v>2</v>
      </c>
      <c r="I792" s="236"/>
      <c r="J792" s="232"/>
      <c r="K792" s="232"/>
      <c r="L792" s="237"/>
      <c r="M792" s="238"/>
      <c r="N792" s="239"/>
      <c r="O792" s="239"/>
      <c r="P792" s="239"/>
      <c r="Q792" s="239"/>
      <c r="R792" s="239"/>
      <c r="S792" s="239"/>
      <c r="T792" s="240"/>
      <c r="AT792" s="241" t="s">
        <v>321</v>
      </c>
      <c r="AU792" s="241" t="s">
        <v>330</v>
      </c>
      <c r="AV792" s="13" t="s">
        <v>86</v>
      </c>
      <c r="AW792" s="13" t="s">
        <v>40</v>
      </c>
      <c r="AX792" s="13" t="s">
        <v>77</v>
      </c>
      <c r="AY792" s="241" t="s">
        <v>314</v>
      </c>
    </row>
    <row r="793" spans="2:51" s="14" customFormat="1" ht="13.5">
      <c r="B793" s="242"/>
      <c r="C793" s="243"/>
      <c r="D793" s="222" t="s">
        <v>321</v>
      </c>
      <c r="E793" s="244" t="s">
        <v>33</v>
      </c>
      <c r="F793" s="245" t="s">
        <v>324</v>
      </c>
      <c r="G793" s="243"/>
      <c r="H793" s="246">
        <v>126.7</v>
      </c>
      <c r="I793" s="247"/>
      <c r="J793" s="243"/>
      <c r="K793" s="243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321</v>
      </c>
      <c r="AU793" s="252" t="s">
        <v>330</v>
      </c>
      <c r="AV793" s="14" t="s">
        <v>178</v>
      </c>
      <c r="AW793" s="14" t="s">
        <v>40</v>
      </c>
      <c r="AX793" s="14" t="s">
        <v>84</v>
      </c>
      <c r="AY793" s="252" t="s">
        <v>314</v>
      </c>
    </row>
    <row r="794" spans="2:65" s="1" customFormat="1" ht="25.5" customHeight="1">
      <c r="B794" s="42"/>
      <c r="C794" s="208" t="s">
        <v>1149</v>
      </c>
      <c r="D794" s="208" t="s">
        <v>316</v>
      </c>
      <c r="E794" s="209" t="s">
        <v>1150</v>
      </c>
      <c r="F794" s="210" t="s">
        <v>1151</v>
      </c>
      <c r="G794" s="211" t="s">
        <v>149</v>
      </c>
      <c r="H794" s="212">
        <v>109.9</v>
      </c>
      <c r="I794" s="213"/>
      <c r="J794" s="214">
        <f>ROUND(I794*H794,2)</f>
        <v>0</v>
      </c>
      <c r="K794" s="210" t="s">
        <v>319</v>
      </c>
      <c r="L794" s="62"/>
      <c r="M794" s="215" t="s">
        <v>33</v>
      </c>
      <c r="N794" s="216" t="s">
        <v>48</v>
      </c>
      <c r="O794" s="43"/>
      <c r="P794" s="217">
        <f>O794*H794</f>
        <v>0</v>
      </c>
      <c r="Q794" s="217">
        <v>0</v>
      </c>
      <c r="R794" s="217">
        <f>Q794*H794</f>
        <v>0</v>
      </c>
      <c r="S794" s="217">
        <v>0</v>
      </c>
      <c r="T794" s="218">
        <f>S794*H794</f>
        <v>0</v>
      </c>
      <c r="AR794" s="25" t="s">
        <v>178</v>
      </c>
      <c r="AT794" s="25" t="s">
        <v>316</v>
      </c>
      <c r="AU794" s="25" t="s">
        <v>330</v>
      </c>
      <c r="AY794" s="25" t="s">
        <v>314</v>
      </c>
      <c r="BE794" s="219">
        <f>IF(N794="základní",J794,0)</f>
        <v>0</v>
      </c>
      <c r="BF794" s="219">
        <f>IF(N794="snížená",J794,0)</f>
        <v>0</v>
      </c>
      <c r="BG794" s="219">
        <f>IF(N794="zákl. přenesená",J794,0)</f>
        <v>0</v>
      </c>
      <c r="BH794" s="219">
        <f>IF(N794="sníž. přenesená",J794,0)</f>
        <v>0</v>
      </c>
      <c r="BI794" s="219">
        <f>IF(N794="nulová",J794,0)</f>
        <v>0</v>
      </c>
      <c r="BJ794" s="25" t="s">
        <v>84</v>
      </c>
      <c r="BK794" s="219">
        <f>ROUND(I794*H794,2)</f>
        <v>0</v>
      </c>
      <c r="BL794" s="25" t="s">
        <v>178</v>
      </c>
      <c r="BM794" s="25" t="s">
        <v>1152</v>
      </c>
    </row>
    <row r="795" spans="2:51" s="12" customFormat="1" ht="13.5">
      <c r="B795" s="220"/>
      <c r="C795" s="221"/>
      <c r="D795" s="222" t="s">
        <v>321</v>
      </c>
      <c r="E795" s="223" t="s">
        <v>33</v>
      </c>
      <c r="F795" s="224" t="s">
        <v>702</v>
      </c>
      <c r="G795" s="221"/>
      <c r="H795" s="223" t="s">
        <v>33</v>
      </c>
      <c r="I795" s="225"/>
      <c r="J795" s="221"/>
      <c r="K795" s="221"/>
      <c r="L795" s="226"/>
      <c r="M795" s="227"/>
      <c r="N795" s="228"/>
      <c r="O795" s="228"/>
      <c r="P795" s="228"/>
      <c r="Q795" s="228"/>
      <c r="R795" s="228"/>
      <c r="S795" s="228"/>
      <c r="T795" s="229"/>
      <c r="AT795" s="230" t="s">
        <v>321</v>
      </c>
      <c r="AU795" s="230" t="s">
        <v>330</v>
      </c>
      <c r="AV795" s="12" t="s">
        <v>84</v>
      </c>
      <c r="AW795" s="12" t="s">
        <v>40</v>
      </c>
      <c r="AX795" s="12" t="s">
        <v>77</v>
      </c>
      <c r="AY795" s="230" t="s">
        <v>314</v>
      </c>
    </row>
    <row r="796" spans="2:51" s="13" customFormat="1" ht="13.5">
      <c r="B796" s="231"/>
      <c r="C796" s="232"/>
      <c r="D796" s="222" t="s">
        <v>321</v>
      </c>
      <c r="E796" s="233" t="s">
        <v>230</v>
      </c>
      <c r="F796" s="234" t="s">
        <v>1153</v>
      </c>
      <c r="G796" s="232"/>
      <c r="H796" s="235">
        <v>59.9</v>
      </c>
      <c r="I796" s="236"/>
      <c r="J796" s="232"/>
      <c r="K796" s="232"/>
      <c r="L796" s="237"/>
      <c r="M796" s="238"/>
      <c r="N796" s="239"/>
      <c r="O796" s="239"/>
      <c r="P796" s="239"/>
      <c r="Q796" s="239"/>
      <c r="R796" s="239"/>
      <c r="S796" s="239"/>
      <c r="T796" s="240"/>
      <c r="AT796" s="241" t="s">
        <v>321</v>
      </c>
      <c r="AU796" s="241" t="s">
        <v>330</v>
      </c>
      <c r="AV796" s="13" t="s">
        <v>86</v>
      </c>
      <c r="AW796" s="13" t="s">
        <v>40</v>
      </c>
      <c r="AX796" s="13" t="s">
        <v>77</v>
      </c>
      <c r="AY796" s="241" t="s">
        <v>314</v>
      </c>
    </row>
    <row r="797" spans="2:51" s="13" customFormat="1" ht="13.5">
      <c r="B797" s="231"/>
      <c r="C797" s="232"/>
      <c r="D797" s="222" t="s">
        <v>321</v>
      </c>
      <c r="E797" s="233" t="s">
        <v>33</v>
      </c>
      <c r="F797" s="234" t="s">
        <v>1154</v>
      </c>
      <c r="G797" s="232"/>
      <c r="H797" s="235">
        <v>50</v>
      </c>
      <c r="I797" s="236"/>
      <c r="J797" s="232"/>
      <c r="K797" s="232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321</v>
      </c>
      <c r="AU797" s="241" t="s">
        <v>330</v>
      </c>
      <c r="AV797" s="13" t="s">
        <v>86</v>
      </c>
      <c r="AW797" s="13" t="s">
        <v>40</v>
      </c>
      <c r="AX797" s="13" t="s">
        <v>77</v>
      </c>
      <c r="AY797" s="241" t="s">
        <v>314</v>
      </c>
    </row>
    <row r="798" spans="2:51" s="14" customFormat="1" ht="13.5">
      <c r="B798" s="242"/>
      <c r="C798" s="243"/>
      <c r="D798" s="222" t="s">
        <v>321</v>
      </c>
      <c r="E798" s="244" t="s">
        <v>33</v>
      </c>
      <c r="F798" s="245" t="s">
        <v>324</v>
      </c>
      <c r="G798" s="243"/>
      <c r="H798" s="246">
        <v>109.9</v>
      </c>
      <c r="I798" s="247"/>
      <c r="J798" s="243"/>
      <c r="K798" s="243"/>
      <c r="L798" s="248"/>
      <c r="M798" s="249"/>
      <c r="N798" s="250"/>
      <c r="O798" s="250"/>
      <c r="P798" s="250"/>
      <c r="Q798" s="250"/>
      <c r="R798" s="250"/>
      <c r="S798" s="250"/>
      <c r="T798" s="251"/>
      <c r="AT798" s="252" t="s">
        <v>321</v>
      </c>
      <c r="AU798" s="252" t="s">
        <v>330</v>
      </c>
      <c r="AV798" s="14" t="s">
        <v>178</v>
      </c>
      <c r="AW798" s="14" t="s">
        <v>40</v>
      </c>
      <c r="AX798" s="14" t="s">
        <v>84</v>
      </c>
      <c r="AY798" s="252" t="s">
        <v>314</v>
      </c>
    </row>
    <row r="799" spans="2:63" s="11" customFormat="1" ht="29.85" customHeight="1">
      <c r="B799" s="192"/>
      <c r="C799" s="193"/>
      <c r="D799" s="194" t="s">
        <v>76</v>
      </c>
      <c r="E799" s="206" t="s">
        <v>1155</v>
      </c>
      <c r="F799" s="206" t="s">
        <v>1156</v>
      </c>
      <c r="G799" s="193"/>
      <c r="H799" s="193"/>
      <c r="I799" s="196"/>
      <c r="J799" s="207">
        <f>BK799</f>
        <v>0</v>
      </c>
      <c r="K799" s="193"/>
      <c r="L799" s="198"/>
      <c r="M799" s="199"/>
      <c r="N799" s="200"/>
      <c r="O799" s="200"/>
      <c r="P799" s="201">
        <f>SUM(P800:P805)</f>
        <v>0</v>
      </c>
      <c r="Q799" s="200"/>
      <c r="R799" s="201">
        <f>SUM(R800:R805)</f>
        <v>0</v>
      </c>
      <c r="S799" s="200"/>
      <c r="T799" s="202">
        <f>SUM(T800:T805)</f>
        <v>0</v>
      </c>
      <c r="AR799" s="203" t="s">
        <v>84</v>
      </c>
      <c r="AT799" s="204" t="s">
        <v>76</v>
      </c>
      <c r="AU799" s="204" t="s">
        <v>84</v>
      </c>
      <c r="AY799" s="203" t="s">
        <v>314</v>
      </c>
      <c r="BK799" s="205">
        <f>SUM(BK800:BK805)</f>
        <v>0</v>
      </c>
    </row>
    <row r="800" spans="2:65" s="1" customFormat="1" ht="25.5" customHeight="1">
      <c r="B800" s="42"/>
      <c r="C800" s="208" t="s">
        <v>1157</v>
      </c>
      <c r="D800" s="208" t="s">
        <v>316</v>
      </c>
      <c r="E800" s="209" t="s">
        <v>1158</v>
      </c>
      <c r="F800" s="210" t="s">
        <v>1159</v>
      </c>
      <c r="G800" s="211" t="s">
        <v>408</v>
      </c>
      <c r="H800" s="212">
        <v>2108.658</v>
      </c>
      <c r="I800" s="213"/>
      <c r="J800" s="214">
        <f>ROUND(I800*H800,2)</f>
        <v>0</v>
      </c>
      <c r="K800" s="210" t="s">
        <v>319</v>
      </c>
      <c r="L800" s="62"/>
      <c r="M800" s="215" t="s">
        <v>33</v>
      </c>
      <c r="N800" s="216" t="s">
        <v>48</v>
      </c>
      <c r="O800" s="43"/>
      <c r="P800" s="217">
        <f>O800*H800</f>
        <v>0</v>
      </c>
      <c r="Q800" s="217">
        <v>0</v>
      </c>
      <c r="R800" s="217">
        <f>Q800*H800</f>
        <v>0</v>
      </c>
      <c r="S800" s="217">
        <v>0</v>
      </c>
      <c r="T800" s="218">
        <f>S800*H800</f>
        <v>0</v>
      </c>
      <c r="AR800" s="25" t="s">
        <v>178</v>
      </c>
      <c r="AT800" s="25" t="s">
        <v>316</v>
      </c>
      <c r="AU800" s="25" t="s">
        <v>86</v>
      </c>
      <c r="AY800" s="25" t="s">
        <v>314</v>
      </c>
      <c r="BE800" s="219">
        <f>IF(N800="základní",J800,0)</f>
        <v>0</v>
      </c>
      <c r="BF800" s="219">
        <f>IF(N800="snížená",J800,0)</f>
        <v>0</v>
      </c>
      <c r="BG800" s="219">
        <f>IF(N800="zákl. přenesená",J800,0)</f>
        <v>0</v>
      </c>
      <c r="BH800" s="219">
        <f>IF(N800="sníž. přenesená",J800,0)</f>
        <v>0</v>
      </c>
      <c r="BI800" s="219">
        <f>IF(N800="nulová",J800,0)</f>
        <v>0</v>
      </c>
      <c r="BJ800" s="25" t="s">
        <v>84</v>
      </c>
      <c r="BK800" s="219">
        <f>ROUND(I800*H800,2)</f>
        <v>0</v>
      </c>
      <c r="BL800" s="25" t="s">
        <v>178</v>
      </c>
      <c r="BM800" s="25" t="s">
        <v>1160</v>
      </c>
    </row>
    <row r="801" spans="2:65" s="1" customFormat="1" ht="25.5" customHeight="1">
      <c r="B801" s="42"/>
      <c r="C801" s="208" t="s">
        <v>1161</v>
      </c>
      <c r="D801" s="208" t="s">
        <v>316</v>
      </c>
      <c r="E801" s="209" t="s">
        <v>1162</v>
      </c>
      <c r="F801" s="210" t="s">
        <v>1163</v>
      </c>
      <c r="G801" s="211" t="s">
        <v>408</v>
      </c>
      <c r="H801" s="212">
        <v>8434.632</v>
      </c>
      <c r="I801" s="213"/>
      <c r="J801" s="214">
        <f>ROUND(I801*H801,2)</f>
        <v>0</v>
      </c>
      <c r="K801" s="210" t="s">
        <v>319</v>
      </c>
      <c r="L801" s="62"/>
      <c r="M801" s="215" t="s">
        <v>33</v>
      </c>
      <c r="N801" s="216" t="s">
        <v>48</v>
      </c>
      <c r="O801" s="43"/>
      <c r="P801" s="217">
        <f>O801*H801</f>
        <v>0</v>
      </c>
      <c r="Q801" s="217">
        <v>0</v>
      </c>
      <c r="R801" s="217">
        <f>Q801*H801</f>
        <v>0</v>
      </c>
      <c r="S801" s="217">
        <v>0</v>
      </c>
      <c r="T801" s="218">
        <f>S801*H801</f>
        <v>0</v>
      </c>
      <c r="AR801" s="25" t="s">
        <v>178</v>
      </c>
      <c r="AT801" s="25" t="s">
        <v>316</v>
      </c>
      <c r="AU801" s="25" t="s">
        <v>86</v>
      </c>
      <c r="AY801" s="25" t="s">
        <v>314</v>
      </c>
      <c r="BE801" s="219">
        <f>IF(N801="základní",J801,0)</f>
        <v>0</v>
      </c>
      <c r="BF801" s="219">
        <f>IF(N801="snížená",J801,0)</f>
        <v>0</v>
      </c>
      <c r="BG801" s="219">
        <f>IF(N801="zákl. přenesená",J801,0)</f>
        <v>0</v>
      </c>
      <c r="BH801" s="219">
        <f>IF(N801="sníž. přenesená",J801,0)</f>
        <v>0</v>
      </c>
      <c r="BI801" s="219">
        <f>IF(N801="nulová",J801,0)</f>
        <v>0</v>
      </c>
      <c r="BJ801" s="25" t="s">
        <v>84</v>
      </c>
      <c r="BK801" s="219">
        <f>ROUND(I801*H801,2)</f>
        <v>0</v>
      </c>
      <c r="BL801" s="25" t="s">
        <v>178</v>
      </c>
      <c r="BM801" s="25" t="s">
        <v>1164</v>
      </c>
    </row>
    <row r="802" spans="2:51" s="13" customFormat="1" ht="13.5">
      <c r="B802" s="231"/>
      <c r="C802" s="232"/>
      <c r="D802" s="222" t="s">
        <v>321</v>
      </c>
      <c r="E802" s="232"/>
      <c r="F802" s="234" t="s">
        <v>1165</v>
      </c>
      <c r="G802" s="232"/>
      <c r="H802" s="235">
        <v>8434.632</v>
      </c>
      <c r="I802" s="236"/>
      <c r="J802" s="232"/>
      <c r="K802" s="232"/>
      <c r="L802" s="237"/>
      <c r="M802" s="238"/>
      <c r="N802" s="239"/>
      <c r="O802" s="239"/>
      <c r="P802" s="239"/>
      <c r="Q802" s="239"/>
      <c r="R802" s="239"/>
      <c r="S802" s="239"/>
      <c r="T802" s="240"/>
      <c r="AT802" s="241" t="s">
        <v>321</v>
      </c>
      <c r="AU802" s="241" t="s">
        <v>86</v>
      </c>
      <c r="AV802" s="13" t="s">
        <v>86</v>
      </c>
      <c r="AW802" s="13" t="s">
        <v>6</v>
      </c>
      <c r="AX802" s="13" t="s">
        <v>84</v>
      </c>
      <c r="AY802" s="241" t="s">
        <v>314</v>
      </c>
    </row>
    <row r="803" spans="2:65" s="1" customFormat="1" ht="25.5" customHeight="1">
      <c r="B803" s="42"/>
      <c r="C803" s="208" t="s">
        <v>1166</v>
      </c>
      <c r="D803" s="208" t="s">
        <v>316</v>
      </c>
      <c r="E803" s="209" t="s">
        <v>1167</v>
      </c>
      <c r="F803" s="210" t="s">
        <v>1168</v>
      </c>
      <c r="G803" s="211" t="s">
        <v>408</v>
      </c>
      <c r="H803" s="212">
        <v>89.173</v>
      </c>
      <c r="I803" s="213"/>
      <c r="J803" s="214">
        <f>ROUND(I803*H803,2)</f>
        <v>0</v>
      </c>
      <c r="K803" s="210" t="s">
        <v>319</v>
      </c>
      <c r="L803" s="62"/>
      <c r="M803" s="215" t="s">
        <v>33</v>
      </c>
      <c r="N803" s="216" t="s">
        <v>48</v>
      </c>
      <c r="O803" s="43"/>
      <c r="P803" s="217">
        <f>O803*H803</f>
        <v>0</v>
      </c>
      <c r="Q803" s="217">
        <v>0</v>
      </c>
      <c r="R803" s="217">
        <f>Q803*H803</f>
        <v>0</v>
      </c>
      <c r="S803" s="217">
        <v>0</v>
      </c>
      <c r="T803" s="218">
        <f>S803*H803</f>
        <v>0</v>
      </c>
      <c r="AR803" s="25" t="s">
        <v>178</v>
      </c>
      <c r="AT803" s="25" t="s">
        <v>316</v>
      </c>
      <c r="AU803" s="25" t="s">
        <v>86</v>
      </c>
      <c r="AY803" s="25" t="s">
        <v>314</v>
      </c>
      <c r="BE803" s="219">
        <f>IF(N803="základní",J803,0)</f>
        <v>0</v>
      </c>
      <c r="BF803" s="219">
        <f>IF(N803="snížená",J803,0)</f>
        <v>0</v>
      </c>
      <c r="BG803" s="219">
        <f>IF(N803="zákl. přenesená",J803,0)</f>
        <v>0</v>
      </c>
      <c r="BH803" s="219">
        <f>IF(N803="sníž. přenesená",J803,0)</f>
        <v>0</v>
      </c>
      <c r="BI803" s="219">
        <f>IF(N803="nulová",J803,0)</f>
        <v>0</v>
      </c>
      <c r="BJ803" s="25" t="s">
        <v>84</v>
      </c>
      <c r="BK803" s="219">
        <f>ROUND(I803*H803,2)</f>
        <v>0</v>
      </c>
      <c r="BL803" s="25" t="s">
        <v>178</v>
      </c>
      <c r="BM803" s="25" t="s">
        <v>1169</v>
      </c>
    </row>
    <row r="804" spans="2:65" s="1" customFormat="1" ht="25.5" customHeight="1">
      <c r="B804" s="42"/>
      <c r="C804" s="208" t="s">
        <v>1170</v>
      </c>
      <c r="D804" s="208" t="s">
        <v>316</v>
      </c>
      <c r="E804" s="209" t="s">
        <v>1171</v>
      </c>
      <c r="F804" s="210" t="s">
        <v>1172</v>
      </c>
      <c r="G804" s="211" t="s">
        <v>408</v>
      </c>
      <c r="H804" s="212">
        <v>1071.328</v>
      </c>
      <c r="I804" s="213"/>
      <c r="J804" s="214">
        <f>ROUND(I804*H804,2)</f>
        <v>0</v>
      </c>
      <c r="K804" s="210" t="s">
        <v>319</v>
      </c>
      <c r="L804" s="62"/>
      <c r="M804" s="215" t="s">
        <v>33</v>
      </c>
      <c r="N804" s="216" t="s">
        <v>48</v>
      </c>
      <c r="O804" s="43"/>
      <c r="P804" s="217">
        <f>O804*H804</f>
        <v>0</v>
      </c>
      <c r="Q804" s="217">
        <v>0</v>
      </c>
      <c r="R804" s="217">
        <f>Q804*H804</f>
        <v>0</v>
      </c>
      <c r="S804" s="217">
        <v>0</v>
      </c>
      <c r="T804" s="218">
        <f>S804*H804</f>
        <v>0</v>
      </c>
      <c r="AR804" s="25" t="s">
        <v>178</v>
      </c>
      <c r="AT804" s="25" t="s">
        <v>316</v>
      </c>
      <c r="AU804" s="25" t="s">
        <v>86</v>
      </c>
      <c r="AY804" s="25" t="s">
        <v>314</v>
      </c>
      <c r="BE804" s="219">
        <f>IF(N804="základní",J804,0)</f>
        <v>0</v>
      </c>
      <c r="BF804" s="219">
        <f>IF(N804="snížená",J804,0)</f>
        <v>0</v>
      </c>
      <c r="BG804" s="219">
        <f>IF(N804="zákl. přenesená",J804,0)</f>
        <v>0</v>
      </c>
      <c r="BH804" s="219">
        <f>IF(N804="sníž. přenesená",J804,0)</f>
        <v>0</v>
      </c>
      <c r="BI804" s="219">
        <f>IF(N804="nulová",J804,0)</f>
        <v>0</v>
      </c>
      <c r="BJ804" s="25" t="s">
        <v>84</v>
      </c>
      <c r="BK804" s="219">
        <f>ROUND(I804*H804,2)</f>
        <v>0</v>
      </c>
      <c r="BL804" s="25" t="s">
        <v>178</v>
      </c>
      <c r="BM804" s="25" t="s">
        <v>1173</v>
      </c>
    </row>
    <row r="805" spans="2:65" s="1" customFormat="1" ht="25.5" customHeight="1">
      <c r="B805" s="42"/>
      <c r="C805" s="208" t="s">
        <v>1174</v>
      </c>
      <c r="D805" s="208" t="s">
        <v>316</v>
      </c>
      <c r="E805" s="209" t="s">
        <v>1175</v>
      </c>
      <c r="F805" s="210" t="s">
        <v>407</v>
      </c>
      <c r="G805" s="211" t="s">
        <v>408</v>
      </c>
      <c r="H805" s="212">
        <v>948.14</v>
      </c>
      <c r="I805" s="213"/>
      <c r="J805" s="214">
        <f>ROUND(I805*H805,2)</f>
        <v>0</v>
      </c>
      <c r="K805" s="210" t="s">
        <v>319</v>
      </c>
      <c r="L805" s="62"/>
      <c r="M805" s="215" t="s">
        <v>33</v>
      </c>
      <c r="N805" s="216" t="s">
        <v>48</v>
      </c>
      <c r="O805" s="43"/>
      <c r="P805" s="217">
        <f>O805*H805</f>
        <v>0</v>
      </c>
      <c r="Q805" s="217">
        <v>0</v>
      </c>
      <c r="R805" s="217">
        <f>Q805*H805</f>
        <v>0</v>
      </c>
      <c r="S805" s="217">
        <v>0</v>
      </c>
      <c r="T805" s="218">
        <f>S805*H805</f>
        <v>0</v>
      </c>
      <c r="AR805" s="25" t="s">
        <v>178</v>
      </c>
      <c r="AT805" s="25" t="s">
        <v>316</v>
      </c>
      <c r="AU805" s="25" t="s">
        <v>86</v>
      </c>
      <c r="AY805" s="25" t="s">
        <v>314</v>
      </c>
      <c r="BE805" s="219">
        <f>IF(N805="základní",J805,0)</f>
        <v>0</v>
      </c>
      <c r="BF805" s="219">
        <f>IF(N805="snížená",J805,0)</f>
        <v>0</v>
      </c>
      <c r="BG805" s="219">
        <f>IF(N805="zákl. přenesená",J805,0)</f>
        <v>0</v>
      </c>
      <c r="BH805" s="219">
        <f>IF(N805="sníž. přenesená",J805,0)</f>
        <v>0</v>
      </c>
      <c r="BI805" s="219">
        <f>IF(N805="nulová",J805,0)</f>
        <v>0</v>
      </c>
      <c r="BJ805" s="25" t="s">
        <v>84</v>
      </c>
      <c r="BK805" s="219">
        <f>ROUND(I805*H805,2)</f>
        <v>0</v>
      </c>
      <c r="BL805" s="25" t="s">
        <v>178</v>
      </c>
      <c r="BM805" s="25" t="s">
        <v>1176</v>
      </c>
    </row>
    <row r="806" spans="2:63" s="11" customFormat="1" ht="29.85" customHeight="1">
      <c r="B806" s="192"/>
      <c r="C806" s="193"/>
      <c r="D806" s="194" t="s">
        <v>76</v>
      </c>
      <c r="E806" s="206" t="s">
        <v>1177</v>
      </c>
      <c r="F806" s="206" t="s">
        <v>1178</v>
      </c>
      <c r="G806" s="193"/>
      <c r="H806" s="193"/>
      <c r="I806" s="196"/>
      <c r="J806" s="207">
        <f>BK806</f>
        <v>0</v>
      </c>
      <c r="K806" s="193"/>
      <c r="L806" s="198"/>
      <c r="M806" s="199"/>
      <c r="N806" s="200"/>
      <c r="O806" s="200"/>
      <c r="P806" s="201">
        <f>P807</f>
        <v>0</v>
      </c>
      <c r="Q806" s="200"/>
      <c r="R806" s="201">
        <f>R807</f>
        <v>0</v>
      </c>
      <c r="S806" s="200"/>
      <c r="T806" s="202">
        <f>T807</f>
        <v>0</v>
      </c>
      <c r="AR806" s="203" t="s">
        <v>84</v>
      </c>
      <c r="AT806" s="204" t="s">
        <v>76</v>
      </c>
      <c r="AU806" s="204" t="s">
        <v>84</v>
      </c>
      <c r="AY806" s="203" t="s">
        <v>314</v>
      </c>
      <c r="BK806" s="205">
        <f>BK807</f>
        <v>0</v>
      </c>
    </row>
    <row r="807" spans="2:65" s="1" customFormat="1" ht="25.5" customHeight="1">
      <c r="B807" s="42"/>
      <c r="C807" s="208" t="s">
        <v>1179</v>
      </c>
      <c r="D807" s="208" t="s">
        <v>316</v>
      </c>
      <c r="E807" s="209" t="s">
        <v>1180</v>
      </c>
      <c r="F807" s="210" t="s">
        <v>1181</v>
      </c>
      <c r="G807" s="211" t="s">
        <v>408</v>
      </c>
      <c r="H807" s="212">
        <v>947.344</v>
      </c>
      <c r="I807" s="213"/>
      <c r="J807" s="214">
        <f>ROUND(I807*H807,2)</f>
        <v>0</v>
      </c>
      <c r="K807" s="210" t="s">
        <v>319</v>
      </c>
      <c r="L807" s="62"/>
      <c r="M807" s="215" t="s">
        <v>33</v>
      </c>
      <c r="N807" s="216" t="s">
        <v>48</v>
      </c>
      <c r="O807" s="43"/>
      <c r="P807" s="217">
        <f>O807*H807</f>
        <v>0</v>
      </c>
      <c r="Q807" s="217">
        <v>0</v>
      </c>
      <c r="R807" s="217">
        <f>Q807*H807</f>
        <v>0</v>
      </c>
      <c r="S807" s="217">
        <v>0</v>
      </c>
      <c r="T807" s="218">
        <f>S807*H807</f>
        <v>0</v>
      </c>
      <c r="AR807" s="25" t="s">
        <v>178</v>
      </c>
      <c r="AT807" s="25" t="s">
        <v>316</v>
      </c>
      <c r="AU807" s="25" t="s">
        <v>86</v>
      </c>
      <c r="AY807" s="25" t="s">
        <v>314</v>
      </c>
      <c r="BE807" s="219">
        <f>IF(N807="základní",J807,0)</f>
        <v>0</v>
      </c>
      <c r="BF807" s="219">
        <f>IF(N807="snížená",J807,0)</f>
        <v>0</v>
      </c>
      <c r="BG807" s="219">
        <f>IF(N807="zákl. přenesená",J807,0)</f>
        <v>0</v>
      </c>
      <c r="BH807" s="219">
        <f>IF(N807="sníž. přenesená",J807,0)</f>
        <v>0</v>
      </c>
      <c r="BI807" s="219">
        <f>IF(N807="nulová",J807,0)</f>
        <v>0</v>
      </c>
      <c r="BJ807" s="25" t="s">
        <v>84</v>
      </c>
      <c r="BK807" s="219">
        <f>ROUND(I807*H807,2)</f>
        <v>0</v>
      </c>
      <c r="BL807" s="25" t="s">
        <v>178</v>
      </c>
      <c r="BM807" s="25" t="s">
        <v>1182</v>
      </c>
    </row>
    <row r="808" spans="2:63" s="11" customFormat="1" ht="29.85" customHeight="1">
      <c r="B808" s="192"/>
      <c r="C808" s="193"/>
      <c r="D808" s="194" t="s">
        <v>76</v>
      </c>
      <c r="E808" s="206" t="s">
        <v>1183</v>
      </c>
      <c r="F808" s="206" t="s">
        <v>1184</v>
      </c>
      <c r="G808" s="193"/>
      <c r="H808" s="193"/>
      <c r="I808" s="196"/>
      <c r="J808" s="207">
        <f>BK808</f>
        <v>0</v>
      </c>
      <c r="K808" s="193"/>
      <c r="L808" s="198"/>
      <c r="M808" s="199"/>
      <c r="N808" s="200"/>
      <c r="O808" s="200"/>
      <c r="P808" s="201">
        <f>SUM(P809:P815)</f>
        <v>0</v>
      </c>
      <c r="Q808" s="200"/>
      <c r="R808" s="201">
        <f>SUM(R809:R815)</f>
        <v>0</v>
      </c>
      <c r="S808" s="200"/>
      <c r="T808" s="202">
        <f>SUM(T809:T815)</f>
        <v>0</v>
      </c>
      <c r="AR808" s="203" t="s">
        <v>84</v>
      </c>
      <c r="AT808" s="204" t="s">
        <v>76</v>
      </c>
      <c r="AU808" s="204" t="s">
        <v>84</v>
      </c>
      <c r="AY808" s="203" t="s">
        <v>314</v>
      </c>
      <c r="BK808" s="205">
        <f>SUM(BK809:BK815)</f>
        <v>0</v>
      </c>
    </row>
    <row r="809" spans="2:65" s="1" customFormat="1" ht="16.5" customHeight="1">
      <c r="B809" s="42"/>
      <c r="C809" s="208" t="s">
        <v>1185</v>
      </c>
      <c r="D809" s="208" t="s">
        <v>316</v>
      </c>
      <c r="E809" s="209" t="s">
        <v>1186</v>
      </c>
      <c r="F809" s="210" t="s">
        <v>1187</v>
      </c>
      <c r="G809" s="211" t="s">
        <v>408</v>
      </c>
      <c r="H809" s="212">
        <v>1</v>
      </c>
      <c r="I809" s="213"/>
      <c r="J809" s="214">
        <f>ROUND(I809*H809,2)</f>
        <v>0</v>
      </c>
      <c r="K809" s="210" t="s">
        <v>33</v>
      </c>
      <c r="L809" s="62"/>
      <c r="M809" s="215" t="s">
        <v>33</v>
      </c>
      <c r="N809" s="216" t="s">
        <v>48</v>
      </c>
      <c r="O809" s="43"/>
      <c r="P809" s="217">
        <f>O809*H809</f>
        <v>0</v>
      </c>
      <c r="Q809" s="217">
        <v>0</v>
      </c>
      <c r="R809" s="217">
        <f>Q809*H809</f>
        <v>0</v>
      </c>
      <c r="S809" s="217">
        <v>0</v>
      </c>
      <c r="T809" s="218">
        <f>S809*H809</f>
        <v>0</v>
      </c>
      <c r="AR809" s="25" t="s">
        <v>178</v>
      </c>
      <c r="AT809" s="25" t="s">
        <v>316</v>
      </c>
      <c r="AU809" s="25" t="s">
        <v>86</v>
      </c>
      <c r="AY809" s="25" t="s">
        <v>314</v>
      </c>
      <c r="BE809" s="219">
        <f>IF(N809="základní",J809,0)</f>
        <v>0</v>
      </c>
      <c r="BF809" s="219">
        <f>IF(N809="snížená",J809,0)</f>
        <v>0</v>
      </c>
      <c r="BG809" s="219">
        <f>IF(N809="zákl. přenesená",J809,0)</f>
        <v>0</v>
      </c>
      <c r="BH809" s="219">
        <f>IF(N809="sníž. přenesená",J809,0)</f>
        <v>0</v>
      </c>
      <c r="BI809" s="219">
        <f>IF(N809="nulová",J809,0)</f>
        <v>0</v>
      </c>
      <c r="BJ809" s="25" t="s">
        <v>84</v>
      </c>
      <c r="BK809" s="219">
        <f>ROUND(I809*H809,2)</f>
        <v>0</v>
      </c>
      <c r="BL809" s="25" t="s">
        <v>178</v>
      </c>
      <c r="BM809" s="25" t="s">
        <v>1188</v>
      </c>
    </row>
    <row r="810" spans="2:47" s="1" customFormat="1" ht="108">
      <c r="B810" s="42"/>
      <c r="C810" s="64"/>
      <c r="D810" s="222" t="s">
        <v>479</v>
      </c>
      <c r="E810" s="64"/>
      <c r="F810" s="274" t="s">
        <v>1189</v>
      </c>
      <c r="G810" s="64"/>
      <c r="H810" s="64"/>
      <c r="I810" s="177"/>
      <c r="J810" s="64"/>
      <c r="K810" s="64"/>
      <c r="L810" s="62"/>
      <c r="M810" s="275"/>
      <c r="N810" s="43"/>
      <c r="O810" s="43"/>
      <c r="P810" s="43"/>
      <c r="Q810" s="43"/>
      <c r="R810" s="43"/>
      <c r="S810" s="43"/>
      <c r="T810" s="79"/>
      <c r="AT810" s="25" t="s">
        <v>479</v>
      </c>
      <c r="AU810" s="25" t="s">
        <v>86</v>
      </c>
    </row>
    <row r="811" spans="2:65" s="1" customFormat="1" ht="16.5" customHeight="1">
      <c r="B811" s="42"/>
      <c r="C811" s="208" t="s">
        <v>1190</v>
      </c>
      <c r="D811" s="208" t="s">
        <v>316</v>
      </c>
      <c r="E811" s="209" t="s">
        <v>1191</v>
      </c>
      <c r="F811" s="210" t="s">
        <v>1192</v>
      </c>
      <c r="G811" s="211" t="s">
        <v>408</v>
      </c>
      <c r="H811" s="212">
        <v>1</v>
      </c>
      <c r="I811" s="213"/>
      <c r="J811" s="214">
        <f>ROUND(I811*H811,2)</f>
        <v>0</v>
      </c>
      <c r="K811" s="210" t="s">
        <v>319</v>
      </c>
      <c r="L811" s="62"/>
      <c r="M811" s="215" t="s">
        <v>33</v>
      </c>
      <c r="N811" s="216" t="s">
        <v>48</v>
      </c>
      <c r="O811" s="43"/>
      <c r="P811" s="217">
        <f>O811*H811</f>
        <v>0</v>
      </c>
      <c r="Q811" s="217">
        <v>0</v>
      </c>
      <c r="R811" s="217">
        <f>Q811*H811</f>
        <v>0</v>
      </c>
      <c r="S811" s="217">
        <v>0</v>
      </c>
      <c r="T811" s="218">
        <f>S811*H811</f>
        <v>0</v>
      </c>
      <c r="AR811" s="25" t="s">
        <v>178</v>
      </c>
      <c r="AT811" s="25" t="s">
        <v>316</v>
      </c>
      <c r="AU811" s="25" t="s">
        <v>86</v>
      </c>
      <c r="AY811" s="25" t="s">
        <v>314</v>
      </c>
      <c r="BE811" s="219">
        <f>IF(N811="základní",J811,0)</f>
        <v>0</v>
      </c>
      <c r="BF811" s="219">
        <f>IF(N811="snížená",J811,0)</f>
        <v>0</v>
      </c>
      <c r="BG811" s="219">
        <f>IF(N811="zákl. přenesená",J811,0)</f>
        <v>0</v>
      </c>
      <c r="BH811" s="219">
        <f>IF(N811="sníž. přenesená",J811,0)</f>
        <v>0</v>
      </c>
      <c r="BI811" s="219">
        <f>IF(N811="nulová",J811,0)</f>
        <v>0</v>
      </c>
      <c r="BJ811" s="25" t="s">
        <v>84</v>
      </c>
      <c r="BK811" s="219">
        <f>ROUND(I811*H811,2)</f>
        <v>0</v>
      </c>
      <c r="BL811" s="25" t="s">
        <v>178</v>
      </c>
      <c r="BM811" s="25" t="s">
        <v>1193</v>
      </c>
    </row>
    <row r="812" spans="2:65" s="1" customFormat="1" ht="25.5" customHeight="1">
      <c r="B812" s="42"/>
      <c r="C812" s="208" t="s">
        <v>1194</v>
      </c>
      <c r="D812" s="208" t="s">
        <v>316</v>
      </c>
      <c r="E812" s="209" t="s">
        <v>1158</v>
      </c>
      <c r="F812" s="210" t="s">
        <v>1159</v>
      </c>
      <c r="G812" s="211" t="s">
        <v>408</v>
      </c>
      <c r="H812" s="212">
        <v>1</v>
      </c>
      <c r="I812" s="213"/>
      <c r="J812" s="214">
        <f>ROUND(I812*H812,2)</f>
        <v>0</v>
      </c>
      <c r="K812" s="210" t="s">
        <v>319</v>
      </c>
      <c r="L812" s="62"/>
      <c r="M812" s="215" t="s">
        <v>33</v>
      </c>
      <c r="N812" s="216" t="s">
        <v>48</v>
      </c>
      <c r="O812" s="43"/>
      <c r="P812" s="217">
        <f>O812*H812</f>
        <v>0</v>
      </c>
      <c r="Q812" s="217">
        <v>0</v>
      </c>
      <c r="R812" s="217">
        <f>Q812*H812</f>
        <v>0</v>
      </c>
      <c r="S812" s="217">
        <v>0</v>
      </c>
      <c r="T812" s="218">
        <f>S812*H812</f>
        <v>0</v>
      </c>
      <c r="AR812" s="25" t="s">
        <v>178</v>
      </c>
      <c r="AT812" s="25" t="s">
        <v>316</v>
      </c>
      <c r="AU812" s="25" t="s">
        <v>86</v>
      </c>
      <c r="AY812" s="25" t="s">
        <v>314</v>
      </c>
      <c r="BE812" s="219">
        <f>IF(N812="základní",J812,0)</f>
        <v>0</v>
      </c>
      <c r="BF812" s="219">
        <f>IF(N812="snížená",J812,0)</f>
        <v>0</v>
      </c>
      <c r="BG812" s="219">
        <f>IF(N812="zákl. přenesená",J812,0)</f>
        <v>0</v>
      </c>
      <c r="BH812" s="219">
        <f>IF(N812="sníž. přenesená",J812,0)</f>
        <v>0</v>
      </c>
      <c r="BI812" s="219">
        <f>IF(N812="nulová",J812,0)</f>
        <v>0</v>
      </c>
      <c r="BJ812" s="25" t="s">
        <v>84</v>
      </c>
      <c r="BK812" s="219">
        <f>ROUND(I812*H812,2)</f>
        <v>0</v>
      </c>
      <c r="BL812" s="25" t="s">
        <v>178</v>
      </c>
      <c r="BM812" s="25" t="s">
        <v>1195</v>
      </c>
    </row>
    <row r="813" spans="2:47" s="1" customFormat="1" ht="27">
      <c r="B813" s="42"/>
      <c r="C813" s="64"/>
      <c r="D813" s="222" t="s">
        <v>479</v>
      </c>
      <c r="E813" s="64"/>
      <c r="F813" s="274" t="s">
        <v>1196</v>
      </c>
      <c r="G813" s="64"/>
      <c r="H813" s="64"/>
      <c r="I813" s="177"/>
      <c r="J813" s="64"/>
      <c r="K813" s="64"/>
      <c r="L813" s="62"/>
      <c r="M813" s="275"/>
      <c r="N813" s="43"/>
      <c r="O813" s="43"/>
      <c r="P813" s="43"/>
      <c r="Q813" s="43"/>
      <c r="R813" s="43"/>
      <c r="S813" s="43"/>
      <c r="T813" s="79"/>
      <c r="AT813" s="25" t="s">
        <v>479</v>
      </c>
      <c r="AU813" s="25" t="s">
        <v>86</v>
      </c>
    </row>
    <row r="814" spans="2:65" s="1" customFormat="1" ht="25.5" customHeight="1">
      <c r="B814" s="42"/>
      <c r="C814" s="208" t="s">
        <v>1197</v>
      </c>
      <c r="D814" s="208" t="s">
        <v>316</v>
      </c>
      <c r="E814" s="209" t="s">
        <v>1162</v>
      </c>
      <c r="F814" s="210" t="s">
        <v>1163</v>
      </c>
      <c r="G814" s="211" t="s">
        <v>408</v>
      </c>
      <c r="H814" s="212">
        <v>9</v>
      </c>
      <c r="I814" s="213"/>
      <c r="J814" s="214">
        <f>ROUND(I814*H814,2)</f>
        <v>0</v>
      </c>
      <c r="K814" s="210" t="s">
        <v>319</v>
      </c>
      <c r="L814" s="62"/>
      <c r="M814" s="215" t="s">
        <v>33</v>
      </c>
      <c r="N814" s="216" t="s">
        <v>48</v>
      </c>
      <c r="O814" s="43"/>
      <c r="P814" s="217">
        <f>O814*H814</f>
        <v>0</v>
      </c>
      <c r="Q814" s="217">
        <v>0</v>
      </c>
      <c r="R814" s="217">
        <f>Q814*H814</f>
        <v>0</v>
      </c>
      <c r="S814" s="217">
        <v>0</v>
      </c>
      <c r="T814" s="218">
        <f>S814*H814</f>
        <v>0</v>
      </c>
      <c r="AR814" s="25" t="s">
        <v>178</v>
      </c>
      <c r="AT814" s="25" t="s">
        <v>316</v>
      </c>
      <c r="AU814" s="25" t="s">
        <v>86</v>
      </c>
      <c r="AY814" s="25" t="s">
        <v>314</v>
      </c>
      <c r="BE814" s="219">
        <f>IF(N814="základní",J814,0)</f>
        <v>0</v>
      </c>
      <c r="BF814" s="219">
        <f>IF(N814="snížená",J814,0)</f>
        <v>0</v>
      </c>
      <c r="BG814" s="219">
        <f>IF(N814="zákl. přenesená",J814,0)</f>
        <v>0</v>
      </c>
      <c r="BH814" s="219">
        <f>IF(N814="sníž. přenesená",J814,0)</f>
        <v>0</v>
      </c>
      <c r="BI814" s="219">
        <f>IF(N814="nulová",J814,0)</f>
        <v>0</v>
      </c>
      <c r="BJ814" s="25" t="s">
        <v>84</v>
      </c>
      <c r="BK814" s="219">
        <f>ROUND(I814*H814,2)</f>
        <v>0</v>
      </c>
      <c r="BL814" s="25" t="s">
        <v>178</v>
      </c>
      <c r="BM814" s="25" t="s">
        <v>1198</v>
      </c>
    </row>
    <row r="815" spans="2:51" s="13" customFormat="1" ht="13.5">
      <c r="B815" s="231"/>
      <c r="C815" s="232"/>
      <c r="D815" s="222" t="s">
        <v>321</v>
      </c>
      <c r="E815" s="232"/>
      <c r="F815" s="234" t="s">
        <v>1199</v>
      </c>
      <c r="G815" s="232"/>
      <c r="H815" s="235">
        <v>9</v>
      </c>
      <c r="I815" s="236"/>
      <c r="J815" s="232"/>
      <c r="K815" s="232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321</v>
      </c>
      <c r="AU815" s="241" t="s">
        <v>86</v>
      </c>
      <c r="AV815" s="13" t="s">
        <v>86</v>
      </c>
      <c r="AW815" s="13" t="s">
        <v>6</v>
      </c>
      <c r="AX815" s="13" t="s">
        <v>84</v>
      </c>
      <c r="AY815" s="241" t="s">
        <v>314</v>
      </c>
    </row>
    <row r="816" spans="2:63" s="11" customFormat="1" ht="29.85" customHeight="1">
      <c r="B816" s="192"/>
      <c r="C816" s="193"/>
      <c r="D816" s="194" t="s">
        <v>76</v>
      </c>
      <c r="E816" s="206" t="s">
        <v>1200</v>
      </c>
      <c r="F816" s="206" t="s">
        <v>1201</v>
      </c>
      <c r="G816" s="193"/>
      <c r="H816" s="193"/>
      <c r="I816" s="196"/>
      <c r="J816" s="207">
        <f>BK816</f>
        <v>0</v>
      </c>
      <c r="K816" s="193"/>
      <c r="L816" s="198"/>
      <c r="M816" s="199"/>
      <c r="N816" s="200"/>
      <c r="O816" s="200"/>
      <c r="P816" s="201">
        <f>SUM(P817:P846)</f>
        <v>0</v>
      </c>
      <c r="Q816" s="200"/>
      <c r="R816" s="201">
        <f>SUM(R817:R846)</f>
        <v>1.503648</v>
      </c>
      <c r="S816" s="200"/>
      <c r="T816" s="202">
        <f>SUM(T817:T846)</f>
        <v>0</v>
      </c>
      <c r="AR816" s="203" t="s">
        <v>84</v>
      </c>
      <c r="AT816" s="204" t="s">
        <v>76</v>
      </c>
      <c r="AU816" s="204" t="s">
        <v>84</v>
      </c>
      <c r="AY816" s="203" t="s">
        <v>314</v>
      </c>
      <c r="BK816" s="205">
        <f>SUM(BK817:BK846)</f>
        <v>0</v>
      </c>
    </row>
    <row r="817" spans="2:65" s="1" customFormat="1" ht="25.5" customHeight="1">
      <c r="B817" s="42"/>
      <c r="C817" s="208" t="s">
        <v>1202</v>
      </c>
      <c r="D817" s="208" t="s">
        <v>316</v>
      </c>
      <c r="E817" s="209" t="s">
        <v>1203</v>
      </c>
      <c r="F817" s="210" t="s">
        <v>1204</v>
      </c>
      <c r="G817" s="211" t="s">
        <v>1205</v>
      </c>
      <c r="H817" s="212">
        <v>1</v>
      </c>
      <c r="I817" s="213"/>
      <c r="J817" s="214">
        <f>ROUND(I817*H817,2)</f>
        <v>0</v>
      </c>
      <c r="K817" s="210" t="s">
        <v>33</v>
      </c>
      <c r="L817" s="62"/>
      <c r="M817" s="215" t="s">
        <v>33</v>
      </c>
      <c r="N817" s="216" t="s">
        <v>48</v>
      </c>
      <c r="O817" s="43"/>
      <c r="P817" s="217">
        <f>O817*H817</f>
        <v>0</v>
      </c>
      <c r="Q817" s="217">
        <v>0</v>
      </c>
      <c r="R817" s="217">
        <f>Q817*H817</f>
        <v>0</v>
      </c>
      <c r="S817" s="217">
        <v>0</v>
      </c>
      <c r="T817" s="218">
        <f>S817*H817</f>
        <v>0</v>
      </c>
      <c r="AR817" s="25" t="s">
        <v>178</v>
      </c>
      <c r="AT817" s="25" t="s">
        <v>316</v>
      </c>
      <c r="AU817" s="25" t="s">
        <v>86</v>
      </c>
      <c r="AY817" s="25" t="s">
        <v>314</v>
      </c>
      <c r="BE817" s="219">
        <f>IF(N817="základní",J817,0)</f>
        <v>0</v>
      </c>
      <c r="BF817" s="219">
        <f>IF(N817="snížená",J817,0)</f>
        <v>0</v>
      </c>
      <c r="BG817" s="219">
        <f>IF(N817="zákl. přenesená",J817,0)</f>
        <v>0</v>
      </c>
      <c r="BH817" s="219">
        <f>IF(N817="sníž. přenesená",J817,0)</f>
        <v>0</v>
      </c>
      <c r="BI817" s="219">
        <f>IF(N817="nulová",J817,0)</f>
        <v>0</v>
      </c>
      <c r="BJ817" s="25" t="s">
        <v>84</v>
      </c>
      <c r="BK817" s="219">
        <f>ROUND(I817*H817,2)</f>
        <v>0</v>
      </c>
      <c r="BL817" s="25" t="s">
        <v>178</v>
      </c>
      <c r="BM817" s="25" t="s">
        <v>1206</v>
      </c>
    </row>
    <row r="818" spans="2:47" s="1" customFormat="1" ht="54">
      <c r="B818" s="42"/>
      <c r="C818" s="64"/>
      <c r="D818" s="222" t="s">
        <v>479</v>
      </c>
      <c r="E818" s="64"/>
      <c r="F818" s="274" t="s">
        <v>1207</v>
      </c>
      <c r="G818" s="64"/>
      <c r="H818" s="64"/>
      <c r="I818" s="177"/>
      <c r="J818" s="64"/>
      <c r="K818" s="64"/>
      <c r="L818" s="62"/>
      <c r="M818" s="275"/>
      <c r="N818" s="43"/>
      <c r="O818" s="43"/>
      <c r="P818" s="43"/>
      <c r="Q818" s="43"/>
      <c r="R818" s="43"/>
      <c r="S818" s="43"/>
      <c r="T818" s="79"/>
      <c r="AT818" s="25" t="s">
        <v>479</v>
      </c>
      <c r="AU818" s="25" t="s">
        <v>86</v>
      </c>
    </row>
    <row r="819" spans="2:65" s="1" customFormat="1" ht="38.25" customHeight="1">
      <c r="B819" s="42"/>
      <c r="C819" s="208" t="s">
        <v>1208</v>
      </c>
      <c r="D819" s="208" t="s">
        <v>316</v>
      </c>
      <c r="E819" s="209" t="s">
        <v>331</v>
      </c>
      <c r="F819" s="210" t="s">
        <v>332</v>
      </c>
      <c r="G819" s="211" t="s">
        <v>188</v>
      </c>
      <c r="H819" s="212">
        <v>939.78</v>
      </c>
      <c r="I819" s="213"/>
      <c r="J819" s="214">
        <f>ROUND(I819*H819,2)</f>
        <v>0</v>
      </c>
      <c r="K819" s="210" t="s">
        <v>319</v>
      </c>
      <c r="L819" s="62"/>
      <c r="M819" s="215" t="s">
        <v>33</v>
      </c>
      <c r="N819" s="216" t="s">
        <v>48</v>
      </c>
      <c r="O819" s="43"/>
      <c r="P819" s="217">
        <f>O819*H819</f>
        <v>0</v>
      </c>
      <c r="Q819" s="217">
        <v>0</v>
      </c>
      <c r="R819" s="217">
        <f>Q819*H819</f>
        <v>0</v>
      </c>
      <c r="S819" s="217">
        <v>0</v>
      </c>
      <c r="T819" s="218">
        <f>S819*H819</f>
        <v>0</v>
      </c>
      <c r="AR819" s="25" t="s">
        <v>178</v>
      </c>
      <c r="AT819" s="25" t="s">
        <v>316</v>
      </c>
      <c r="AU819" s="25" t="s">
        <v>86</v>
      </c>
      <c r="AY819" s="25" t="s">
        <v>314</v>
      </c>
      <c r="BE819" s="219">
        <f>IF(N819="základní",J819,0)</f>
        <v>0</v>
      </c>
      <c r="BF819" s="219">
        <f>IF(N819="snížená",J819,0)</f>
        <v>0</v>
      </c>
      <c r="BG819" s="219">
        <f>IF(N819="zákl. přenesená",J819,0)</f>
        <v>0</v>
      </c>
      <c r="BH819" s="219">
        <f>IF(N819="sníž. přenesená",J819,0)</f>
        <v>0</v>
      </c>
      <c r="BI819" s="219">
        <f>IF(N819="nulová",J819,0)</f>
        <v>0</v>
      </c>
      <c r="BJ819" s="25" t="s">
        <v>84</v>
      </c>
      <c r="BK819" s="219">
        <f>ROUND(I819*H819,2)</f>
        <v>0</v>
      </c>
      <c r="BL819" s="25" t="s">
        <v>178</v>
      </c>
      <c r="BM819" s="25" t="s">
        <v>1209</v>
      </c>
    </row>
    <row r="820" spans="2:51" s="13" customFormat="1" ht="13.5">
      <c r="B820" s="231"/>
      <c r="C820" s="232"/>
      <c r="D820" s="222" t="s">
        <v>321</v>
      </c>
      <c r="E820" s="233" t="s">
        <v>33</v>
      </c>
      <c r="F820" s="234" t="s">
        <v>1210</v>
      </c>
      <c r="G820" s="232"/>
      <c r="H820" s="235">
        <v>939.78</v>
      </c>
      <c r="I820" s="236"/>
      <c r="J820" s="232"/>
      <c r="K820" s="232"/>
      <c r="L820" s="237"/>
      <c r="M820" s="238"/>
      <c r="N820" s="239"/>
      <c r="O820" s="239"/>
      <c r="P820" s="239"/>
      <c r="Q820" s="239"/>
      <c r="R820" s="239"/>
      <c r="S820" s="239"/>
      <c r="T820" s="240"/>
      <c r="AT820" s="241" t="s">
        <v>321</v>
      </c>
      <c r="AU820" s="241" t="s">
        <v>86</v>
      </c>
      <c r="AV820" s="13" t="s">
        <v>86</v>
      </c>
      <c r="AW820" s="13" t="s">
        <v>40</v>
      </c>
      <c r="AX820" s="13" t="s">
        <v>77</v>
      </c>
      <c r="AY820" s="241" t="s">
        <v>314</v>
      </c>
    </row>
    <row r="821" spans="2:51" s="14" customFormat="1" ht="13.5">
      <c r="B821" s="242"/>
      <c r="C821" s="243"/>
      <c r="D821" s="222" t="s">
        <v>321</v>
      </c>
      <c r="E821" s="244" t="s">
        <v>33</v>
      </c>
      <c r="F821" s="245" t="s">
        <v>324</v>
      </c>
      <c r="G821" s="243"/>
      <c r="H821" s="246">
        <v>939.78</v>
      </c>
      <c r="I821" s="247"/>
      <c r="J821" s="243"/>
      <c r="K821" s="243"/>
      <c r="L821" s="248"/>
      <c r="M821" s="249"/>
      <c r="N821" s="250"/>
      <c r="O821" s="250"/>
      <c r="P821" s="250"/>
      <c r="Q821" s="250"/>
      <c r="R821" s="250"/>
      <c r="S821" s="250"/>
      <c r="T821" s="251"/>
      <c r="AT821" s="252" t="s">
        <v>321</v>
      </c>
      <c r="AU821" s="252" t="s">
        <v>86</v>
      </c>
      <c r="AV821" s="14" t="s">
        <v>178</v>
      </c>
      <c r="AW821" s="14" t="s">
        <v>40</v>
      </c>
      <c r="AX821" s="14" t="s">
        <v>84</v>
      </c>
      <c r="AY821" s="252" t="s">
        <v>314</v>
      </c>
    </row>
    <row r="822" spans="2:65" s="1" customFormat="1" ht="38.25" customHeight="1">
      <c r="B822" s="42"/>
      <c r="C822" s="208" t="s">
        <v>1211</v>
      </c>
      <c r="D822" s="208" t="s">
        <v>316</v>
      </c>
      <c r="E822" s="209" t="s">
        <v>336</v>
      </c>
      <c r="F822" s="210" t="s">
        <v>337</v>
      </c>
      <c r="G822" s="211" t="s">
        <v>188</v>
      </c>
      <c r="H822" s="212">
        <v>939.78</v>
      </c>
      <c r="I822" s="213"/>
      <c r="J822" s="214">
        <f>ROUND(I822*H822,2)</f>
        <v>0</v>
      </c>
      <c r="K822" s="210" t="s">
        <v>319</v>
      </c>
      <c r="L822" s="62"/>
      <c r="M822" s="215" t="s">
        <v>33</v>
      </c>
      <c r="N822" s="216" t="s">
        <v>48</v>
      </c>
      <c r="O822" s="43"/>
      <c r="P822" s="217">
        <f>O822*H822</f>
        <v>0</v>
      </c>
      <c r="Q822" s="217">
        <v>0</v>
      </c>
      <c r="R822" s="217">
        <f>Q822*H822</f>
        <v>0</v>
      </c>
      <c r="S822" s="217">
        <v>0</v>
      </c>
      <c r="T822" s="218">
        <f>S822*H822</f>
        <v>0</v>
      </c>
      <c r="AR822" s="25" t="s">
        <v>178</v>
      </c>
      <c r="AT822" s="25" t="s">
        <v>316</v>
      </c>
      <c r="AU822" s="25" t="s">
        <v>86</v>
      </c>
      <c r="AY822" s="25" t="s">
        <v>314</v>
      </c>
      <c r="BE822" s="219">
        <f>IF(N822="základní",J822,0)</f>
        <v>0</v>
      </c>
      <c r="BF822" s="219">
        <f>IF(N822="snížená",J822,0)</f>
        <v>0</v>
      </c>
      <c r="BG822" s="219">
        <f>IF(N822="zákl. přenesená",J822,0)</f>
        <v>0</v>
      </c>
      <c r="BH822" s="219">
        <f>IF(N822="sníž. přenesená",J822,0)</f>
        <v>0</v>
      </c>
      <c r="BI822" s="219">
        <f>IF(N822="nulová",J822,0)</f>
        <v>0</v>
      </c>
      <c r="BJ822" s="25" t="s">
        <v>84</v>
      </c>
      <c r="BK822" s="219">
        <f>ROUND(I822*H822,2)</f>
        <v>0</v>
      </c>
      <c r="BL822" s="25" t="s">
        <v>178</v>
      </c>
      <c r="BM822" s="25" t="s">
        <v>1212</v>
      </c>
    </row>
    <row r="823" spans="2:51" s="13" customFormat="1" ht="13.5">
      <c r="B823" s="231"/>
      <c r="C823" s="232"/>
      <c r="D823" s="222" t="s">
        <v>321</v>
      </c>
      <c r="E823" s="233" t="s">
        <v>33</v>
      </c>
      <c r="F823" s="234" t="s">
        <v>1210</v>
      </c>
      <c r="G823" s="232"/>
      <c r="H823" s="235">
        <v>939.78</v>
      </c>
      <c r="I823" s="236"/>
      <c r="J823" s="232"/>
      <c r="K823" s="232"/>
      <c r="L823" s="237"/>
      <c r="M823" s="238"/>
      <c r="N823" s="239"/>
      <c r="O823" s="239"/>
      <c r="P823" s="239"/>
      <c r="Q823" s="239"/>
      <c r="R823" s="239"/>
      <c r="S823" s="239"/>
      <c r="T823" s="240"/>
      <c r="AT823" s="241" t="s">
        <v>321</v>
      </c>
      <c r="AU823" s="241" t="s">
        <v>86</v>
      </c>
      <c r="AV823" s="13" t="s">
        <v>86</v>
      </c>
      <c r="AW823" s="13" t="s">
        <v>40</v>
      </c>
      <c r="AX823" s="13" t="s">
        <v>77</v>
      </c>
      <c r="AY823" s="241" t="s">
        <v>314</v>
      </c>
    </row>
    <row r="824" spans="2:51" s="14" customFormat="1" ht="13.5">
      <c r="B824" s="242"/>
      <c r="C824" s="243"/>
      <c r="D824" s="222" t="s">
        <v>321</v>
      </c>
      <c r="E824" s="244" t="s">
        <v>33</v>
      </c>
      <c r="F824" s="245" t="s">
        <v>324</v>
      </c>
      <c r="G824" s="243"/>
      <c r="H824" s="246">
        <v>939.78</v>
      </c>
      <c r="I824" s="247"/>
      <c r="J824" s="243"/>
      <c r="K824" s="243"/>
      <c r="L824" s="248"/>
      <c r="M824" s="249"/>
      <c r="N824" s="250"/>
      <c r="O824" s="250"/>
      <c r="P824" s="250"/>
      <c r="Q824" s="250"/>
      <c r="R824" s="250"/>
      <c r="S824" s="250"/>
      <c r="T824" s="251"/>
      <c r="AT824" s="252" t="s">
        <v>321</v>
      </c>
      <c r="AU824" s="252" t="s">
        <v>86</v>
      </c>
      <c r="AV824" s="14" t="s">
        <v>178</v>
      </c>
      <c r="AW824" s="14" t="s">
        <v>40</v>
      </c>
      <c r="AX824" s="14" t="s">
        <v>84</v>
      </c>
      <c r="AY824" s="252" t="s">
        <v>314</v>
      </c>
    </row>
    <row r="825" spans="2:65" s="1" customFormat="1" ht="38.25" customHeight="1">
      <c r="B825" s="42"/>
      <c r="C825" s="208" t="s">
        <v>1213</v>
      </c>
      <c r="D825" s="208" t="s">
        <v>316</v>
      </c>
      <c r="E825" s="209" t="s">
        <v>397</v>
      </c>
      <c r="F825" s="210" t="s">
        <v>398</v>
      </c>
      <c r="G825" s="211" t="s">
        <v>188</v>
      </c>
      <c r="H825" s="212">
        <v>939.78</v>
      </c>
      <c r="I825" s="213"/>
      <c r="J825" s="214">
        <f>ROUND(I825*H825,2)</f>
        <v>0</v>
      </c>
      <c r="K825" s="210" t="s">
        <v>319</v>
      </c>
      <c r="L825" s="62"/>
      <c r="M825" s="215" t="s">
        <v>33</v>
      </c>
      <c r="N825" s="216" t="s">
        <v>48</v>
      </c>
      <c r="O825" s="43"/>
      <c r="P825" s="217">
        <f>O825*H825</f>
        <v>0</v>
      </c>
      <c r="Q825" s="217">
        <v>0</v>
      </c>
      <c r="R825" s="217">
        <f>Q825*H825</f>
        <v>0</v>
      </c>
      <c r="S825" s="217">
        <v>0</v>
      </c>
      <c r="T825" s="218">
        <f>S825*H825</f>
        <v>0</v>
      </c>
      <c r="AR825" s="25" t="s">
        <v>178</v>
      </c>
      <c r="AT825" s="25" t="s">
        <v>316</v>
      </c>
      <c r="AU825" s="25" t="s">
        <v>86</v>
      </c>
      <c r="AY825" s="25" t="s">
        <v>314</v>
      </c>
      <c r="BE825" s="219">
        <f>IF(N825="základní",J825,0)</f>
        <v>0</v>
      </c>
      <c r="BF825" s="219">
        <f>IF(N825="snížená",J825,0)</f>
        <v>0</v>
      </c>
      <c r="BG825" s="219">
        <f>IF(N825="zákl. přenesená",J825,0)</f>
        <v>0</v>
      </c>
      <c r="BH825" s="219">
        <f>IF(N825="sníž. přenesená",J825,0)</f>
        <v>0</v>
      </c>
      <c r="BI825" s="219">
        <f>IF(N825="nulová",J825,0)</f>
        <v>0</v>
      </c>
      <c r="BJ825" s="25" t="s">
        <v>84</v>
      </c>
      <c r="BK825" s="219">
        <f>ROUND(I825*H825,2)</f>
        <v>0</v>
      </c>
      <c r="BL825" s="25" t="s">
        <v>178</v>
      </c>
      <c r="BM825" s="25" t="s">
        <v>1214</v>
      </c>
    </row>
    <row r="826" spans="2:51" s="13" customFormat="1" ht="13.5">
      <c r="B826" s="231"/>
      <c r="C826" s="232"/>
      <c r="D826" s="222" t="s">
        <v>321</v>
      </c>
      <c r="E826" s="233" t="s">
        <v>33</v>
      </c>
      <c r="F826" s="234" t="s">
        <v>1210</v>
      </c>
      <c r="G826" s="232"/>
      <c r="H826" s="235">
        <v>939.78</v>
      </c>
      <c r="I826" s="236"/>
      <c r="J826" s="232"/>
      <c r="K826" s="232"/>
      <c r="L826" s="237"/>
      <c r="M826" s="238"/>
      <c r="N826" s="239"/>
      <c r="O826" s="239"/>
      <c r="P826" s="239"/>
      <c r="Q826" s="239"/>
      <c r="R826" s="239"/>
      <c r="S826" s="239"/>
      <c r="T826" s="240"/>
      <c r="AT826" s="241" t="s">
        <v>321</v>
      </c>
      <c r="AU826" s="241" t="s">
        <v>86</v>
      </c>
      <c r="AV826" s="13" t="s">
        <v>86</v>
      </c>
      <c r="AW826" s="13" t="s">
        <v>40</v>
      </c>
      <c r="AX826" s="13" t="s">
        <v>77</v>
      </c>
      <c r="AY826" s="241" t="s">
        <v>314</v>
      </c>
    </row>
    <row r="827" spans="2:51" s="14" customFormat="1" ht="13.5">
      <c r="B827" s="242"/>
      <c r="C827" s="243"/>
      <c r="D827" s="222" t="s">
        <v>321</v>
      </c>
      <c r="E827" s="244" t="s">
        <v>33</v>
      </c>
      <c r="F827" s="245" t="s">
        <v>324</v>
      </c>
      <c r="G827" s="243"/>
      <c r="H827" s="246">
        <v>939.78</v>
      </c>
      <c r="I827" s="247"/>
      <c r="J827" s="243"/>
      <c r="K827" s="243"/>
      <c r="L827" s="248"/>
      <c r="M827" s="249"/>
      <c r="N827" s="250"/>
      <c r="O827" s="250"/>
      <c r="P827" s="250"/>
      <c r="Q827" s="250"/>
      <c r="R827" s="250"/>
      <c r="S827" s="250"/>
      <c r="T827" s="251"/>
      <c r="AT827" s="252" t="s">
        <v>321</v>
      </c>
      <c r="AU827" s="252" t="s">
        <v>86</v>
      </c>
      <c r="AV827" s="14" t="s">
        <v>178</v>
      </c>
      <c r="AW827" s="14" t="s">
        <v>40</v>
      </c>
      <c r="AX827" s="14" t="s">
        <v>84</v>
      </c>
      <c r="AY827" s="252" t="s">
        <v>314</v>
      </c>
    </row>
    <row r="828" spans="2:65" s="1" customFormat="1" ht="16.5" customHeight="1">
      <c r="B828" s="42"/>
      <c r="C828" s="208" t="s">
        <v>1215</v>
      </c>
      <c r="D828" s="208" t="s">
        <v>316</v>
      </c>
      <c r="E828" s="209" t="s">
        <v>402</v>
      </c>
      <c r="F828" s="210" t="s">
        <v>403</v>
      </c>
      <c r="G828" s="211" t="s">
        <v>188</v>
      </c>
      <c r="H828" s="212">
        <v>939.78</v>
      </c>
      <c r="I828" s="213"/>
      <c r="J828" s="214">
        <f>ROUND(I828*H828,2)</f>
        <v>0</v>
      </c>
      <c r="K828" s="210" t="s">
        <v>319</v>
      </c>
      <c r="L828" s="62"/>
      <c r="M828" s="215" t="s">
        <v>33</v>
      </c>
      <c r="N828" s="216" t="s">
        <v>48</v>
      </c>
      <c r="O828" s="43"/>
      <c r="P828" s="217">
        <f>O828*H828</f>
        <v>0</v>
      </c>
      <c r="Q828" s="217">
        <v>0</v>
      </c>
      <c r="R828" s="217">
        <f>Q828*H828</f>
        <v>0</v>
      </c>
      <c r="S828" s="217">
        <v>0</v>
      </c>
      <c r="T828" s="218">
        <f>S828*H828</f>
        <v>0</v>
      </c>
      <c r="AR828" s="25" t="s">
        <v>178</v>
      </c>
      <c r="AT828" s="25" t="s">
        <v>316</v>
      </c>
      <c r="AU828" s="25" t="s">
        <v>86</v>
      </c>
      <c r="AY828" s="25" t="s">
        <v>314</v>
      </c>
      <c r="BE828" s="219">
        <f>IF(N828="základní",J828,0)</f>
        <v>0</v>
      </c>
      <c r="BF828" s="219">
        <f>IF(N828="snížená",J828,0)</f>
        <v>0</v>
      </c>
      <c r="BG828" s="219">
        <f>IF(N828="zákl. přenesená",J828,0)</f>
        <v>0</v>
      </c>
      <c r="BH828" s="219">
        <f>IF(N828="sníž. přenesená",J828,0)</f>
        <v>0</v>
      </c>
      <c r="BI828" s="219">
        <f>IF(N828="nulová",J828,0)</f>
        <v>0</v>
      </c>
      <c r="BJ828" s="25" t="s">
        <v>84</v>
      </c>
      <c r="BK828" s="219">
        <f>ROUND(I828*H828,2)</f>
        <v>0</v>
      </c>
      <c r="BL828" s="25" t="s">
        <v>178</v>
      </c>
      <c r="BM828" s="25" t="s">
        <v>1216</v>
      </c>
    </row>
    <row r="829" spans="2:51" s="13" customFormat="1" ht="13.5">
      <c r="B829" s="231"/>
      <c r="C829" s="232"/>
      <c r="D829" s="222" t="s">
        <v>321</v>
      </c>
      <c r="E829" s="233" t="s">
        <v>33</v>
      </c>
      <c r="F829" s="234" t="s">
        <v>1210</v>
      </c>
      <c r="G829" s="232"/>
      <c r="H829" s="235">
        <v>939.78</v>
      </c>
      <c r="I829" s="236"/>
      <c r="J829" s="232"/>
      <c r="K829" s="232"/>
      <c r="L829" s="237"/>
      <c r="M829" s="238"/>
      <c r="N829" s="239"/>
      <c r="O829" s="239"/>
      <c r="P829" s="239"/>
      <c r="Q829" s="239"/>
      <c r="R829" s="239"/>
      <c r="S829" s="239"/>
      <c r="T829" s="240"/>
      <c r="AT829" s="241" t="s">
        <v>321</v>
      </c>
      <c r="AU829" s="241" t="s">
        <v>86</v>
      </c>
      <c r="AV829" s="13" t="s">
        <v>86</v>
      </c>
      <c r="AW829" s="13" t="s">
        <v>40</v>
      </c>
      <c r="AX829" s="13" t="s">
        <v>77</v>
      </c>
      <c r="AY829" s="241" t="s">
        <v>314</v>
      </c>
    </row>
    <row r="830" spans="2:51" s="14" customFormat="1" ht="13.5">
      <c r="B830" s="242"/>
      <c r="C830" s="243"/>
      <c r="D830" s="222" t="s">
        <v>321</v>
      </c>
      <c r="E830" s="244" t="s">
        <v>33</v>
      </c>
      <c r="F830" s="245" t="s">
        <v>324</v>
      </c>
      <c r="G830" s="243"/>
      <c r="H830" s="246">
        <v>939.78</v>
      </c>
      <c r="I830" s="247"/>
      <c r="J830" s="243"/>
      <c r="K830" s="243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321</v>
      </c>
      <c r="AU830" s="252" t="s">
        <v>86</v>
      </c>
      <c r="AV830" s="14" t="s">
        <v>178</v>
      </c>
      <c r="AW830" s="14" t="s">
        <v>40</v>
      </c>
      <c r="AX830" s="14" t="s">
        <v>84</v>
      </c>
      <c r="AY830" s="252" t="s">
        <v>314</v>
      </c>
    </row>
    <row r="831" spans="2:65" s="1" customFormat="1" ht="25.5" customHeight="1">
      <c r="B831" s="42"/>
      <c r="C831" s="208" t="s">
        <v>1217</v>
      </c>
      <c r="D831" s="208" t="s">
        <v>316</v>
      </c>
      <c r="E831" s="209" t="s">
        <v>406</v>
      </c>
      <c r="F831" s="210" t="s">
        <v>407</v>
      </c>
      <c r="G831" s="211" t="s">
        <v>408</v>
      </c>
      <c r="H831" s="212">
        <v>1691.604</v>
      </c>
      <c r="I831" s="213"/>
      <c r="J831" s="214">
        <f>ROUND(I831*H831,2)</f>
        <v>0</v>
      </c>
      <c r="K831" s="210" t="s">
        <v>319</v>
      </c>
      <c r="L831" s="62"/>
      <c r="M831" s="215" t="s">
        <v>33</v>
      </c>
      <c r="N831" s="216" t="s">
        <v>48</v>
      </c>
      <c r="O831" s="43"/>
      <c r="P831" s="217">
        <f>O831*H831</f>
        <v>0</v>
      </c>
      <c r="Q831" s="217">
        <v>0</v>
      </c>
      <c r="R831" s="217">
        <f>Q831*H831</f>
        <v>0</v>
      </c>
      <c r="S831" s="217">
        <v>0</v>
      </c>
      <c r="T831" s="218">
        <f>S831*H831</f>
        <v>0</v>
      </c>
      <c r="AR831" s="25" t="s">
        <v>178</v>
      </c>
      <c r="AT831" s="25" t="s">
        <v>316</v>
      </c>
      <c r="AU831" s="25" t="s">
        <v>86</v>
      </c>
      <c r="AY831" s="25" t="s">
        <v>314</v>
      </c>
      <c r="BE831" s="219">
        <f>IF(N831="základní",J831,0)</f>
        <v>0</v>
      </c>
      <c r="BF831" s="219">
        <f>IF(N831="snížená",J831,0)</f>
        <v>0</v>
      </c>
      <c r="BG831" s="219">
        <f>IF(N831="zákl. přenesená",J831,0)</f>
        <v>0</v>
      </c>
      <c r="BH831" s="219">
        <f>IF(N831="sníž. přenesená",J831,0)</f>
        <v>0</v>
      </c>
      <c r="BI831" s="219">
        <f>IF(N831="nulová",J831,0)</f>
        <v>0</v>
      </c>
      <c r="BJ831" s="25" t="s">
        <v>84</v>
      </c>
      <c r="BK831" s="219">
        <f>ROUND(I831*H831,2)</f>
        <v>0</v>
      </c>
      <c r="BL831" s="25" t="s">
        <v>178</v>
      </c>
      <c r="BM831" s="25" t="s">
        <v>1218</v>
      </c>
    </row>
    <row r="832" spans="2:51" s="13" customFormat="1" ht="13.5">
      <c r="B832" s="231"/>
      <c r="C832" s="232"/>
      <c r="D832" s="222" t="s">
        <v>321</v>
      </c>
      <c r="E832" s="233" t="s">
        <v>33</v>
      </c>
      <c r="F832" s="234" t="s">
        <v>1219</v>
      </c>
      <c r="G832" s="232"/>
      <c r="H832" s="235">
        <v>1691.604</v>
      </c>
      <c r="I832" s="236"/>
      <c r="J832" s="232"/>
      <c r="K832" s="232"/>
      <c r="L832" s="237"/>
      <c r="M832" s="238"/>
      <c r="N832" s="239"/>
      <c r="O832" s="239"/>
      <c r="P832" s="239"/>
      <c r="Q832" s="239"/>
      <c r="R832" s="239"/>
      <c r="S832" s="239"/>
      <c r="T832" s="240"/>
      <c r="AT832" s="241" t="s">
        <v>321</v>
      </c>
      <c r="AU832" s="241" t="s">
        <v>86</v>
      </c>
      <c r="AV832" s="13" t="s">
        <v>86</v>
      </c>
      <c r="AW832" s="13" t="s">
        <v>40</v>
      </c>
      <c r="AX832" s="13" t="s">
        <v>77</v>
      </c>
      <c r="AY832" s="241" t="s">
        <v>314</v>
      </c>
    </row>
    <row r="833" spans="2:51" s="14" customFormat="1" ht="13.5">
      <c r="B833" s="242"/>
      <c r="C833" s="243"/>
      <c r="D833" s="222" t="s">
        <v>321</v>
      </c>
      <c r="E833" s="244" t="s">
        <v>33</v>
      </c>
      <c r="F833" s="245" t="s">
        <v>324</v>
      </c>
      <c r="G833" s="243"/>
      <c r="H833" s="246">
        <v>1691.604</v>
      </c>
      <c r="I833" s="247"/>
      <c r="J833" s="243"/>
      <c r="K833" s="243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321</v>
      </c>
      <c r="AU833" s="252" t="s">
        <v>86</v>
      </c>
      <c r="AV833" s="14" t="s">
        <v>178</v>
      </c>
      <c r="AW833" s="14" t="s">
        <v>40</v>
      </c>
      <c r="AX833" s="14" t="s">
        <v>84</v>
      </c>
      <c r="AY833" s="252" t="s">
        <v>314</v>
      </c>
    </row>
    <row r="834" spans="2:65" s="1" customFormat="1" ht="25.5" customHeight="1">
      <c r="B834" s="42"/>
      <c r="C834" s="208" t="s">
        <v>1220</v>
      </c>
      <c r="D834" s="208" t="s">
        <v>316</v>
      </c>
      <c r="E834" s="209" t="s">
        <v>1221</v>
      </c>
      <c r="F834" s="210" t="s">
        <v>1222</v>
      </c>
      <c r="G834" s="211" t="s">
        <v>119</v>
      </c>
      <c r="H834" s="212">
        <v>2088.4</v>
      </c>
      <c r="I834" s="213"/>
      <c r="J834" s="214">
        <f>ROUND(I834*H834,2)</f>
        <v>0</v>
      </c>
      <c r="K834" s="210" t="s">
        <v>33</v>
      </c>
      <c r="L834" s="62"/>
      <c r="M834" s="215" t="s">
        <v>33</v>
      </c>
      <c r="N834" s="216" t="s">
        <v>48</v>
      </c>
      <c r="O834" s="43"/>
      <c r="P834" s="217">
        <f>O834*H834</f>
        <v>0</v>
      </c>
      <c r="Q834" s="217">
        <v>0</v>
      </c>
      <c r="R834" s="217">
        <f>Q834*H834</f>
        <v>0</v>
      </c>
      <c r="S834" s="217">
        <v>0</v>
      </c>
      <c r="T834" s="218">
        <f>S834*H834</f>
        <v>0</v>
      </c>
      <c r="AR834" s="25" t="s">
        <v>178</v>
      </c>
      <c r="AT834" s="25" t="s">
        <v>316</v>
      </c>
      <c r="AU834" s="25" t="s">
        <v>86</v>
      </c>
      <c r="AY834" s="25" t="s">
        <v>314</v>
      </c>
      <c r="BE834" s="219">
        <f>IF(N834="základní",J834,0)</f>
        <v>0</v>
      </c>
      <c r="BF834" s="219">
        <f>IF(N834="snížená",J834,0)</f>
        <v>0</v>
      </c>
      <c r="BG834" s="219">
        <f>IF(N834="zákl. přenesená",J834,0)</f>
        <v>0</v>
      </c>
      <c r="BH834" s="219">
        <f>IF(N834="sníž. přenesená",J834,0)</f>
        <v>0</v>
      </c>
      <c r="BI834" s="219">
        <f>IF(N834="nulová",J834,0)</f>
        <v>0</v>
      </c>
      <c r="BJ834" s="25" t="s">
        <v>84</v>
      </c>
      <c r="BK834" s="219">
        <f>ROUND(I834*H834,2)</f>
        <v>0</v>
      </c>
      <c r="BL834" s="25" t="s">
        <v>178</v>
      </c>
      <c r="BM834" s="25" t="s">
        <v>1223</v>
      </c>
    </row>
    <row r="835" spans="2:47" s="1" customFormat="1" ht="81">
      <c r="B835" s="42"/>
      <c r="C835" s="64"/>
      <c r="D835" s="222" t="s">
        <v>479</v>
      </c>
      <c r="E835" s="64"/>
      <c r="F835" s="274" t="s">
        <v>1224</v>
      </c>
      <c r="G835" s="64"/>
      <c r="H835" s="64"/>
      <c r="I835" s="177"/>
      <c r="J835" s="64"/>
      <c r="K835" s="64"/>
      <c r="L835" s="62"/>
      <c r="M835" s="275"/>
      <c r="N835" s="43"/>
      <c r="O835" s="43"/>
      <c r="P835" s="43"/>
      <c r="Q835" s="43"/>
      <c r="R835" s="43"/>
      <c r="S835" s="43"/>
      <c r="T835" s="79"/>
      <c r="AT835" s="25" t="s">
        <v>479</v>
      </c>
      <c r="AU835" s="25" t="s">
        <v>86</v>
      </c>
    </row>
    <row r="836" spans="2:51" s="13" customFormat="1" ht="13.5">
      <c r="B836" s="231"/>
      <c r="C836" s="232"/>
      <c r="D836" s="222" t="s">
        <v>321</v>
      </c>
      <c r="E836" s="233" t="s">
        <v>121</v>
      </c>
      <c r="F836" s="234" t="s">
        <v>1225</v>
      </c>
      <c r="G836" s="232"/>
      <c r="H836" s="235">
        <v>2088.4</v>
      </c>
      <c r="I836" s="236"/>
      <c r="J836" s="232"/>
      <c r="K836" s="232"/>
      <c r="L836" s="237"/>
      <c r="M836" s="238"/>
      <c r="N836" s="239"/>
      <c r="O836" s="239"/>
      <c r="P836" s="239"/>
      <c r="Q836" s="239"/>
      <c r="R836" s="239"/>
      <c r="S836" s="239"/>
      <c r="T836" s="240"/>
      <c r="AT836" s="241" t="s">
        <v>321</v>
      </c>
      <c r="AU836" s="241" t="s">
        <v>86</v>
      </c>
      <c r="AV836" s="13" t="s">
        <v>86</v>
      </c>
      <c r="AW836" s="13" t="s">
        <v>40</v>
      </c>
      <c r="AX836" s="13" t="s">
        <v>77</v>
      </c>
      <c r="AY836" s="241" t="s">
        <v>314</v>
      </c>
    </row>
    <row r="837" spans="2:51" s="14" customFormat="1" ht="13.5">
      <c r="B837" s="242"/>
      <c r="C837" s="243"/>
      <c r="D837" s="222" t="s">
        <v>321</v>
      </c>
      <c r="E837" s="244" t="s">
        <v>33</v>
      </c>
      <c r="F837" s="245" t="s">
        <v>324</v>
      </c>
      <c r="G837" s="243"/>
      <c r="H837" s="246">
        <v>2088.4</v>
      </c>
      <c r="I837" s="247"/>
      <c r="J837" s="243"/>
      <c r="K837" s="243"/>
      <c r="L837" s="248"/>
      <c r="M837" s="249"/>
      <c r="N837" s="250"/>
      <c r="O837" s="250"/>
      <c r="P837" s="250"/>
      <c r="Q837" s="250"/>
      <c r="R837" s="250"/>
      <c r="S837" s="250"/>
      <c r="T837" s="251"/>
      <c r="AT837" s="252" t="s">
        <v>321</v>
      </c>
      <c r="AU837" s="252" t="s">
        <v>86</v>
      </c>
      <c r="AV837" s="14" t="s">
        <v>178</v>
      </c>
      <c r="AW837" s="14" t="s">
        <v>40</v>
      </c>
      <c r="AX837" s="14" t="s">
        <v>84</v>
      </c>
      <c r="AY837" s="252" t="s">
        <v>314</v>
      </c>
    </row>
    <row r="838" spans="2:65" s="1" customFormat="1" ht="25.5" customHeight="1">
      <c r="B838" s="42"/>
      <c r="C838" s="208" t="s">
        <v>1226</v>
      </c>
      <c r="D838" s="208" t="s">
        <v>316</v>
      </c>
      <c r="E838" s="209" t="s">
        <v>1227</v>
      </c>
      <c r="F838" s="210" t="s">
        <v>1228</v>
      </c>
      <c r="G838" s="211" t="s">
        <v>119</v>
      </c>
      <c r="H838" s="212">
        <v>2088.4</v>
      </c>
      <c r="I838" s="213"/>
      <c r="J838" s="214">
        <f>ROUND(I838*H838,2)</f>
        <v>0</v>
      </c>
      <c r="K838" s="210" t="s">
        <v>319</v>
      </c>
      <c r="L838" s="62"/>
      <c r="M838" s="215" t="s">
        <v>33</v>
      </c>
      <c r="N838" s="216" t="s">
        <v>48</v>
      </c>
      <c r="O838" s="43"/>
      <c r="P838" s="217">
        <f>O838*H838</f>
        <v>0</v>
      </c>
      <c r="Q838" s="217">
        <v>0</v>
      </c>
      <c r="R838" s="217">
        <f>Q838*H838</f>
        <v>0</v>
      </c>
      <c r="S838" s="217">
        <v>0</v>
      </c>
      <c r="T838" s="218">
        <f>S838*H838</f>
        <v>0</v>
      </c>
      <c r="AR838" s="25" t="s">
        <v>178</v>
      </c>
      <c r="AT838" s="25" t="s">
        <v>316</v>
      </c>
      <c r="AU838" s="25" t="s">
        <v>86</v>
      </c>
      <c r="AY838" s="25" t="s">
        <v>314</v>
      </c>
      <c r="BE838" s="219">
        <f>IF(N838="základní",J838,0)</f>
        <v>0</v>
      </c>
      <c r="BF838" s="219">
        <f>IF(N838="snížená",J838,0)</f>
        <v>0</v>
      </c>
      <c r="BG838" s="219">
        <f>IF(N838="zákl. přenesená",J838,0)</f>
        <v>0</v>
      </c>
      <c r="BH838" s="219">
        <f>IF(N838="sníž. přenesená",J838,0)</f>
        <v>0</v>
      </c>
      <c r="BI838" s="219">
        <f>IF(N838="nulová",J838,0)</f>
        <v>0</v>
      </c>
      <c r="BJ838" s="25" t="s">
        <v>84</v>
      </c>
      <c r="BK838" s="219">
        <f>ROUND(I838*H838,2)</f>
        <v>0</v>
      </c>
      <c r="BL838" s="25" t="s">
        <v>178</v>
      </c>
      <c r="BM838" s="25" t="s">
        <v>1229</v>
      </c>
    </row>
    <row r="839" spans="2:51" s="13" customFormat="1" ht="13.5">
      <c r="B839" s="231"/>
      <c r="C839" s="232"/>
      <c r="D839" s="222" t="s">
        <v>321</v>
      </c>
      <c r="E839" s="233" t="s">
        <v>33</v>
      </c>
      <c r="F839" s="234" t="s">
        <v>1230</v>
      </c>
      <c r="G839" s="232"/>
      <c r="H839" s="235">
        <v>2088.4</v>
      </c>
      <c r="I839" s="236"/>
      <c r="J839" s="232"/>
      <c r="K839" s="232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321</v>
      </c>
      <c r="AU839" s="241" t="s">
        <v>86</v>
      </c>
      <c r="AV839" s="13" t="s">
        <v>86</v>
      </c>
      <c r="AW839" s="13" t="s">
        <v>40</v>
      </c>
      <c r="AX839" s="13" t="s">
        <v>77</v>
      </c>
      <c r="AY839" s="241" t="s">
        <v>314</v>
      </c>
    </row>
    <row r="840" spans="2:51" s="14" customFormat="1" ht="13.5">
      <c r="B840" s="242"/>
      <c r="C840" s="243"/>
      <c r="D840" s="222" t="s">
        <v>321</v>
      </c>
      <c r="E840" s="244" t="s">
        <v>33</v>
      </c>
      <c r="F840" s="245" t="s">
        <v>324</v>
      </c>
      <c r="G840" s="243"/>
      <c r="H840" s="246">
        <v>2088.4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321</v>
      </c>
      <c r="AU840" s="252" t="s">
        <v>86</v>
      </c>
      <c r="AV840" s="14" t="s">
        <v>178</v>
      </c>
      <c r="AW840" s="14" t="s">
        <v>40</v>
      </c>
      <c r="AX840" s="14" t="s">
        <v>84</v>
      </c>
      <c r="AY840" s="252" t="s">
        <v>314</v>
      </c>
    </row>
    <row r="841" spans="2:65" s="1" customFormat="1" ht="38.25" customHeight="1">
      <c r="B841" s="42"/>
      <c r="C841" s="208" t="s">
        <v>1231</v>
      </c>
      <c r="D841" s="208" t="s">
        <v>316</v>
      </c>
      <c r="E841" s="209" t="s">
        <v>1232</v>
      </c>
      <c r="F841" s="210" t="s">
        <v>1233</v>
      </c>
      <c r="G841" s="211" t="s">
        <v>119</v>
      </c>
      <c r="H841" s="212">
        <v>2088.4</v>
      </c>
      <c r="I841" s="213"/>
      <c r="J841" s="214">
        <f>ROUND(I841*H841,2)</f>
        <v>0</v>
      </c>
      <c r="K841" s="210" t="s">
        <v>1234</v>
      </c>
      <c r="L841" s="62"/>
      <c r="M841" s="215" t="s">
        <v>33</v>
      </c>
      <c r="N841" s="216" t="s">
        <v>48</v>
      </c>
      <c r="O841" s="43"/>
      <c r="P841" s="217">
        <f>O841*H841</f>
        <v>0</v>
      </c>
      <c r="Q841" s="217">
        <v>0.00022</v>
      </c>
      <c r="R841" s="217">
        <f>Q841*H841</f>
        <v>0.459448</v>
      </c>
      <c r="S841" s="217">
        <v>0</v>
      </c>
      <c r="T841" s="218">
        <f>S841*H841</f>
        <v>0</v>
      </c>
      <c r="AR841" s="25" t="s">
        <v>178</v>
      </c>
      <c r="AT841" s="25" t="s">
        <v>316</v>
      </c>
      <c r="AU841" s="25" t="s">
        <v>86</v>
      </c>
      <c r="AY841" s="25" t="s">
        <v>314</v>
      </c>
      <c r="BE841" s="219">
        <f>IF(N841="základní",J841,0)</f>
        <v>0</v>
      </c>
      <c r="BF841" s="219">
        <f>IF(N841="snížená",J841,0)</f>
        <v>0</v>
      </c>
      <c r="BG841" s="219">
        <f>IF(N841="zákl. přenesená",J841,0)</f>
        <v>0</v>
      </c>
      <c r="BH841" s="219">
        <f>IF(N841="sníž. přenesená",J841,0)</f>
        <v>0</v>
      </c>
      <c r="BI841" s="219">
        <f>IF(N841="nulová",J841,0)</f>
        <v>0</v>
      </c>
      <c r="BJ841" s="25" t="s">
        <v>84</v>
      </c>
      <c r="BK841" s="219">
        <f>ROUND(I841*H841,2)</f>
        <v>0</v>
      </c>
      <c r="BL841" s="25" t="s">
        <v>178</v>
      </c>
      <c r="BM841" s="25" t="s">
        <v>1235</v>
      </c>
    </row>
    <row r="842" spans="2:51" s="13" customFormat="1" ht="13.5">
      <c r="B842" s="231"/>
      <c r="C842" s="232"/>
      <c r="D842" s="222" t="s">
        <v>321</v>
      </c>
      <c r="E842" s="233" t="s">
        <v>33</v>
      </c>
      <c r="F842" s="234" t="s">
        <v>121</v>
      </c>
      <c r="G842" s="232"/>
      <c r="H842" s="235">
        <v>2088.4</v>
      </c>
      <c r="I842" s="236"/>
      <c r="J842" s="232"/>
      <c r="K842" s="232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321</v>
      </c>
      <c r="AU842" s="241" t="s">
        <v>86</v>
      </c>
      <c r="AV842" s="13" t="s">
        <v>86</v>
      </c>
      <c r="AW842" s="13" t="s">
        <v>40</v>
      </c>
      <c r="AX842" s="13" t="s">
        <v>77</v>
      </c>
      <c r="AY842" s="241" t="s">
        <v>314</v>
      </c>
    </row>
    <row r="843" spans="2:51" s="14" customFormat="1" ht="13.5">
      <c r="B843" s="242"/>
      <c r="C843" s="243"/>
      <c r="D843" s="222" t="s">
        <v>321</v>
      </c>
      <c r="E843" s="244" t="s">
        <v>33</v>
      </c>
      <c r="F843" s="245" t="s">
        <v>324</v>
      </c>
      <c r="G843" s="243"/>
      <c r="H843" s="246">
        <v>2088.4</v>
      </c>
      <c r="I843" s="247"/>
      <c r="J843" s="243"/>
      <c r="K843" s="243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321</v>
      </c>
      <c r="AU843" s="252" t="s">
        <v>86</v>
      </c>
      <c r="AV843" s="14" t="s">
        <v>178</v>
      </c>
      <c r="AW843" s="14" t="s">
        <v>40</v>
      </c>
      <c r="AX843" s="14" t="s">
        <v>84</v>
      </c>
      <c r="AY843" s="252" t="s">
        <v>314</v>
      </c>
    </row>
    <row r="844" spans="2:65" s="1" customFormat="1" ht="38.25" customHeight="1">
      <c r="B844" s="42"/>
      <c r="C844" s="264" t="s">
        <v>1236</v>
      </c>
      <c r="D844" s="264" t="s">
        <v>419</v>
      </c>
      <c r="E844" s="265" t="s">
        <v>1237</v>
      </c>
      <c r="F844" s="266" t="s">
        <v>1238</v>
      </c>
      <c r="G844" s="267" t="s">
        <v>119</v>
      </c>
      <c r="H844" s="268">
        <v>2088.4</v>
      </c>
      <c r="I844" s="269"/>
      <c r="J844" s="270">
        <f>ROUND(I844*H844,2)</f>
        <v>0</v>
      </c>
      <c r="K844" s="266" t="s">
        <v>33</v>
      </c>
      <c r="L844" s="271"/>
      <c r="M844" s="272" t="s">
        <v>33</v>
      </c>
      <c r="N844" s="273" t="s">
        <v>48</v>
      </c>
      <c r="O844" s="43"/>
      <c r="P844" s="217">
        <f>O844*H844</f>
        <v>0</v>
      </c>
      <c r="Q844" s="217">
        <v>0.0005</v>
      </c>
      <c r="R844" s="217">
        <f>Q844*H844</f>
        <v>1.0442</v>
      </c>
      <c r="S844" s="217">
        <v>0</v>
      </c>
      <c r="T844" s="218">
        <f>S844*H844</f>
        <v>0</v>
      </c>
      <c r="AR844" s="25" t="s">
        <v>356</v>
      </c>
      <c r="AT844" s="25" t="s">
        <v>419</v>
      </c>
      <c r="AU844" s="25" t="s">
        <v>86</v>
      </c>
      <c r="AY844" s="25" t="s">
        <v>314</v>
      </c>
      <c r="BE844" s="219">
        <f>IF(N844="základní",J844,0)</f>
        <v>0</v>
      </c>
      <c r="BF844" s="219">
        <f>IF(N844="snížená",J844,0)</f>
        <v>0</v>
      </c>
      <c r="BG844" s="219">
        <f>IF(N844="zákl. přenesená",J844,0)</f>
        <v>0</v>
      </c>
      <c r="BH844" s="219">
        <f>IF(N844="sníž. přenesená",J844,0)</f>
        <v>0</v>
      </c>
      <c r="BI844" s="219">
        <f>IF(N844="nulová",J844,0)</f>
        <v>0</v>
      </c>
      <c r="BJ844" s="25" t="s">
        <v>84</v>
      </c>
      <c r="BK844" s="219">
        <f>ROUND(I844*H844,2)</f>
        <v>0</v>
      </c>
      <c r="BL844" s="25" t="s">
        <v>178</v>
      </c>
      <c r="BM844" s="25" t="s">
        <v>1239</v>
      </c>
    </row>
    <row r="845" spans="2:51" s="13" customFormat="1" ht="13.5">
      <c r="B845" s="231"/>
      <c r="C845" s="232"/>
      <c r="D845" s="222" t="s">
        <v>321</v>
      </c>
      <c r="E845" s="233" t="s">
        <v>33</v>
      </c>
      <c r="F845" s="234" t="s">
        <v>121</v>
      </c>
      <c r="G845" s="232"/>
      <c r="H845" s="235">
        <v>2088.4</v>
      </c>
      <c r="I845" s="236"/>
      <c r="J845" s="232"/>
      <c r="K845" s="232"/>
      <c r="L845" s="237"/>
      <c r="M845" s="238"/>
      <c r="N845" s="239"/>
      <c r="O845" s="239"/>
      <c r="P845" s="239"/>
      <c r="Q845" s="239"/>
      <c r="R845" s="239"/>
      <c r="S845" s="239"/>
      <c r="T845" s="240"/>
      <c r="AT845" s="241" t="s">
        <v>321</v>
      </c>
      <c r="AU845" s="241" t="s">
        <v>86</v>
      </c>
      <c r="AV845" s="13" t="s">
        <v>86</v>
      </c>
      <c r="AW845" s="13" t="s">
        <v>40</v>
      </c>
      <c r="AX845" s="13" t="s">
        <v>77</v>
      </c>
      <c r="AY845" s="241" t="s">
        <v>314</v>
      </c>
    </row>
    <row r="846" spans="2:51" s="14" customFormat="1" ht="13.5">
      <c r="B846" s="242"/>
      <c r="C846" s="243"/>
      <c r="D846" s="222" t="s">
        <v>321</v>
      </c>
      <c r="E846" s="244" t="s">
        <v>33</v>
      </c>
      <c r="F846" s="245" t="s">
        <v>324</v>
      </c>
      <c r="G846" s="243"/>
      <c r="H846" s="246">
        <v>2088.4</v>
      </c>
      <c r="I846" s="247"/>
      <c r="J846" s="243"/>
      <c r="K846" s="243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321</v>
      </c>
      <c r="AU846" s="252" t="s">
        <v>86</v>
      </c>
      <c r="AV846" s="14" t="s">
        <v>178</v>
      </c>
      <c r="AW846" s="14" t="s">
        <v>40</v>
      </c>
      <c r="AX846" s="14" t="s">
        <v>84</v>
      </c>
      <c r="AY846" s="252" t="s">
        <v>314</v>
      </c>
    </row>
    <row r="847" spans="2:63" s="11" customFormat="1" ht="37.35" customHeight="1">
      <c r="B847" s="192"/>
      <c r="C847" s="193"/>
      <c r="D847" s="194" t="s">
        <v>76</v>
      </c>
      <c r="E847" s="195" t="s">
        <v>419</v>
      </c>
      <c r="F847" s="195" t="s">
        <v>1240</v>
      </c>
      <c r="G847" s="193"/>
      <c r="H847" s="193"/>
      <c r="I847" s="196"/>
      <c r="J847" s="197">
        <f>BK847</f>
        <v>0</v>
      </c>
      <c r="K847" s="193"/>
      <c r="L847" s="198"/>
      <c r="M847" s="199"/>
      <c r="N847" s="200"/>
      <c r="O847" s="200"/>
      <c r="P847" s="201">
        <f>P848</f>
        <v>0</v>
      </c>
      <c r="Q847" s="200"/>
      <c r="R847" s="201">
        <f>R848</f>
        <v>0</v>
      </c>
      <c r="S847" s="200"/>
      <c r="T847" s="202">
        <f>T848</f>
        <v>0</v>
      </c>
      <c r="AR847" s="203" t="s">
        <v>330</v>
      </c>
      <c r="AT847" s="204" t="s">
        <v>76</v>
      </c>
      <c r="AU847" s="204" t="s">
        <v>77</v>
      </c>
      <c r="AY847" s="203" t="s">
        <v>314</v>
      </c>
      <c r="BK847" s="205">
        <f>BK848</f>
        <v>0</v>
      </c>
    </row>
    <row r="848" spans="2:63" s="11" customFormat="1" ht="19.9" customHeight="1">
      <c r="B848" s="192"/>
      <c r="C848" s="193"/>
      <c r="D848" s="194" t="s">
        <v>76</v>
      </c>
      <c r="E848" s="206" t="s">
        <v>1241</v>
      </c>
      <c r="F848" s="206" t="s">
        <v>1242</v>
      </c>
      <c r="G848" s="193"/>
      <c r="H848" s="193"/>
      <c r="I848" s="196"/>
      <c r="J848" s="207">
        <f>BK848</f>
        <v>0</v>
      </c>
      <c r="K848" s="193"/>
      <c r="L848" s="198"/>
      <c r="M848" s="199"/>
      <c r="N848" s="200"/>
      <c r="O848" s="200"/>
      <c r="P848" s="201">
        <f>SUM(P849:P855)</f>
        <v>0</v>
      </c>
      <c r="Q848" s="200"/>
      <c r="R848" s="201">
        <f>SUM(R849:R855)</f>
        <v>0</v>
      </c>
      <c r="S848" s="200"/>
      <c r="T848" s="202">
        <f>SUM(T849:T855)</f>
        <v>0</v>
      </c>
      <c r="AR848" s="203" t="s">
        <v>330</v>
      </c>
      <c r="AT848" s="204" t="s">
        <v>76</v>
      </c>
      <c r="AU848" s="204" t="s">
        <v>84</v>
      </c>
      <c r="AY848" s="203" t="s">
        <v>314</v>
      </c>
      <c r="BK848" s="205">
        <f>SUM(BK849:BK855)</f>
        <v>0</v>
      </c>
    </row>
    <row r="849" spans="2:65" s="1" customFormat="1" ht="16.5" customHeight="1">
      <c r="B849" s="42"/>
      <c r="C849" s="208" t="s">
        <v>1243</v>
      </c>
      <c r="D849" s="208" t="s">
        <v>316</v>
      </c>
      <c r="E849" s="209" t="s">
        <v>1244</v>
      </c>
      <c r="F849" s="210" t="s">
        <v>1245</v>
      </c>
      <c r="G849" s="211" t="s">
        <v>1246</v>
      </c>
      <c r="H849" s="212">
        <v>6</v>
      </c>
      <c r="I849" s="213"/>
      <c r="J849" s="214">
        <f>ROUND(I849*H849,2)</f>
        <v>0</v>
      </c>
      <c r="K849" s="210" t="s">
        <v>319</v>
      </c>
      <c r="L849" s="62"/>
      <c r="M849" s="215" t="s">
        <v>33</v>
      </c>
      <c r="N849" s="216" t="s">
        <v>48</v>
      </c>
      <c r="O849" s="43"/>
      <c r="P849" s="217">
        <f>O849*H849</f>
        <v>0</v>
      </c>
      <c r="Q849" s="217">
        <v>0</v>
      </c>
      <c r="R849" s="217">
        <f>Q849*H849</f>
        <v>0</v>
      </c>
      <c r="S849" s="217">
        <v>0</v>
      </c>
      <c r="T849" s="218">
        <f>S849*H849</f>
        <v>0</v>
      </c>
      <c r="AR849" s="25" t="s">
        <v>643</v>
      </c>
      <c r="AT849" s="25" t="s">
        <v>316</v>
      </c>
      <c r="AU849" s="25" t="s">
        <v>86</v>
      </c>
      <c r="AY849" s="25" t="s">
        <v>314</v>
      </c>
      <c r="BE849" s="219">
        <f>IF(N849="základní",J849,0)</f>
        <v>0</v>
      </c>
      <c r="BF849" s="219">
        <f>IF(N849="snížená",J849,0)</f>
        <v>0</v>
      </c>
      <c r="BG849" s="219">
        <f>IF(N849="zákl. přenesená",J849,0)</f>
        <v>0</v>
      </c>
      <c r="BH849" s="219">
        <f>IF(N849="sníž. přenesená",J849,0)</f>
        <v>0</v>
      </c>
      <c r="BI849" s="219">
        <f>IF(N849="nulová",J849,0)</f>
        <v>0</v>
      </c>
      <c r="BJ849" s="25" t="s">
        <v>84</v>
      </c>
      <c r="BK849" s="219">
        <f>ROUND(I849*H849,2)</f>
        <v>0</v>
      </c>
      <c r="BL849" s="25" t="s">
        <v>643</v>
      </c>
      <c r="BM849" s="25" t="s">
        <v>1247</v>
      </c>
    </row>
    <row r="850" spans="2:51" s="12" customFormat="1" ht="13.5">
      <c r="B850" s="220"/>
      <c r="C850" s="221"/>
      <c r="D850" s="222" t="s">
        <v>321</v>
      </c>
      <c r="E850" s="223" t="s">
        <v>33</v>
      </c>
      <c r="F850" s="224" t="s">
        <v>544</v>
      </c>
      <c r="G850" s="221"/>
      <c r="H850" s="223" t="s">
        <v>33</v>
      </c>
      <c r="I850" s="225"/>
      <c r="J850" s="221"/>
      <c r="K850" s="221"/>
      <c r="L850" s="226"/>
      <c r="M850" s="227"/>
      <c r="N850" s="228"/>
      <c r="O850" s="228"/>
      <c r="P850" s="228"/>
      <c r="Q850" s="228"/>
      <c r="R850" s="228"/>
      <c r="S850" s="228"/>
      <c r="T850" s="229"/>
      <c r="AT850" s="230" t="s">
        <v>321</v>
      </c>
      <c r="AU850" s="230" t="s">
        <v>86</v>
      </c>
      <c r="AV850" s="12" t="s">
        <v>84</v>
      </c>
      <c r="AW850" s="12" t="s">
        <v>40</v>
      </c>
      <c r="AX850" s="12" t="s">
        <v>77</v>
      </c>
      <c r="AY850" s="230" t="s">
        <v>314</v>
      </c>
    </row>
    <row r="851" spans="2:51" s="13" customFormat="1" ht="13.5">
      <c r="B851" s="231"/>
      <c r="C851" s="232"/>
      <c r="D851" s="222" t="s">
        <v>321</v>
      </c>
      <c r="E851" s="233" t="s">
        <v>33</v>
      </c>
      <c r="F851" s="234" t="s">
        <v>346</v>
      </c>
      <c r="G851" s="232"/>
      <c r="H851" s="235">
        <v>6</v>
      </c>
      <c r="I851" s="236"/>
      <c r="J851" s="232"/>
      <c r="K851" s="232"/>
      <c r="L851" s="237"/>
      <c r="M851" s="238"/>
      <c r="N851" s="239"/>
      <c r="O851" s="239"/>
      <c r="P851" s="239"/>
      <c r="Q851" s="239"/>
      <c r="R851" s="239"/>
      <c r="S851" s="239"/>
      <c r="T851" s="240"/>
      <c r="AT851" s="241" t="s">
        <v>321</v>
      </c>
      <c r="AU851" s="241" t="s">
        <v>86</v>
      </c>
      <c r="AV851" s="13" t="s">
        <v>86</v>
      </c>
      <c r="AW851" s="13" t="s">
        <v>40</v>
      </c>
      <c r="AX851" s="13" t="s">
        <v>77</v>
      </c>
      <c r="AY851" s="241" t="s">
        <v>314</v>
      </c>
    </row>
    <row r="852" spans="2:51" s="14" customFormat="1" ht="13.5">
      <c r="B852" s="242"/>
      <c r="C852" s="243"/>
      <c r="D852" s="222" t="s">
        <v>321</v>
      </c>
      <c r="E852" s="244" t="s">
        <v>33</v>
      </c>
      <c r="F852" s="245" t="s">
        <v>324</v>
      </c>
      <c r="G852" s="243"/>
      <c r="H852" s="246">
        <v>6</v>
      </c>
      <c r="I852" s="247"/>
      <c r="J852" s="243"/>
      <c r="K852" s="243"/>
      <c r="L852" s="248"/>
      <c r="M852" s="249"/>
      <c r="N852" s="250"/>
      <c r="O852" s="250"/>
      <c r="P852" s="250"/>
      <c r="Q852" s="250"/>
      <c r="R852" s="250"/>
      <c r="S852" s="250"/>
      <c r="T852" s="251"/>
      <c r="AT852" s="252" t="s">
        <v>321</v>
      </c>
      <c r="AU852" s="252" t="s">
        <v>86</v>
      </c>
      <c r="AV852" s="14" t="s">
        <v>178</v>
      </c>
      <c r="AW852" s="14" t="s">
        <v>40</v>
      </c>
      <c r="AX852" s="14" t="s">
        <v>84</v>
      </c>
      <c r="AY852" s="252" t="s">
        <v>314</v>
      </c>
    </row>
    <row r="853" spans="2:65" s="1" customFormat="1" ht="16.5" customHeight="1">
      <c r="B853" s="42"/>
      <c r="C853" s="208" t="s">
        <v>1248</v>
      </c>
      <c r="D853" s="208" t="s">
        <v>316</v>
      </c>
      <c r="E853" s="209" t="s">
        <v>1249</v>
      </c>
      <c r="F853" s="210" t="s">
        <v>1250</v>
      </c>
      <c r="G853" s="211" t="s">
        <v>149</v>
      </c>
      <c r="H853" s="212">
        <v>95.6</v>
      </c>
      <c r="I853" s="213"/>
      <c r="J853" s="214">
        <f>ROUND(I853*H853,2)</f>
        <v>0</v>
      </c>
      <c r="K853" s="210" t="s">
        <v>319</v>
      </c>
      <c r="L853" s="62"/>
      <c r="M853" s="215" t="s">
        <v>33</v>
      </c>
      <c r="N853" s="216" t="s">
        <v>48</v>
      </c>
      <c r="O853" s="43"/>
      <c r="P853" s="217">
        <f>O853*H853</f>
        <v>0</v>
      </c>
      <c r="Q853" s="217">
        <v>0</v>
      </c>
      <c r="R853" s="217">
        <f>Q853*H853</f>
        <v>0</v>
      </c>
      <c r="S853" s="217">
        <v>0</v>
      </c>
      <c r="T853" s="218">
        <f>S853*H853</f>
        <v>0</v>
      </c>
      <c r="AR853" s="25" t="s">
        <v>643</v>
      </c>
      <c r="AT853" s="25" t="s">
        <v>316</v>
      </c>
      <c r="AU853" s="25" t="s">
        <v>86</v>
      </c>
      <c r="AY853" s="25" t="s">
        <v>314</v>
      </c>
      <c r="BE853" s="219">
        <f>IF(N853="základní",J853,0)</f>
        <v>0</v>
      </c>
      <c r="BF853" s="219">
        <f>IF(N853="snížená",J853,0)</f>
        <v>0</v>
      </c>
      <c r="BG853" s="219">
        <f>IF(N853="zákl. přenesená",J853,0)</f>
        <v>0</v>
      </c>
      <c r="BH853" s="219">
        <f>IF(N853="sníž. přenesená",J853,0)</f>
        <v>0</v>
      </c>
      <c r="BI853" s="219">
        <f>IF(N853="nulová",J853,0)</f>
        <v>0</v>
      </c>
      <c r="BJ853" s="25" t="s">
        <v>84</v>
      </c>
      <c r="BK853" s="219">
        <f>ROUND(I853*H853,2)</f>
        <v>0</v>
      </c>
      <c r="BL853" s="25" t="s">
        <v>643</v>
      </c>
      <c r="BM853" s="25" t="s">
        <v>1251</v>
      </c>
    </row>
    <row r="854" spans="2:51" s="13" customFormat="1" ht="13.5">
      <c r="B854" s="231"/>
      <c r="C854" s="232"/>
      <c r="D854" s="222" t="s">
        <v>321</v>
      </c>
      <c r="E854" s="233" t="s">
        <v>33</v>
      </c>
      <c r="F854" s="234" t="s">
        <v>1252</v>
      </c>
      <c r="G854" s="232"/>
      <c r="H854" s="235">
        <v>95.6</v>
      </c>
      <c r="I854" s="236"/>
      <c r="J854" s="232"/>
      <c r="K854" s="232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321</v>
      </c>
      <c r="AU854" s="241" t="s">
        <v>86</v>
      </c>
      <c r="AV854" s="13" t="s">
        <v>86</v>
      </c>
      <c r="AW854" s="13" t="s">
        <v>40</v>
      </c>
      <c r="AX854" s="13" t="s">
        <v>77</v>
      </c>
      <c r="AY854" s="241" t="s">
        <v>314</v>
      </c>
    </row>
    <row r="855" spans="2:51" s="14" customFormat="1" ht="13.5">
      <c r="B855" s="242"/>
      <c r="C855" s="243"/>
      <c r="D855" s="222" t="s">
        <v>321</v>
      </c>
      <c r="E855" s="244" t="s">
        <v>33</v>
      </c>
      <c r="F855" s="245" t="s">
        <v>324</v>
      </c>
      <c r="G855" s="243"/>
      <c r="H855" s="246">
        <v>95.6</v>
      </c>
      <c r="I855" s="247"/>
      <c r="J855" s="243"/>
      <c r="K855" s="243"/>
      <c r="L855" s="248"/>
      <c r="M855" s="276"/>
      <c r="N855" s="277"/>
      <c r="O855" s="277"/>
      <c r="P855" s="277"/>
      <c r="Q855" s="277"/>
      <c r="R855" s="277"/>
      <c r="S855" s="277"/>
      <c r="T855" s="278"/>
      <c r="AT855" s="252" t="s">
        <v>321</v>
      </c>
      <c r="AU855" s="252" t="s">
        <v>86</v>
      </c>
      <c r="AV855" s="14" t="s">
        <v>178</v>
      </c>
      <c r="AW855" s="14" t="s">
        <v>40</v>
      </c>
      <c r="AX855" s="14" t="s">
        <v>84</v>
      </c>
      <c r="AY855" s="252" t="s">
        <v>314</v>
      </c>
    </row>
    <row r="856" spans="2:12" s="1" customFormat="1" ht="6.95" customHeight="1">
      <c r="B856" s="57"/>
      <c r="C856" s="58"/>
      <c r="D856" s="58"/>
      <c r="E856" s="58"/>
      <c r="F856" s="58"/>
      <c r="G856" s="58"/>
      <c r="H856" s="58"/>
      <c r="I856" s="151"/>
      <c r="J856" s="58"/>
      <c r="K856" s="58"/>
      <c r="L856" s="62"/>
    </row>
  </sheetData>
  <sheetProtection algorithmName="SHA-512" hashValue="Tmzzf/PCH9TH8OgPwjYkkbsg7kxjQ1I2zlHWZRZdcQRSxTAfsv+TfxdyzNgkBP4dOqfbNXOFGzONbOpVj9oW0A==" saltValue="X2JM24N2qghIsielba6uevC1ZmpXI8UPtN3G4WejZz3sd5Z2oGp8dJnSVxwDEMOTpYErh8Uy5F/E4V2zTBhZeQ==" spinCount="100000" sheet="1" objects="1" scenarios="1" formatColumns="0" formatRows="0" autoFilter="0"/>
  <autoFilter ref="C98:K855"/>
  <mergeCells count="13">
    <mergeCell ref="E91:H91"/>
    <mergeCell ref="G1:H1"/>
    <mergeCell ref="L2:V2"/>
    <mergeCell ref="E49:H49"/>
    <mergeCell ref="E51:H51"/>
    <mergeCell ref="J55:J56"/>
    <mergeCell ref="E87:H87"/>
    <mergeCell ref="E89:H8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9"/>
  <sheetViews>
    <sheetView showGridLines="0" workbookViewId="0" topLeftCell="A1">
      <pane ySplit="1" topLeftCell="A6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112</v>
      </c>
      <c r="G1" s="410" t="s">
        <v>113</v>
      </c>
      <c r="H1" s="410"/>
      <c r="I1" s="125"/>
      <c r="J1" s="124" t="s">
        <v>114</v>
      </c>
      <c r="K1" s="123" t="s">
        <v>115</v>
      </c>
      <c r="L1" s="124" t="s">
        <v>116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98</v>
      </c>
      <c r="AZ2" s="126" t="s">
        <v>1253</v>
      </c>
      <c r="BA2" s="126" t="s">
        <v>1254</v>
      </c>
      <c r="BB2" s="126" t="s">
        <v>33</v>
      </c>
      <c r="BC2" s="126" t="s">
        <v>601</v>
      </c>
      <c r="BD2" s="126" t="s">
        <v>86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  <c r="AZ3" s="126" t="s">
        <v>1255</v>
      </c>
      <c r="BA3" s="126" t="s">
        <v>1255</v>
      </c>
      <c r="BB3" s="126" t="s">
        <v>408</v>
      </c>
      <c r="BC3" s="126" t="s">
        <v>1256</v>
      </c>
      <c r="BD3" s="126" t="s">
        <v>86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Rekonstrukce MK Karlova a Dukelská, Cheb - etapa I.</v>
      </c>
      <c r="F7" s="403"/>
      <c r="G7" s="403"/>
      <c r="H7" s="403"/>
      <c r="I7" s="128"/>
      <c r="J7" s="30"/>
      <c r="K7" s="32"/>
    </row>
    <row r="8" spans="2:11" ht="13.5">
      <c r="B8" s="29"/>
      <c r="C8" s="30"/>
      <c r="D8" s="38" t="s">
        <v>136</v>
      </c>
      <c r="E8" s="30"/>
      <c r="F8" s="30"/>
      <c r="G8" s="30"/>
      <c r="H8" s="30"/>
      <c r="I8" s="128"/>
      <c r="J8" s="30"/>
      <c r="K8" s="32"/>
    </row>
    <row r="9" spans="2:11" s="1" customFormat="1" ht="16.5" customHeight="1">
      <c r="B9" s="42"/>
      <c r="C9" s="43"/>
      <c r="D9" s="43"/>
      <c r="E9" s="402" t="s">
        <v>1257</v>
      </c>
      <c r="F9" s="404"/>
      <c r="G9" s="404"/>
      <c r="H9" s="404"/>
      <c r="I9" s="129"/>
      <c r="J9" s="43"/>
      <c r="K9" s="46"/>
    </row>
    <row r="10" spans="2:11" s="1" customFormat="1" ht="13.5">
      <c r="B10" s="42"/>
      <c r="C10" s="43"/>
      <c r="D10" s="38" t="s">
        <v>143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05" t="s">
        <v>1258</v>
      </c>
      <c r="F11" s="404"/>
      <c r="G11" s="404"/>
      <c r="H11" s="404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95</v>
      </c>
      <c r="G13" s="43"/>
      <c r="H13" s="43"/>
      <c r="I13" s="130" t="s">
        <v>22</v>
      </c>
      <c r="J13" s="36" t="s">
        <v>1259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30" t="s">
        <v>26</v>
      </c>
      <c r="J14" s="131" t="str">
        <f>'Rekapitulace stavby'!AN8</f>
        <v>4. 1. 2018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30" t="s">
        <v>29</v>
      </c>
      <c r="J16" s="36" t="s">
        <v>30</v>
      </c>
      <c r="K16" s="46"/>
    </row>
    <row r="17" spans="2:11" s="1" customFormat="1" ht="18" customHeight="1">
      <c r="B17" s="42"/>
      <c r="C17" s="43"/>
      <c r="D17" s="43"/>
      <c r="E17" s="36" t="s">
        <v>31</v>
      </c>
      <c r="F17" s="43"/>
      <c r="G17" s="43"/>
      <c r="H17" s="43"/>
      <c r="I17" s="130" t="s">
        <v>32</v>
      </c>
      <c r="J17" s="36" t="s">
        <v>33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30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32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30" t="s">
        <v>29</v>
      </c>
      <c r="J22" s="36" t="s">
        <v>1260</v>
      </c>
      <c r="K22" s="46"/>
    </row>
    <row r="23" spans="2:11" s="1" customFormat="1" ht="18" customHeight="1">
      <c r="B23" s="42"/>
      <c r="C23" s="43"/>
      <c r="D23" s="43"/>
      <c r="E23" s="36" t="s">
        <v>1261</v>
      </c>
      <c r="F23" s="43"/>
      <c r="G23" s="43"/>
      <c r="H23" s="43"/>
      <c r="I23" s="130" t="s">
        <v>32</v>
      </c>
      <c r="J23" s="36" t="s">
        <v>33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41</v>
      </c>
      <c r="E25" s="43"/>
      <c r="F25" s="43"/>
      <c r="G25" s="43"/>
      <c r="H25" s="43"/>
      <c r="I25" s="129"/>
      <c r="J25" s="43"/>
      <c r="K25" s="46"/>
    </row>
    <row r="26" spans="2:11" s="7" customFormat="1" ht="16.5" customHeight="1">
      <c r="B26" s="132"/>
      <c r="C26" s="133"/>
      <c r="D26" s="133"/>
      <c r="E26" s="378" t="s">
        <v>33</v>
      </c>
      <c r="F26" s="378"/>
      <c r="G26" s="378"/>
      <c r="H26" s="378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7"/>
      <c r="J28" s="86"/>
      <c r="K28" s="138"/>
    </row>
    <row r="29" spans="2:11" s="1" customFormat="1" ht="25.35" customHeight="1">
      <c r="B29" s="42"/>
      <c r="C29" s="43"/>
      <c r="D29" s="139" t="s">
        <v>43</v>
      </c>
      <c r="E29" s="43"/>
      <c r="F29" s="43"/>
      <c r="G29" s="43"/>
      <c r="H29" s="43"/>
      <c r="I29" s="129"/>
      <c r="J29" s="140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7"/>
      <c r="J30" s="86"/>
      <c r="K30" s="138"/>
    </row>
    <row r="31" spans="2:11" s="1" customFormat="1" ht="14.45" customHeight="1">
      <c r="B31" s="42"/>
      <c r="C31" s="43"/>
      <c r="D31" s="43"/>
      <c r="E31" s="43"/>
      <c r="F31" s="47" t="s">
        <v>45</v>
      </c>
      <c r="G31" s="43"/>
      <c r="H31" s="43"/>
      <c r="I31" s="141" t="s">
        <v>44</v>
      </c>
      <c r="J31" s="47" t="s">
        <v>46</v>
      </c>
      <c r="K31" s="46"/>
    </row>
    <row r="32" spans="2:11" s="1" customFormat="1" ht="14.45" customHeight="1">
      <c r="B32" s="42"/>
      <c r="C32" s="43"/>
      <c r="D32" s="50" t="s">
        <v>47</v>
      </c>
      <c r="E32" s="50" t="s">
        <v>48</v>
      </c>
      <c r="F32" s="142">
        <f>ROUND(SUM(BE87:BE398),2)</f>
        <v>0</v>
      </c>
      <c r="G32" s="43"/>
      <c r="H32" s="43"/>
      <c r="I32" s="143">
        <v>0.21</v>
      </c>
      <c r="J32" s="142">
        <f>ROUND(ROUND((SUM(BE87:BE398)),2)*I32,2)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49</v>
      </c>
      <c r="F33" s="142">
        <f>ROUND(SUM(BF87:BF398),2)</f>
        <v>0</v>
      </c>
      <c r="G33" s="43"/>
      <c r="H33" s="43"/>
      <c r="I33" s="143">
        <v>0.15</v>
      </c>
      <c r="J33" s="142">
        <f>ROUND(ROUND((SUM(BF87:BF398)),2)*I33,2)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42">
        <f>ROUND(SUM(BG87:BG398),2)</f>
        <v>0</v>
      </c>
      <c r="G34" s="43"/>
      <c r="H34" s="43"/>
      <c r="I34" s="143">
        <v>0.21</v>
      </c>
      <c r="J34" s="142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51</v>
      </c>
      <c r="F35" s="142">
        <f>ROUND(SUM(BH87:BH398),2)</f>
        <v>0</v>
      </c>
      <c r="G35" s="43"/>
      <c r="H35" s="43"/>
      <c r="I35" s="143">
        <v>0.15</v>
      </c>
      <c r="J35" s="142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52</v>
      </c>
      <c r="F36" s="142">
        <f>ROUND(SUM(BI87:BI398),2)</f>
        <v>0</v>
      </c>
      <c r="G36" s="43"/>
      <c r="H36" s="43"/>
      <c r="I36" s="143">
        <v>0</v>
      </c>
      <c r="J36" s="142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4"/>
      <c r="D38" s="145" t="s">
        <v>53</v>
      </c>
      <c r="E38" s="80"/>
      <c r="F38" s="80"/>
      <c r="G38" s="146" t="s">
        <v>54</v>
      </c>
      <c r="H38" s="147" t="s">
        <v>55</v>
      </c>
      <c r="I38" s="148"/>
      <c r="J38" s="149">
        <f>SUM(J29:J36)</f>
        <v>0</v>
      </c>
      <c r="K38" s="150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1"/>
      <c r="J39" s="58"/>
      <c r="K39" s="59"/>
    </row>
    <row r="43" spans="2:11" s="1" customFormat="1" ht="6.95" customHeight="1">
      <c r="B43" s="152"/>
      <c r="C43" s="153"/>
      <c r="D43" s="153"/>
      <c r="E43" s="153"/>
      <c r="F43" s="153"/>
      <c r="G43" s="153"/>
      <c r="H43" s="153"/>
      <c r="I43" s="154"/>
      <c r="J43" s="153"/>
      <c r="K43" s="155"/>
    </row>
    <row r="44" spans="2:11" s="1" customFormat="1" ht="36.95" customHeight="1">
      <c r="B44" s="42"/>
      <c r="C44" s="31" t="s">
        <v>233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Rekonstrukce MK Karlova a Dukelská, Cheb - etapa I.</v>
      </c>
      <c r="F47" s="403"/>
      <c r="G47" s="403"/>
      <c r="H47" s="403"/>
      <c r="I47" s="129"/>
      <c r="J47" s="43"/>
      <c r="K47" s="46"/>
    </row>
    <row r="48" spans="2:11" ht="13.5">
      <c r="B48" s="29"/>
      <c r="C48" s="38" t="s">
        <v>136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16.5" customHeight="1">
      <c r="B49" s="42"/>
      <c r="C49" s="43"/>
      <c r="D49" s="43"/>
      <c r="E49" s="402" t="s">
        <v>1257</v>
      </c>
      <c r="F49" s="404"/>
      <c r="G49" s="404"/>
      <c r="H49" s="404"/>
      <c r="I49" s="129"/>
      <c r="J49" s="43"/>
      <c r="K49" s="46"/>
    </row>
    <row r="50" spans="2:11" s="1" customFormat="1" ht="14.45" customHeight="1">
      <c r="B50" s="42"/>
      <c r="C50" s="38" t="s">
        <v>143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17.25" customHeight="1">
      <c r="B51" s="42"/>
      <c r="C51" s="43"/>
      <c r="D51" s="43"/>
      <c r="E51" s="405" t="str">
        <f>E11</f>
        <v>2017-04-431-SP - SO 431 - Soupis prací - Veřejné osvětlení - MK Dukelská vč. křižovatky s MK Karlova</v>
      </c>
      <c r="F51" s="404"/>
      <c r="G51" s="404"/>
      <c r="H51" s="404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MK Karlova a Dukelská, Cheb, Karlovarský kraj</v>
      </c>
      <c r="G53" s="43"/>
      <c r="H53" s="43"/>
      <c r="I53" s="130" t="s">
        <v>26</v>
      </c>
      <c r="J53" s="131" t="str">
        <f>IF(J14="","",J14)</f>
        <v>4. 1. 2018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28</v>
      </c>
      <c r="D55" s="43"/>
      <c r="E55" s="43"/>
      <c r="F55" s="36" t="str">
        <f>E17</f>
        <v>Město Cheb</v>
      </c>
      <c r="G55" s="43"/>
      <c r="H55" s="43"/>
      <c r="I55" s="130" t="s">
        <v>36</v>
      </c>
      <c r="J55" s="378" t="str">
        <f>E23</f>
        <v>Ing. Jiří Stehlík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29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6" t="s">
        <v>269</v>
      </c>
      <c r="D58" s="144"/>
      <c r="E58" s="144"/>
      <c r="F58" s="144"/>
      <c r="G58" s="144"/>
      <c r="H58" s="144"/>
      <c r="I58" s="157"/>
      <c r="J58" s="158" t="s">
        <v>270</v>
      </c>
      <c r="K58" s="159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60" t="s">
        <v>273</v>
      </c>
      <c r="D60" s="43"/>
      <c r="E60" s="43"/>
      <c r="F60" s="43"/>
      <c r="G60" s="43"/>
      <c r="H60" s="43"/>
      <c r="I60" s="129"/>
      <c r="J60" s="140">
        <f>J87</f>
        <v>0</v>
      </c>
      <c r="K60" s="46"/>
      <c r="AU60" s="25" t="s">
        <v>274</v>
      </c>
    </row>
    <row r="61" spans="2:11" s="8" customFormat="1" ht="24.95" customHeight="1">
      <c r="B61" s="161"/>
      <c r="C61" s="162"/>
      <c r="D61" s="163" t="s">
        <v>1262</v>
      </c>
      <c r="E61" s="164"/>
      <c r="F61" s="164"/>
      <c r="G61" s="164"/>
      <c r="H61" s="164"/>
      <c r="I61" s="165"/>
      <c r="J61" s="166">
        <f>J88</f>
        <v>0</v>
      </c>
      <c r="K61" s="167"/>
    </row>
    <row r="62" spans="2:11" s="9" customFormat="1" ht="19.9" customHeight="1">
      <c r="B62" s="169"/>
      <c r="C62" s="170"/>
      <c r="D62" s="171" t="s">
        <v>1263</v>
      </c>
      <c r="E62" s="172"/>
      <c r="F62" s="172"/>
      <c r="G62" s="172"/>
      <c r="H62" s="172"/>
      <c r="I62" s="173"/>
      <c r="J62" s="174">
        <f>J89</f>
        <v>0</v>
      </c>
      <c r="K62" s="175"/>
    </row>
    <row r="63" spans="2:11" s="9" customFormat="1" ht="14.85" customHeight="1">
      <c r="B63" s="169"/>
      <c r="C63" s="170"/>
      <c r="D63" s="171" t="s">
        <v>1264</v>
      </c>
      <c r="E63" s="172"/>
      <c r="F63" s="172"/>
      <c r="G63" s="172"/>
      <c r="H63" s="172"/>
      <c r="I63" s="173"/>
      <c r="J63" s="174">
        <f>J90</f>
        <v>0</v>
      </c>
      <c r="K63" s="175"/>
    </row>
    <row r="64" spans="2:11" s="9" customFormat="1" ht="14.85" customHeight="1">
      <c r="B64" s="169"/>
      <c r="C64" s="170"/>
      <c r="D64" s="171" t="s">
        <v>1265</v>
      </c>
      <c r="E64" s="172"/>
      <c r="F64" s="172"/>
      <c r="G64" s="172"/>
      <c r="H64" s="172"/>
      <c r="I64" s="173"/>
      <c r="J64" s="174">
        <f>J291</f>
        <v>0</v>
      </c>
      <c r="K64" s="175"/>
    </row>
    <row r="65" spans="2:11" s="9" customFormat="1" ht="14.85" customHeight="1">
      <c r="B65" s="169"/>
      <c r="C65" s="170"/>
      <c r="D65" s="171" t="s">
        <v>1266</v>
      </c>
      <c r="E65" s="172"/>
      <c r="F65" s="172"/>
      <c r="G65" s="172"/>
      <c r="H65" s="172"/>
      <c r="I65" s="173"/>
      <c r="J65" s="174">
        <f>J381</f>
        <v>0</v>
      </c>
      <c r="K65" s="17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9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51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4"/>
      <c r="J71" s="61"/>
      <c r="K71" s="61"/>
      <c r="L71" s="62"/>
    </row>
    <row r="72" spans="2:12" s="1" customFormat="1" ht="36.95" customHeight="1">
      <c r="B72" s="42"/>
      <c r="C72" s="63" t="s">
        <v>298</v>
      </c>
      <c r="D72" s="64"/>
      <c r="E72" s="64"/>
      <c r="F72" s="64"/>
      <c r="G72" s="64"/>
      <c r="H72" s="64"/>
      <c r="I72" s="177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7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7"/>
      <c r="J74" s="64"/>
      <c r="K74" s="64"/>
      <c r="L74" s="62"/>
    </row>
    <row r="75" spans="2:12" s="1" customFormat="1" ht="16.5" customHeight="1">
      <c r="B75" s="42"/>
      <c r="C75" s="64"/>
      <c r="D75" s="64"/>
      <c r="E75" s="407" t="str">
        <f>E7</f>
        <v>Rekonstrukce MK Karlova a Dukelská, Cheb - etapa I.</v>
      </c>
      <c r="F75" s="408"/>
      <c r="G75" s="408"/>
      <c r="H75" s="408"/>
      <c r="I75" s="177"/>
      <c r="J75" s="64"/>
      <c r="K75" s="64"/>
      <c r="L75" s="62"/>
    </row>
    <row r="76" spans="2:12" ht="13.5">
      <c r="B76" s="29"/>
      <c r="C76" s="66" t="s">
        <v>136</v>
      </c>
      <c r="D76" s="178"/>
      <c r="E76" s="178"/>
      <c r="F76" s="178"/>
      <c r="G76" s="178"/>
      <c r="H76" s="178"/>
      <c r="J76" s="178"/>
      <c r="K76" s="178"/>
      <c r="L76" s="179"/>
    </row>
    <row r="77" spans="2:12" s="1" customFormat="1" ht="16.5" customHeight="1">
      <c r="B77" s="42"/>
      <c r="C77" s="64"/>
      <c r="D77" s="64"/>
      <c r="E77" s="407" t="s">
        <v>1257</v>
      </c>
      <c r="F77" s="409"/>
      <c r="G77" s="409"/>
      <c r="H77" s="409"/>
      <c r="I77" s="177"/>
      <c r="J77" s="64"/>
      <c r="K77" s="64"/>
      <c r="L77" s="62"/>
    </row>
    <row r="78" spans="2:12" s="1" customFormat="1" ht="14.45" customHeight="1">
      <c r="B78" s="42"/>
      <c r="C78" s="66" t="s">
        <v>143</v>
      </c>
      <c r="D78" s="64"/>
      <c r="E78" s="64"/>
      <c r="F78" s="64"/>
      <c r="G78" s="64"/>
      <c r="H78" s="64"/>
      <c r="I78" s="177"/>
      <c r="J78" s="64"/>
      <c r="K78" s="64"/>
      <c r="L78" s="62"/>
    </row>
    <row r="79" spans="2:12" s="1" customFormat="1" ht="17.25" customHeight="1">
      <c r="B79" s="42"/>
      <c r="C79" s="64"/>
      <c r="D79" s="64"/>
      <c r="E79" s="395" t="str">
        <f>E11</f>
        <v>2017-04-431-SP - SO 431 - Soupis prací - Veřejné osvětlení - MK Dukelská vč. křižovatky s MK Karlova</v>
      </c>
      <c r="F79" s="409"/>
      <c r="G79" s="409"/>
      <c r="H79" s="409"/>
      <c r="I79" s="177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7"/>
      <c r="J80" s="64"/>
      <c r="K80" s="64"/>
      <c r="L80" s="62"/>
    </row>
    <row r="81" spans="2:12" s="1" customFormat="1" ht="18" customHeight="1">
      <c r="B81" s="42"/>
      <c r="C81" s="66" t="s">
        <v>24</v>
      </c>
      <c r="D81" s="64"/>
      <c r="E81" s="64"/>
      <c r="F81" s="180" t="str">
        <f>F14</f>
        <v>MK Karlova a Dukelská, Cheb, Karlovarský kraj</v>
      </c>
      <c r="G81" s="64"/>
      <c r="H81" s="64"/>
      <c r="I81" s="181" t="s">
        <v>26</v>
      </c>
      <c r="J81" s="74" t="str">
        <f>IF(J14="","",J14)</f>
        <v>4. 1. 2018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7"/>
      <c r="J82" s="64"/>
      <c r="K82" s="64"/>
      <c r="L82" s="62"/>
    </row>
    <row r="83" spans="2:12" s="1" customFormat="1" ht="13.5">
      <c r="B83" s="42"/>
      <c r="C83" s="66" t="s">
        <v>28</v>
      </c>
      <c r="D83" s="64"/>
      <c r="E83" s="64"/>
      <c r="F83" s="180" t="str">
        <f>E17</f>
        <v>Město Cheb</v>
      </c>
      <c r="G83" s="64"/>
      <c r="H83" s="64"/>
      <c r="I83" s="181" t="s">
        <v>36</v>
      </c>
      <c r="J83" s="180" t="str">
        <f>E23</f>
        <v>Ing. Jiří Stehlík</v>
      </c>
      <c r="K83" s="64"/>
      <c r="L83" s="62"/>
    </row>
    <row r="84" spans="2:12" s="1" customFormat="1" ht="14.45" customHeight="1">
      <c r="B84" s="42"/>
      <c r="C84" s="66" t="s">
        <v>34</v>
      </c>
      <c r="D84" s="64"/>
      <c r="E84" s="64"/>
      <c r="F84" s="180" t="str">
        <f>IF(E20="","",E20)</f>
        <v/>
      </c>
      <c r="G84" s="64"/>
      <c r="H84" s="64"/>
      <c r="I84" s="177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7"/>
      <c r="J85" s="64"/>
      <c r="K85" s="64"/>
      <c r="L85" s="62"/>
    </row>
    <row r="86" spans="2:20" s="10" customFormat="1" ht="29.25" customHeight="1">
      <c r="B86" s="182"/>
      <c r="C86" s="183" t="s">
        <v>299</v>
      </c>
      <c r="D86" s="184" t="s">
        <v>62</v>
      </c>
      <c r="E86" s="184" t="s">
        <v>58</v>
      </c>
      <c r="F86" s="184" t="s">
        <v>300</v>
      </c>
      <c r="G86" s="184" t="s">
        <v>301</v>
      </c>
      <c r="H86" s="184" t="s">
        <v>302</v>
      </c>
      <c r="I86" s="185" t="s">
        <v>303</v>
      </c>
      <c r="J86" s="184" t="s">
        <v>270</v>
      </c>
      <c r="K86" s="186" t="s">
        <v>304</v>
      </c>
      <c r="L86" s="187"/>
      <c r="M86" s="82" t="s">
        <v>305</v>
      </c>
      <c r="N86" s="83" t="s">
        <v>47</v>
      </c>
      <c r="O86" s="83" t="s">
        <v>306</v>
      </c>
      <c r="P86" s="83" t="s">
        <v>307</v>
      </c>
      <c r="Q86" s="83" t="s">
        <v>308</v>
      </c>
      <c r="R86" s="83" t="s">
        <v>309</v>
      </c>
      <c r="S86" s="83" t="s">
        <v>310</v>
      </c>
      <c r="T86" s="84" t="s">
        <v>311</v>
      </c>
    </row>
    <row r="87" spans="2:63" s="1" customFormat="1" ht="29.25" customHeight="1">
      <c r="B87" s="42"/>
      <c r="C87" s="88" t="s">
        <v>273</v>
      </c>
      <c r="D87" s="64"/>
      <c r="E87" s="64"/>
      <c r="F87" s="64"/>
      <c r="G87" s="64"/>
      <c r="H87" s="64"/>
      <c r="I87" s="177"/>
      <c r="J87" s="188">
        <f>BK87</f>
        <v>0</v>
      </c>
      <c r="K87" s="64"/>
      <c r="L87" s="62"/>
      <c r="M87" s="85"/>
      <c r="N87" s="86"/>
      <c r="O87" s="86"/>
      <c r="P87" s="189">
        <f>P88</f>
        <v>0</v>
      </c>
      <c r="Q87" s="86"/>
      <c r="R87" s="189">
        <f>R88</f>
        <v>46.3189742</v>
      </c>
      <c r="S87" s="86"/>
      <c r="T87" s="190">
        <f>T88</f>
        <v>0</v>
      </c>
      <c r="AT87" s="25" t="s">
        <v>76</v>
      </c>
      <c r="AU87" s="25" t="s">
        <v>274</v>
      </c>
      <c r="BK87" s="191">
        <f>BK88</f>
        <v>0</v>
      </c>
    </row>
    <row r="88" spans="2:63" s="11" customFormat="1" ht="37.35" customHeight="1">
      <c r="B88" s="192"/>
      <c r="C88" s="193"/>
      <c r="D88" s="194" t="s">
        <v>76</v>
      </c>
      <c r="E88" s="195" t="s">
        <v>1267</v>
      </c>
      <c r="F88" s="195" t="s">
        <v>1268</v>
      </c>
      <c r="G88" s="193"/>
      <c r="H88" s="193"/>
      <c r="I88" s="196"/>
      <c r="J88" s="197">
        <f>BK88</f>
        <v>0</v>
      </c>
      <c r="K88" s="193"/>
      <c r="L88" s="198"/>
      <c r="M88" s="199"/>
      <c r="N88" s="200"/>
      <c r="O88" s="200"/>
      <c r="P88" s="201">
        <f>P89</f>
        <v>0</v>
      </c>
      <c r="Q88" s="200"/>
      <c r="R88" s="201">
        <f>R89</f>
        <v>46.3189742</v>
      </c>
      <c r="S88" s="200"/>
      <c r="T88" s="202">
        <f>T89</f>
        <v>0</v>
      </c>
      <c r="AR88" s="203" t="s">
        <v>330</v>
      </c>
      <c r="AT88" s="204" t="s">
        <v>76</v>
      </c>
      <c r="AU88" s="204" t="s">
        <v>77</v>
      </c>
      <c r="AY88" s="203" t="s">
        <v>314</v>
      </c>
      <c r="BK88" s="205">
        <f>BK89</f>
        <v>0</v>
      </c>
    </row>
    <row r="89" spans="2:63" s="11" customFormat="1" ht="19.9" customHeight="1">
      <c r="B89" s="192"/>
      <c r="C89" s="193"/>
      <c r="D89" s="194" t="s">
        <v>76</v>
      </c>
      <c r="E89" s="206" t="s">
        <v>419</v>
      </c>
      <c r="F89" s="206" t="s">
        <v>1269</v>
      </c>
      <c r="G89" s="193"/>
      <c r="H89" s="193"/>
      <c r="I89" s="196"/>
      <c r="J89" s="207">
        <f>BK89</f>
        <v>0</v>
      </c>
      <c r="K89" s="193"/>
      <c r="L89" s="198"/>
      <c r="M89" s="199"/>
      <c r="N89" s="200"/>
      <c r="O89" s="200"/>
      <c r="P89" s="201">
        <f>P90+P291+P381</f>
        <v>0</v>
      </c>
      <c r="Q89" s="200"/>
      <c r="R89" s="201">
        <f>R90+R291+R381</f>
        <v>46.3189742</v>
      </c>
      <c r="S89" s="200"/>
      <c r="T89" s="202">
        <f>T90+T291+T381</f>
        <v>0</v>
      </c>
      <c r="AR89" s="203" t="s">
        <v>330</v>
      </c>
      <c r="AT89" s="204" t="s">
        <v>76</v>
      </c>
      <c r="AU89" s="204" t="s">
        <v>84</v>
      </c>
      <c r="AY89" s="203" t="s">
        <v>314</v>
      </c>
      <c r="BK89" s="205">
        <f>BK90+BK291+BK381</f>
        <v>0</v>
      </c>
    </row>
    <row r="90" spans="2:63" s="11" customFormat="1" ht="14.85" customHeight="1">
      <c r="B90" s="192"/>
      <c r="C90" s="193"/>
      <c r="D90" s="194" t="s">
        <v>76</v>
      </c>
      <c r="E90" s="206" t="s">
        <v>1270</v>
      </c>
      <c r="F90" s="206" t="s">
        <v>1271</v>
      </c>
      <c r="G90" s="193"/>
      <c r="H90" s="193"/>
      <c r="I90" s="196"/>
      <c r="J90" s="207">
        <f>BK90</f>
        <v>0</v>
      </c>
      <c r="K90" s="193"/>
      <c r="L90" s="198"/>
      <c r="M90" s="199"/>
      <c r="N90" s="200"/>
      <c r="O90" s="200"/>
      <c r="P90" s="201">
        <f>SUM(P91:P290)</f>
        <v>0</v>
      </c>
      <c r="Q90" s="200"/>
      <c r="R90" s="201">
        <f>SUM(R91:R290)</f>
        <v>2.9532750000000005</v>
      </c>
      <c r="S90" s="200"/>
      <c r="T90" s="202">
        <f>SUM(T91:T290)</f>
        <v>0</v>
      </c>
      <c r="AR90" s="203" t="s">
        <v>330</v>
      </c>
      <c r="AT90" s="204" t="s">
        <v>76</v>
      </c>
      <c r="AU90" s="204" t="s">
        <v>86</v>
      </c>
      <c r="AY90" s="203" t="s">
        <v>314</v>
      </c>
      <c r="BK90" s="205">
        <f>SUM(BK91:BK290)</f>
        <v>0</v>
      </c>
    </row>
    <row r="91" spans="2:65" s="1" customFormat="1" ht="16.5" customHeight="1">
      <c r="B91" s="42"/>
      <c r="C91" s="208" t="s">
        <v>84</v>
      </c>
      <c r="D91" s="208" t="s">
        <v>316</v>
      </c>
      <c r="E91" s="209" t="s">
        <v>1272</v>
      </c>
      <c r="F91" s="210" t="s">
        <v>1273</v>
      </c>
      <c r="G91" s="211" t="s">
        <v>33</v>
      </c>
      <c r="H91" s="212">
        <v>3</v>
      </c>
      <c r="I91" s="213"/>
      <c r="J91" s="214">
        <f>ROUND(I91*H91,2)</f>
        <v>0</v>
      </c>
      <c r="K91" s="210" t="s">
        <v>33</v>
      </c>
      <c r="L91" s="62"/>
      <c r="M91" s="215" t="s">
        <v>33</v>
      </c>
      <c r="N91" s="216" t="s">
        <v>48</v>
      </c>
      <c r="O91" s="43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25" t="s">
        <v>643</v>
      </c>
      <c r="AT91" s="25" t="s">
        <v>316</v>
      </c>
      <c r="AU91" s="25" t="s">
        <v>330</v>
      </c>
      <c r="AY91" s="25" t="s">
        <v>314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5" t="s">
        <v>84</v>
      </c>
      <c r="BK91" s="219">
        <f>ROUND(I91*H91,2)</f>
        <v>0</v>
      </c>
      <c r="BL91" s="25" t="s">
        <v>643</v>
      </c>
      <c r="BM91" s="25" t="s">
        <v>1274</v>
      </c>
    </row>
    <row r="92" spans="2:51" s="12" customFormat="1" ht="13.5">
      <c r="B92" s="220"/>
      <c r="C92" s="221"/>
      <c r="D92" s="222" t="s">
        <v>321</v>
      </c>
      <c r="E92" s="223" t="s">
        <v>33</v>
      </c>
      <c r="F92" s="224" t="s">
        <v>544</v>
      </c>
      <c r="G92" s="221"/>
      <c r="H92" s="223" t="s">
        <v>33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321</v>
      </c>
      <c r="AU92" s="230" t="s">
        <v>330</v>
      </c>
      <c r="AV92" s="12" t="s">
        <v>84</v>
      </c>
      <c r="AW92" s="12" t="s">
        <v>40</v>
      </c>
      <c r="AX92" s="12" t="s">
        <v>77</v>
      </c>
      <c r="AY92" s="230" t="s">
        <v>314</v>
      </c>
    </row>
    <row r="93" spans="2:51" s="13" customFormat="1" ht="13.5">
      <c r="B93" s="231"/>
      <c r="C93" s="232"/>
      <c r="D93" s="222" t="s">
        <v>321</v>
      </c>
      <c r="E93" s="233" t="s">
        <v>33</v>
      </c>
      <c r="F93" s="234" t="s">
        <v>330</v>
      </c>
      <c r="G93" s="232"/>
      <c r="H93" s="235">
        <v>3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321</v>
      </c>
      <c r="AU93" s="241" t="s">
        <v>330</v>
      </c>
      <c r="AV93" s="13" t="s">
        <v>86</v>
      </c>
      <c r="AW93" s="13" t="s">
        <v>40</v>
      </c>
      <c r="AX93" s="13" t="s">
        <v>77</v>
      </c>
      <c r="AY93" s="241" t="s">
        <v>314</v>
      </c>
    </row>
    <row r="94" spans="2:51" s="14" customFormat="1" ht="13.5">
      <c r="B94" s="242"/>
      <c r="C94" s="243"/>
      <c r="D94" s="222" t="s">
        <v>321</v>
      </c>
      <c r="E94" s="244" t="s">
        <v>33</v>
      </c>
      <c r="F94" s="245" t="s">
        <v>324</v>
      </c>
      <c r="G94" s="243"/>
      <c r="H94" s="246">
        <v>3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321</v>
      </c>
      <c r="AU94" s="252" t="s">
        <v>330</v>
      </c>
      <c r="AV94" s="14" t="s">
        <v>178</v>
      </c>
      <c r="AW94" s="14" t="s">
        <v>40</v>
      </c>
      <c r="AX94" s="14" t="s">
        <v>84</v>
      </c>
      <c r="AY94" s="252" t="s">
        <v>314</v>
      </c>
    </row>
    <row r="95" spans="2:65" s="1" customFormat="1" ht="25.5" customHeight="1">
      <c r="B95" s="42"/>
      <c r="C95" s="208" t="s">
        <v>86</v>
      </c>
      <c r="D95" s="208" t="s">
        <v>316</v>
      </c>
      <c r="E95" s="209" t="s">
        <v>1275</v>
      </c>
      <c r="F95" s="210" t="s">
        <v>1276</v>
      </c>
      <c r="G95" s="211" t="s">
        <v>177</v>
      </c>
      <c r="H95" s="212">
        <v>60</v>
      </c>
      <c r="I95" s="213"/>
      <c r="J95" s="214">
        <f>ROUND(I95*H95,2)</f>
        <v>0</v>
      </c>
      <c r="K95" s="210" t="s">
        <v>319</v>
      </c>
      <c r="L95" s="62"/>
      <c r="M95" s="215" t="s">
        <v>33</v>
      </c>
      <c r="N95" s="216" t="s">
        <v>48</v>
      </c>
      <c r="O95" s="43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25" t="s">
        <v>643</v>
      </c>
      <c r="AT95" s="25" t="s">
        <v>316</v>
      </c>
      <c r="AU95" s="25" t="s">
        <v>330</v>
      </c>
      <c r="AY95" s="25" t="s">
        <v>314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5" t="s">
        <v>84</v>
      </c>
      <c r="BK95" s="219">
        <f>ROUND(I95*H95,2)</f>
        <v>0</v>
      </c>
      <c r="BL95" s="25" t="s">
        <v>643</v>
      </c>
      <c r="BM95" s="25" t="s">
        <v>1277</v>
      </c>
    </row>
    <row r="96" spans="2:51" s="12" customFormat="1" ht="13.5">
      <c r="B96" s="220"/>
      <c r="C96" s="221"/>
      <c r="D96" s="222" t="s">
        <v>321</v>
      </c>
      <c r="E96" s="223" t="s">
        <v>33</v>
      </c>
      <c r="F96" s="224" t="s">
        <v>544</v>
      </c>
      <c r="G96" s="221"/>
      <c r="H96" s="223" t="s">
        <v>33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321</v>
      </c>
      <c r="AU96" s="230" t="s">
        <v>330</v>
      </c>
      <c r="AV96" s="12" t="s">
        <v>84</v>
      </c>
      <c r="AW96" s="12" t="s">
        <v>40</v>
      </c>
      <c r="AX96" s="12" t="s">
        <v>77</v>
      </c>
      <c r="AY96" s="230" t="s">
        <v>314</v>
      </c>
    </row>
    <row r="97" spans="2:51" s="13" customFormat="1" ht="13.5">
      <c r="B97" s="231"/>
      <c r="C97" s="232"/>
      <c r="D97" s="222" t="s">
        <v>321</v>
      </c>
      <c r="E97" s="233" t="s">
        <v>33</v>
      </c>
      <c r="F97" s="234" t="s">
        <v>621</v>
      </c>
      <c r="G97" s="232"/>
      <c r="H97" s="235">
        <v>60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321</v>
      </c>
      <c r="AU97" s="241" t="s">
        <v>330</v>
      </c>
      <c r="AV97" s="13" t="s">
        <v>86</v>
      </c>
      <c r="AW97" s="13" t="s">
        <v>40</v>
      </c>
      <c r="AX97" s="13" t="s">
        <v>77</v>
      </c>
      <c r="AY97" s="241" t="s">
        <v>314</v>
      </c>
    </row>
    <row r="98" spans="2:51" s="14" customFormat="1" ht="13.5">
      <c r="B98" s="242"/>
      <c r="C98" s="243"/>
      <c r="D98" s="222" t="s">
        <v>321</v>
      </c>
      <c r="E98" s="244" t="s">
        <v>33</v>
      </c>
      <c r="F98" s="245" t="s">
        <v>324</v>
      </c>
      <c r="G98" s="243"/>
      <c r="H98" s="246">
        <v>60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321</v>
      </c>
      <c r="AU98" s="252" t="s">
        <v>330</v>
      </c>
      <c r="AV98" s="14" t="s">
        <v>178</v>
      </c>
      <c r="AW98" s="14" t="s">
        <v>40</v>
      </c>
      <c r="AX98" s="14" t="s">
        <v>84</v>
      </c>
      <c r="AY98" s="252" t="s">
        <v>314</v>
      </c>
    </row>
    <row r="99" spans="2:65" s="1" customFormat="1" ht="16.5" customHeight="1">
      <c r="B99" s="42"/>
      <c r="C99" s="208" t="s">
        <v>330</v>
      </c>
      <c r="D99" s="208" t="s">
        <v>316</v>
      </c>
      <c r="E99" s="209" t="s">
        <v>1278</v>
      </c>
      <c r="F99" s="210" t="s">
        <v>1279</v>
      </c>
      <c r="G99" s="211" t="s">
        <v>33</v>
      </c>
      <c r="H99" s="212">
        <v>105</v>
      </c>
      <c r="I99" s="213"/>
      <c r="J99" s="214">
        <f>ROUND(I99*H99,2)</f>
        <v>0</v>
      </c>
      <c r="K99" s="210" t="s">
        <v>33</v>
      </c>
      <c r="L99" s="62"/>
      <c r="M99" s="215" t="s">
        <v>33</v>
      </c>
      <c r="N99" s="216" t="s">
        <v>48</v>
      </c>
      <c r="O99" s="43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25" t="s">
        <v>156</v>
      </c>
      <c r="AT99" s="25" t="s">
        <v>316</v>
      </c>
      <c r="AU99" s="25" t="s">
        <v>330</v>
      </c>
      <c r="AY99" s="25" t="s">
        <v>314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5" t="s">
        <v>84</v>
      </c>
      <c r="BK99" s="219">
        <f>ROUND(I99*H99,2)</f>
        <v>0</v>
      </c>
      <c r="BL99" s="25" t="s">
        <v>156</v>
      </c>
      <c r="BM99" s="25" t="s">
        <v>1280</v>
      </c>
    </row>
    <row r="100" spans="2:51" s="12" customFormat="1" ht="13.5">
      <c r="B100" s="220"/>
      <c r="C100" s="221"/>
      <c r="D100" s="222" t="s">
        <v>321</v>
      </c>
      <c r="E100" s="223" t="s">
        <v>33</v>
      </c>
      <c r="F100" s="224" t="s">
        <v>702</v>
      </c>
      <c r="G100" s="221"/>
      <c r="H100" s="223" t="s">
        <v>33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321</v>
      </c>
      <c r="AU100" s="230" t="s">
        <v>330</v>
      </c>
      <c r="AV100" s="12" t="s">
        <v>84</v>
      </c>
      <c r="AW100" s="12" t="s">
        <v>40</v>
      </c>
      <c r="AX100" s="12" t="s">
        <v>77</v>
      </c>
      <c r="AY100" s="230" t="s">
        <v>314</v>
      </c>
    </row>
    <row r="101" spans="2:51" s="13" customFormat="1" ht="13.5">
      <c r="B101" s="231"/>
      <c r="C101" s="232"/>
      <c r="D101" s="222" t="s">
        <v>321</v>
      </c>
      <c r="E101" s="233" t="s">
        <v>33</v>
      </c>
      <c r="F101" s="234" t="s">
        <v>837</v>
      </c>
      <c r="G101" s="232"/>
      <c r="H101" s="235">
        <v>105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321</v>
      </c>
      <c r="AU101" s="241" t="s">
        <v>330</v>
      </c>
      <c r="AV101" s="13" t="s">
        <v>86</v>
      </c>
      <c r="AW101" s="13" t="s">
        <v>40</v>
      </c>
      <c r="AX101" s="13" t="s">
        <v>77</v>
      </c>
      <c r="AY101" s="241" t="s">
        <v>314</v>
      </c>
    </row>
    <row r="102" spans="2:51" s="14" customFormat="1" ht="13.5">
      <c r="B102" s="242"/>
      <c r="C102" s="243"/>
      <c r="D102" s="222" t="s">
        <v>321</v>
      </c>
      <c r="E102" s="244" t="s">
        <v>33</v>
      </c>
      <c r="F102" s="245" t="s">
        <v>324</v>
      </c>
      <c r="G102" s="243"/>
      <c r="H102" s="246">
        <v>105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321</v>
      </c>
      <c r="AU102" s="252" t="s">
        <v>330</v>
      </c>
      <c r="AV102" s="14" t="s">
        <v>178</v>
      </c>
      <c r="AW102" s="14" t="s">
        <v>40</v>
      </c>
      <c r="AX102" s="14" t="s">
        <v>84</v>
      </c>
      <c r="AY102" s="252" t="s">
        <v>314</v>
      </c>
    </row>
    <row r="103" spans="2:65" s="1" customFormat="1" ht="25.5" customHeight="1">
      <c r="B103" s="42"/>
      <c r="C103" s="208" t="s">
        <v>178</v>
      </c>
      <c r="D103" s="208" t="s">
        <v>316</v>
      </c>
      <c r="E103" s="209" t="s">
        <v>1281</v>
      </c>
      <c r="F103" s="210" t="s">
        <v>1282</v>
      </c>
      <c r="G103" s="211" t="s">
        <v>177</v>
      </c>
      <c r="H103" s="212">
        <v>92</v>
      </c>
      <c r="I103" s="213"/>
      <c r="J103" s="214">
        <f>ROUND(I103*H103,2)</f>
        <v>0</v>
      </c>
      <c r="K103" s="210" t="s">
        <v>319</v>
      </c>
      <c r="L103" s="62"/>
      <c r="M103" s="215" t="s">
        <v>33</v>
      </c>
      <c r="N103" s="216" t="s">
        <v>48</v>
      </c>
      <c r="O103" s="43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25" t="s">
        <v>643</v>
      </c>
      <c r="AT103" s="25" t="s">
        <v>316</v>
      </c>
      <c r="AU103" s="25" t="s">
        <v>330</v>
      </c>
      <c r="AY103" s="25" t="s">
        <v>314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5" t="s">
        <v>84</v>
      </c>
      <c r="BK103" s="219">
        <f>ROUND(I103*H103,2)</f>
        <v>0</v>
      </c>
      <c r="BL103" s="25" t="s">
        <v>643</v>
      </c>
      <c r="BM103" s="25" t="s">
        <v>1283</v>
      </c>
    </row>
    <row r="104" spans="2:51" s="12" customFormat="1" ht="13.5">
      <c r="B104" s="220"/>
      <c r="C104" s="221"/>
      <c r="D104" s="222" t="s">
        <v>321</v>
      </c>
      <c r="E104" s="223" t="s">
        <v>33</v>
      </c>
      <c r="F104" s="224" t="s">
        <v>544</v>
      </c>
      <c r="G104" s="221"/>
      <c r="H104" s="223" t="s">
        <v>33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321</v>
      </c>
      <c r="AU104" s="230" t="s">
        <v>330</v>
      </c>
      <c r="AV104" s="12" t="s">
        <v>84</v>
      </c>
      <c r="AW104" s="12" t="s">
        <v>40</v>
      </c>
      <c r="AX104" s="12" t="s">
        <v>77</v>
      </c>
      <c r="AY104" s="230" t="s">
        <v>314</v>
      </c>
    </row>
    <row r="105" spans="2:51" s="13" customFormat="1" ht="13.5">
      <c r="B105" s="231"/>
      <c r="C105" s="232"/>
      <c r="D105" s="222" t="s">
        <v>321</v>
      </c>
      <c r="E105" s="233" t="s">
        <v>33</v>
      </c>
      <c r="F105" s="234" t="s">
        <v>780</v>
      </c>
      <c r="G105" s="232"/>
      <c r="H105" s="235">
        <v>92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321</v>
      </c>
      <c r="AU105" s="241" t="s">
        <v>330</v>
      </c>
      <c r="AV105" s="13" t="s">
        <v>86</v>
      </c>
      <c r="AW105" s="13" t="s">
        <v>40</v>
      </c>
      <c r="AX105" s="13" t="s">
        <v>77</v>
      </c>
      <c r="AY105" s="241" t="s">
        <v>314</v>
      </c>
    </row>
    <row r="106" spans="2:51" s="14" customFormat="1" ht="13.5">
      <c r="B106" s="242"/>
      <c r="C106" s="243"/>
      <c r="D106" s="222" t="s">
        <v>321</v>
      </c>
      <c r="E106" s="244" t="s">
        <v>33</v>
      </c>
      <c r="F106" s="245" t="s">
        <v>324</v>
      </c>
      <c r="G106" s="243"/>
      <c r="H106" s="246">
        <v>92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321</v>
      </c>
      <c r="AU106" s="252" t="s">
        <v>330</v>
      </c>
      <c r="AV106" s="14" t="s">
        <v>178</v>
      </c>
      <c r="AW106" s="14" t="s">
        <v>40</v>
      </c>
      <c r="AX106" s="14" t="s">
        <v>84</v>
      </c>
      <c r="AY106" s="252" t="s">
        <v>314</v>
      </c>
    </row>
    <row r="107" spans="2:65" s="1" customFormat="1" ht="25.5" customHeight="1">
      <c r="B107" s="42"/>
      <c r="C107" s="208" t="s">
        <v>142</v>
      </c>
      <c r="D107" s="208" t="s">
        <v>316</v>
      </c>
      <c r="E107" s="209" t="s">
        <v>1284</v>
      </c>
      <c r="F107" s="210" t="s">
        <v>1285</v>
      </c>
      <c r="G107" s="211" t="s">
        <v>149</v>
      </c>
      <c r="H107" s="212">
        <v>36</v>
      </c>
      <c r="I107" s="213"/>
      <c r="J107" s="214">
        <f>ROUND(I107*H107,2)</f>
        <v>0</v>
      </c>
      <c r="K107" s="210" t="s">
        <v>33</v>
      </c>
      <c r="L107" s="62"/>
      <c r="M107" s="215" t="s">
        <v>33</v>
      </c>
      <c r="N107" s="216" t="s">
        <v>48</v>
      </c>
      <c r="O107" s="43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25" t="s">
        <v>643</v>
      </c>
      <c r="AT107" s="25" t="s">
        <v>316</v>
      </c>
      <c r="AU107" s="25" t="s">
        <v>330</v>
      </c>
      <c r="AY107" s="25" t="s">
        <v>314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5" t="s">
        <v>84</v>
      </c>
      <c r="BK107" s="219">
        <f>ROUND(I107*H107,2)</f>
        <v>0</v>
      </c>
      <c r="BL107" s="25" t="s">
        <v>643</v>
      </c>
      <c r="BM107" s="25" t="s">
        <v>1286</v>
      </c>
    </row>
    <row r="108" spans="2:51" s="12" customFormat="1" ht="13.5">
      <c r="B108" s="220"/>
      <c r="C108" s="221"/>
      <c r="D108" s="222" t="s">
        <v>321</v>
      </c>
      <c r="E108" s="223" t="s">
        <v>33</v>
      </c>
      <c r="F108" s="224" t="s">
        <v>702</v>
      </c>
      <c r="G108" s="221"/>
      <c r="H108" s="223" t="s">
        <v>33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321</v>
      </c>
      <c r="AU108" s="230" t="s">
        <v>330</v>
      </c>
      <c r="AV108" s="12" t="s">
        <v>84</v>
      </c>
      <c r="AW108" s="12" t="s">
        <v>40</v>
      </c>
      <c r="AX108" s="12" t="s">
        <v>77</v>
      </c>
      <c r="AY108" s="230" t="s">
        <v>314</v>
      </c>
    </row>
    <row r="109" spans="2:51" s="13" customFormat="1" ht="13.5">
      <c r="B109" s="231"/>
      <c r="C109" s="232"/>
      <c r="D109" s="222" t="s">
        <v>321</v>
      </c>
      <c r="E109" s="233" t="s">
        <v>33</v>
      </c>
      <c r="F109" s="234" t="s">
        <v>498</v>
      </c>
      <c r="G109" s="232"/>
      <c r="H109" s="235">
        <v>36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321</v>
      </c>
      <c r="AU109" s="241" t="s">
        <v>330</v>
      </c>
      <c r="AV109" s="13" t="s">
        <v>86</v>
      </c>
      <c r="AW109" s="13" t="s">
        <v>40</v>
      </c>
      <c r="AX109" s="13" t="s">
        <v>77</v>
      </c>
      <c r="AY109" s="241" t="s">
        <v>314</v>
      </c>
    </row>
    <row r="110" spans="2:51" s="14" customFormat="1" ht="13.5">
      <c r="B110" s="242"/>
      <c r="C110" s="243"/>
      <c r="D110" s="222" t="s">
        <v>321</v>
      </c>
      <c r="E110" s="244" t="s">
        <v>33</v>
      </c>
      <c r="F110" s="245" t="s">
        <v>324</v>
      </c>
      <c r="G110" s="243"/>
      <c r="H110" s="246">
        <v>36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321</v>
      </c>
      <c r="AU110" s="252" t="s">
        <v>330</v>
      </c>
      <c r="AV110" s="14" t="s">
        <v>178</v>
      </c>
      <c r="AW110" s="14" t="s">
        <v>40</v>
      </c>
      <c r="AX110" s="14" t="s">
        <v>84</v>
      </c>
      <c r="AY110" s="252" t="s">
        <v>314</v>
      </c>
    </row>
    <row r="111" spans="2:65" s="1" customFormat="1" ht="25.5" customHeight="1">
      <c r="B111" s="42"/>
      <c r="C111" s="208" t="s">
        <v>346</v>
      </c>
      <c r="D111" s="208" t="s">
        <v>316</v>
      </c>
      <c r="E111" s="209" t="s">
        <v>1287</v>
      </c>
      <c r="F111" s="210" t="s">
        <v>1288</v>
      </c>
      <c r="G111" s="211" t="s">
        <v>149</v>
      </c>
      <c r="H111" s="212">
        <v>359</v>
      </c>
      <c r="I111" s="213"/>
      <c r="J111" s="214">
        <f>ROUND(I111*H111,2)</f>
        <v>0</v>
      </c>
      <c r="K111" s="210" t="s">
        <v>33</v>
      </c>
      <c r="L111" s="62"/>
      <c r="M111" s="215" t="s">
        <v>33</v>
      </c>
      <c r="N111" s="216" t="s">
        <v>48</v>
      </c>
      <c r="O111" s="43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25" t="s">
        <v>643</v>
      </c>
      <c r="AT111" s="25" t="s">
        <v>316</v>
      </c>
      <c r="AU111" s="25" t="s">
        <v>330</v>
      </c>
      <c r="AY111" s="25" t="s">
        <v>314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5" t="s">
        <v>84</v>
      </c>
      <c r="BK111" s="219">
        <f>ROUND(I111*H111,2)</f>
        <v>0</v>
      </c>
      <c r="BL111" s="25" t="s">
        <v>643</v>
      </c>
      <c r="BM111" s="25" t="s">
        <v>1289</v>
      </c>
    </row>
    <row r="112" spans="2:51" s="12" customFormat="1" ht="13.5">
      <c r="B112" s="220"/>
      <c r="C112" s="221"/>
      <c r="D112" s="222" t="s">
        <v>321</v>
      </c>
      <c r="E112" s="223" t="s">
        <v>33</v>
      </c>
      <c r="F112" s="224" t="s">
        <v>702</v>
      </c>
      <c r="G112" s="221"/>
      <c r="H112" s="223" t="s">
        <v>33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321</v>
      </c>
      <c r="AU112" s="230" t="s">
        <v>330</v>
      </c>
      <c r="AV112" s="12" t="s">
        <v>84</v>
      </c>
      <c r="AW112" s="12" t="s">
        <v>40</v>
      </c>
      <c r="AX112" s="12" t="s">
        <v>77</v>
      </c>
      <c r="AY112" s="230" t="s">
        <v>314</v>
      </c>
    </row>
    <row r="113" spans="2:51" s="13" customFormat="1" ht="13.5">
      <c r="B113" s="231"/>
      <c r="C113" s="232"/>
      <c r="D113" s="222" t="s">
        <v>321</v>
      </c>
      <c r="E113" s="233" t="s">
        <v>33</v>
      </c>
      <c r="F113" s="234" t="s">
        <v>1290</v>
      </c>
      <c r="G113" s="232"/>
      <c r="H113" s="235">
        <v>359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321</v>
      </c>
      <c r="AU113" s="241" t="s">
        <v>330</v>
      </c>
      <c r="AV113" s="13" t="s">
        <v>86</v>
      </c>
      <c r="AW113" s="13" t="s">
        <v>40</v>
      </c>
      <c r="AX113" s="13" t="s">
        <v>77</v>
      </c>
      <c r="AY113" s="241" t="s">
        <v>314</v>
      </c>
    </row>
    <row r="114" spans="2:51" s="14" customFormat="1" ht="13.5">
      <c r="B114" s="242"/>
      <c r="C114" s="243"/>
      <c r="D114" s="222" t="s">
        <v>321</v>
      </c>
      <c r="E114" s="244" t="s">
        <v>33</v>
      </c>
      <c r="F114" s="245" t="s">
        <v>324</v>
      </c>
      <c r="G114" s="243"/>
      <c r="H114" s="246">
        <v>359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321</v>
      </c>
      <c r="AU114" s="252" t="s">
        <v>330</v>
      </c>
      <c r="AV114" s="14" t="s">
        <v>178</v>
      </c>
      <c r="AW114" s="14" t="s">
        <v>40</v>
      </c>
      <c r="AX114" s="14" t="s">
        <v>84</v>
      </c>
      <c r="AY114" s="252" t="s">
        <v>314</v>
      </c>
    </row>
    <row r="115" spans="2:65" s="1" customFormat="1" ht="16.5" customHeight="1">
      <c r="B115" s="42"/>
      <c r="C115" s="208" t="s">
        <v>350</v>
      </c>
      <c r="D115" s="208" t="s">
        <v>316</v>
      </c>
      <c r="E115" s="209" t="s">
        <v>1291</v>
      </c>
      <c r="F115" s="210" t="s">
        <v>1292</v>
      </c>
      <c r="G115" s="211" t="s">
        <v>177</v>
      </c>
      <c r="H115" s="212">
        <v>10</v>
      </c>
      <c r="I115" s="213"/>
      <c r="J115" s="214">
        <f>ROUND(I115*H115,2)</f>
        <v>0</v>
      </c>
      <c r="K115" s="210" t="s">
        <v>319</v>
      </c>
      <c r="L115" s="62"/>
      <c r="M115" s="215" t="s">
        <v>33</v>
      </c>
      <c r="N115" s="216" t="s">
        <v>48</v>
      </c>
      <c r="O115" s="43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25" t="s">
        <v>643</v>
      </c>
      <c r="AT115" s="25" t="s">
        <v>316</v>
      </c>
      <c r="AU115" s="25" t="s">
        <v>330</v>
      </c>
      <c r="AY115" s="25" t="s">
        <v>314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5" t="s">
        <v>84</v>
      </c>
      <c r="BK115" s="219">
        <f>ROUND(I115*H115,2)</f>
        <v>0</v>
      </c>
      <c r="BL115" s="25" t="s">
        <v>643</v>
      </c>
      <c r="BM115" s="25" t="s">
        <v>1293</v>
      </c>
    </row>
    <row r="116" spans="2:51" s="12" customFormat="1" ht="13.5">
      <c r="B116" s="220"/>
      <c r="C116" s="221"/>
      <c r="D116" s="222" t="s">
        <v>321</v>
      </c>
      <c r="E116" s="223" t="s">
        <v>33</v>
      </c>
      <c r="F116" s="224" t="s">
        <v>544</v>
      </c>
      <c r="G116" s="221"/>
      <c r="H116" s="223" t="s">
        <v>33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321</v>
      </c>
      <c r="AU116" s="230" t="s">
        <v>330</v>
      </c>
      <c r="AV116" s="12" t="s">
        <v>84</v>
      </c>
      <c r="AW116" s="12" t="s">
        <v>40</v>
      </c>
      <c r="AX116" s="12" t="s">
        <v>77</v>
      </c>
      <c r="AY116" s="230" t="s">
        <v>314</v>
      </c>
    </row>
    <row r="117" spans="2:51" s="13" customFormat="1" ht="13.5">
      <c r="B117" s="231"/>
      <c r="C117" s="232"/>
      <c r="D117" s="222" t="s">
        <v>321</v>
      </c>
      <c r="E117" s="233" t="s">
        <v>33</v>
      </c>
      <c r="F117" s="234" t="s">
        <v>366</v>
      </c>
      <c r="G117" s="232"/>
      <c r="H117" s="235">
        <v>10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321</v>
      </c>
      <c r="AU117" s="241" t="s">
        <v>330</v>
      </c>
      <c r="AV117" s="13" t="s">
        <v>86</v>
      </c>
      <c r="AW117" s="13" t="s">
        <v>40</v>
      </c>
      <c r="AX117" s="13" t="s">
        <v>77</v>
      </c>
      <c r="AY117" s="241" t="s">
        <v>314</v>
      </c>
    </row>
    <row r="118" spans="2:51" s="14" customFormat="1" ht="13.5">
      <c r="B118" s="242"/>
      <c r="C118" s="243"/>
      <c r="D118" s="222" t="s">
        <v>321</v>
      </c>
      <c r="E118" s="244" t="s">
        <v>33</v>
      </c>
      <c r="F118" s="245" t="s">
        <v>324</v>
      </c>
      <c r="G118" s="243"/>
      <c r="H118" s="246">
        <v>10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321</v>
      </c>
      <c r="AU118" s="252" t="s">
        <v>330</v>
      </c>
      <c r="AV118" s="14" t="s">
        <v>178</v>
      </c>
      <c r="AW118" s="14" t="s">
        <v>40</v>
      </c>
      <c r="AX118" s="14" t="s">
        <v>84</v>
      </c>
      <c r="AY118" s="252" t="s">
        <v>314</v>
      </c>
    </row>
    <row r="119" spans="2:65" s="1" customFormat="1" ht="25.5" customHeight="1">
      <c r="B119" s="42"/>
      <c r="C119" s="208" t="s">
        <v>356</v>
      </c>
      <c r="D119" s="208" t="s">
        <v>316</v>
      </c>
      <c r="E119" s="209" t="s">
        <v>1294</v>
      </c>
      <c r="F119" s="210" t="s">
        <v>1295</v>
      </c>
      <c r="G119" s="211" t="s">
        <v>177</v>
      </c>
      <c r="H119" s="212">
        <v>10</v>
      </c>
      <c r="I119" s="213"/>
      <c r="J119" s="214">
        <f>ROUND(I119*H119,2)</f>
        <v>0</v>
      </c>
      <c r="K119" s="210" t="s">
        <v>319</v>
      </c>
      <c r="L119" s="62"/>
      <c r="M119" s="215" t="s">
        <v>33</v>
      </c>
      <c r="N119" s="216" t="s">
        <v>48</v>
      </c>
      <c r="O119" s="43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25" t="s">
        <v>156</v>
      </c>
      <c r="AT119" s="25" t="s">
        <v>316</v>
      </c>
      <c r="AU119" s="25" t="s">
        <v>330</v>
      </c>
      <c r="AY119" s="25" t="s">
        <v>314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5" t="s">
        <v>84</v>
      </c>
      <c r="BK119" s="219">
        <f>ROUND(I119*H119,2)</f>
        <v>0</v>
      </c>
      <c r="BL119" s="25" t="s">
        <v>156</v>
      </c>
      <c r="BM119" s="25" t="s">
        <v>1296</v>
      </c>
    </row>
    <row r="120" spans="2:51" s="12" customFormat="1" ht="13.5">
      <c r="B120" s="220"/>
      <c r="C120" s="221"/>
      <c r="D120" s="222" t="s">
        <v>321</v>
      </c>
      <c r="E120" s="223" t="s">
        <v>33</v>
      </c>
      <c r="F120" s="224" t="s">
        <v>544</v>
      </c>
      <c r="G120" s="221"/>
      <c r="H120" s="223" t="s">
        <v>33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321</v>
      </c>
      <c r="AU120" s="230" t="s">
        <v>330</v>
      </c>
      <c r="AV120" s="12" t="s">
        <v>84</v>
      </c>
      <c r="AW120" s="12" t="s">
        <v>40</v>
      </c>
      <c r="AX120" s="12" t="s">
        <v>77</v>
      </c>
      <c r="AY120" s="230" t="s">
        <v>314</v>
      </c>
    </row>
    <row r="121" spans="2:51" s="13" customFormat="1" ht="13.5">
      <c r="B121" s="231"/>
      <c r="C121" s="232"/>
      <c r="D121" s="222" t="s">
        <v>321</v>
      </c>
      <c r="E121" s="233" t="s">
        <v>33</v>
      </c>
      <c r="F121" s="234" t="s">
        <v>366</v>
      </c>
      <c r="G121" s="232"/>
      <c r="H121" s="235">
        <v>10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321</v>
      </c>
      <c r="AU121" s="241" t="s">
        <v>330</v>
      </c>
      <c r="AV121" s="13" t="s">
        <v>86</v>
      </c>
      <c r="AW121" s="13" t="s">
        <v>40</v>
      </c>
      <c r="AX121" s="13" t="s">
        <v>77</v>
      </c>
      <c r="AY121" s="241" t="s">
        <v>314</v>
      </c>
    </row>
    <row r="122" spans="2:51" s="14" customFormat="1" ht="13.5">
      <c r="B122" s="242"/>
      <c r="C122" s="243"/>
      <c r="D122" s="222" t="s">
        <v>321</v>
      </c>
      <c r="E122" s="244" t="s">
        <v>33</v>
      </c>
      <c r="F122" s="245" t="s">
        <v>324</v>
      </c>
      <c r="G122" s="243"/>
      <c r="H122" s="246">
        <v>10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321</v>
      </c>
      <c r="AU122" s="252" t="s">
        <v>330</v>
      </c>
      <c r="AV122" s="14" t="s">
        <v>178</v>
      </c>
      <c r="AW122" s="14" t="s">
        <v>40</v>
      </c>
      <c r="AX122" s="14" t="s">
        <v>84</v>
      </c>
      <c r="AY122" s="252" t="s">
        <v>314</v>
      </c>
    </row>
    <row r="123" spans="2:65" s="1" customFormat="1" ht="16.5" customHeight="1">
      <c r="B123" s="42"/>
      <c r="C123" s="208" t="s">
        <v>360</v>
      </c>
      <c r="D123" s="208" t="s">
        <v>316</v>
      </c>
      <c r="E123" s="209" t="s">
        <v>1297</v>
      </c>
      <c r="F123" s="210" t="s">
        <v>1298</v>
      </c>
      <c r="G123" s="211" t="s">
        <v>177</v>
      </c>
      <c r="H123" s="212">
        <v>9</v>
      </c>
      <c r="I123" s="213"/>
      <c r="J123" s="214">
        <f>ROUND(I123*H123,2)</f>
        <v>0</v>
      </c>
      <c r="K123" s="210" t="s">
        <v>319</v>
      </c>
      <c r="L123" s="62"/>
      <c r="M123" s="215" t="s">
        <v>33</v>
      </c>
      <c r="N123" s="216" t="s">
        <v>48</v>
      </c>
      <c r="O123" s="43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25" t="s">
        <v>156</v>
      </c>
      <c r="AT123" s="25" t="s">
        <v>316</v>
      </c>
      <c r="AU123" s="25" t="s">
        <v>330</v>
      </c>
      <c r="AY123" s="25" t="s">
        <v>314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5" t="s">
        <v>84</v>
      </c>
      <c r="BK123" s="219">
        <f>ROUND(I123*H123,2)</f>
        <v>0</v>
      </c>
      <c r="BL123" s="25" t="s">
        <v>156</v>
      </c>
      <c r="BM123" s="25" t="s">
        <v>1299</v>
      </c>
    </row>
    <row r="124" spans="2:51" s="12" customFormat="1" ht="13.5">
      <c r="B124" s="220"/>
      <c r="C124" s="221"/>
      <c r="D124" s="222" t="s">
        <v>321</v>
      </c>
      <c r="E124" s="223" t="s">
        <v>33</v>
      </c>
      <c r="F124" s="224" t="s">
        <v>544</v>
      </c>
      <c r="G124" s="221"/>
      <c r="H124" s="223" t="s">
        <v>33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321</v>
      </c>
      <c r="AU124" s="230" t="s">
        <v>330</v>
      </c>
      <c r="AV124" s="12" t="s">
        <v>84</v>
      </c>
      <c r="AW124" s="12" t="s">
        <v>40</v>
      </c>
      <c r="AX124" s="12" t="s">
        <v>77</v>
      </c>
      <c r="AY124" s="230" t="s">
        <v>314</v>
      </c>
    </row>
    <row r="125" spans="2:51" s="13" customFormat="1" ht="13.5">
      <c r="B125" s="231"/>
      <c r="C125" s="232"/>
      <c r="D125" s="222" t="s">
        <v>321</v>
      </c>
      <c r="E125" s="233" t="s">
        <v>33</v>
      </c>
      <c r="F125" s="234" t="s">
        <v>360</v>
      </c>
      <c r="G125" s="232"/>
      <c r="H125" s="235">
        <v>9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321</v>
      </c>
      <c r="AU125" s="241" t="s">
        <v>330</v>
      </c>
      <c r="AV125" s="13" t="s">
        <v>86</v>
      </c>
      <c r="AW125" s="13" t="s">
        <v>40</v>
      </c>
      <c r="AX125" s="13" t="s">
        <v>77</v>
      </c>
      <c r="AY125" s="241" t="s">
        <v>314</v>
      </c>
    </row>
    <row r="126" spans="2:51" s="14" customFormat="1" ht="13.5">
      <c r="B126" s="242"/>
      <c r="C126" s="243"/>
      <c r="D126" s="222" t="s">
        <v>321</v>
      </c>
      <c r="E126" s="244" t="s">
        <v>33</v>
      </c>
      <c r="F126" s="245" t="s">
        <v>324</v>
      </c>
      <c r="G126" s="243"/>
      <c r="H126" s="246">
        <v>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321</v>
      </c>
      <c r="AU126" s="252" t="s">
        <v>330</v>
      </c>
      <c r="AV126" s="14" t="s">
        <v>178</v>
      </c>
      <c r="AW126" s="14" t="s">
        <v>40</v>
      </c>
      <c r="AX126" s="14" t="s">
        <v>84</v>
      </c>
      <c r="AY126" s="252" t="s">
        <v>314</v>
      </c>
    </row>
    <row r="127" spans="2:65" s="1" customFormat="1" ht="25.5" customHeight="1">
      <c r="B127" s="42"/>
      <c r="C127" s="208" t="s">
        <v>366</v>
      </c>
      <c r="D127" s="208" t="s">
        <v>316</v>
      </c>
      <c r="E127" s="209" t="s">
        <v>1300</v>
      </c>
      <c r="F127" s="210" t="s">
        <v>1301</v>
      </c>
      <c r="G127" s="211" t="s">
        <v>177</v>
      </c>
      <c r="H127" s="212">
        <v>10</v>
      </c>
      <c r="I127" s="213"/>
      <c r="J127" s="214">
        <f>ROUND(I127*H127,2)</f>
        <v>0</v>
      </c>
      <c r="K127" s="210" t="s">
        <v>319</v>
      </c>
      <c r="L127" s="62"/>
      <c r="M127" s="215" t="s">
        <v>33</v>
      </c>
      <c r="N127" s="216" t="s">
        <v>48</v>
      </c>
      <c r="O127" s="43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25" t="s">
        <v>156</v>
      </c>
      <c r="AT127" s="25" t="s">
        <v>316</v>
      </c>
      <c r="AU127" s="25" t="s">
        <v>330</v>
      </c>
      <c r="AY127" s="25" t="s">
        <v>314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5" t="s">
        <v>84</v>
      </c>
      <c r="BK127" s="219">
        <f>ROUND(I127*H127,2)</f>
        <v>0</v>
      </c>
      <c r="BL127" s="25" t="s">
        <v>156</v>
      </c>
      <c r="BM127" s="25" t="s">
        <v>1302</v>
      </c>
    </row>
    <row r="128" spans="2:51" s="12" customFormat="1" ht="13.5">
      <c r="B128" s="220"/>
      <c r="C128" s="221"/>
      <c r="D128" s="222" t="s">
        <v>321</v>
      </c>
      <c r="E128" s="223" t="s">
        <v>33</v>
      </c>
      <c r="F128" s="224" t="s">
        <v>544</v>
      </c>
      <c r="G128" s="221"/>
      <c r="H128" s="223" t="s">
        <v>33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321</v>
      </c>
      <c r="AU128" s="230" t="s">
        <v>330</v>
      </c>
      <c r="AV128" s="12" t="s">
        <v>84</v>
      </c>
      <c r="AW128" s="12" t="s">
        <v>40</v>
      </c>
      <c r="AX128" s="12" t="s">
        <v>77</v>
      </c>
      <c r="AY128" s="230" t="s">
        <v>314</v>
      </c>
    </row>
    <row r="129" spans="2:51" s="13" customFormat="1" ht="13.5">
      <c r="B129" s="231"/>
      <c r="C129" s="232"/>
      <c r="D129" s="222" t="s">
        <v>321</v>
      </c>
      <c r="E129" s="233" t="s">
        <v>33</v>
      </c>
      <c r="F129" s="234" t="s">
        <v>366</v>
      </c>
      <c r="G129" s="232"/>
      <c r="H129" s="235">
        <v>10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321</v>
      </c>
      <c r="AU129" s="241" t="s">
        <v>330</v>
      </c>
      <c r="AV129" s="13" t="s">
        <v>86</v>
      </c>
      <c r="AW129" s="13" t="s">
        <v>40</v>
      </c>
      <c r="AX129" s="13" t="s">
        <v>77</v>
      </c>
      <c r="AY129" s="241" t="s">
        <v>314</v>
      </c>
    </row>
    <row r="130" spans="2:51" s="14" customFormat="1" ht="13.5">
      <c r="B130" s="242"/>
      <c r="C130" s="243"/>
      <c r="D130" s="222" t="s">
        <v>321</v>
      </c>
      <c r="E130" s="244" t="s">
        <v>33</v>
      </c>
      <c r="F130" s="245" t="s">
        <v>324</v>
      </c>
      <c r="G130" s="243"/>
      <c r="H130" s="246">
        <v>10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321</v>
      </c>
      <c r="AU130" s="252" t="s">
        <v>330</v>
      </c>
      <c r="AV130" s="14" t="s">
        <v>178</v>
      </c>
      <c r="AW130" s="14" t="s">
        <v>40</v>
      </c>
      <c r="AX130" s="14" t="s">
        <v>84</v>
      </c>
      <c r="AY130" s="252" t="s">
        <v>314</v>
      </c>
    </row>
    <row r="131" spans="2:65" s="1" customFormat="1" ht="16.5" customHeight="1">
      <c r="B131" s="42"/>
      <c r="C131" s="208" t="s">
        <v>370</v>
      </c>
      <c r="D131" s="208" t="s">
        <v>316</v>
      </c>
      <c r="E131" s="209" t="s">
        <v>1303</v>
      </c>
      <c r="F131" s="210" t="s">
        <v>1304</v>
      </c>
      <c r="G131" s="211" t="s">
        <v>177</v>
      </c>
      <c r="H131" s="212">
        <v>3</v>
      </c>
      <c r="I131" s="213"/>
      <c r="J131" s="214">
        <f>ROUND(I131*H131,2)</f>
        <v>0</v>
      </c>
      <c r="K131" s="210" t="s">
        <v>319</v>
      </c>
      <c r="L131" s="62"/>
      <c r="M131" s="215" t="s">
        <v>33</v>
      </c>
      <c r="N131" s="216" t="s">
        <v>48</v>
      </c>
      <c r="O131" s="43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25" t="s">
        <v>643</v>
      </c>
      <c r="AT131" s="25" t="s">
        <v>316</v>
      </c>
      <c r="AU131" s="25" t="s">
        <v>330</v>
      </c>
      <c r="AY131" s="25" t="s">
        <v>314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5" t="s">
        <v>84</v>
      </c>
      <c r="BK131" s="219">
        <f>ROUND(I131*H131,2)</f>
        <v>0</v>
      </c>
      <c r="BL131" s="25" t="s">
        <v>643</v>
      </c>
      <c r="BM131" s="25" t="s">
        <v>1305</v>
      </c>
    </row>
    <row r="132" spans="2:51" s="12" customFormat="1" ht="13.5">
      <c r="B132" s="220"/>
      <c r="C132" s="221"/>
      <c r="D132" s="222" t="s">
        <v>321</v>
      </c>
      <c r="E132" s="223" t="s">
        <v>33</v>
      </c>
      <c r="F132" s="224" t="s">
        <v>544</v>
      </c>
      <c r="G132" s="221"/>
      <c r="H132" s="223" t="s">
        <v>33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321</v>
      </c>
      <c r="AU132" s="230" t="s">
        <v>330</v>
      </c>
      <c r="AV132" s="12" t="s">
        <v>84</v>
      </c>
      <c r="AW132" s="12" t="s">
        <v>40</v>
      </c>
      <c r="AX132" s="12" t="s">
        <v>77</v>
      </c>
      <c r="AY132" s="230" t="s">
        <v>314</v>
      </c>
    </row>
    <row r="133" spans="2:51" s="13" customFormat="1" ht="13.5">
      <c r="B133" s="231"/>
      <c r="C133" s="232"/>
      <c r="D133" s="222" t="s">
        <v>321</v>
      </c>
      <c r="E133" s="233" t="s">
        <v>33</v>
      </c>
      <c r="F133" s="234" t="s">
        <v>330</v>
      </c>
      <c r="G133" s="232"/>
      <c r="H133" s="235">
        <v>3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321</v>
      </c>
      <c r="AU133" s="241" t="s">
        <v>330</v>
      </c>
      <c r="AV133" s="13" t="s">
        <v>86</v>
      </c>
      <c r="AW133" s="13" t="s">
        <v>40</v>
      </c>
      <c r="AX133" s="13" t="s">
        <v>77</v>
      </c>
      <c r="AY133" s="241" t="s">
        <v>314</v>
      </c>
    </row>
    <row r="134" spans="2:51" s="14" customFormat="1" ht="13.5">
      <c r="B134" s="242"/>
      <c r="C134" s="243"/>
      <c r="D134" s="222" t="s">
        <v>321</v>
      </c>
      <c r="E134" s="244" t="s">
        <v>33</v>
      </c>
      <c r="F134" s="245" t="s">
        <v>324</v>
      </c>
      <c r="G134" s="243"/>
      <c r="H134" s="246">
        <v>3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321</v>
      </c>
      <c r="AU134" s="252" t="s">
        <v>330</v>
      </c>
      <c r="AV134" s="14" t="s">
        <v>178</v>
      </c>
      <c r="AW134" s="14" t="s">
        <v>40</v>
      </c>
      <c r="AX134" s="14" t="s">
        <v>84</v>
      </c>
      <c r="AY134" s="252" t="s">
        <v>314</v>
      </c>
    </row>
    <row r="135" spans="2:65" s="1" customFormat="1" ht="16.5" customHeight="1">
      <c r="B135" s="42"/>
      <c r="C135" s="264" t="s">
        <v>376</v>
      </c>
      <c r="D135" s="264" t="s">
        <v>419</v>
      </c>
      <c r="E135" s="265" t="s">
        <v>1306</v>
      </c>
      <c r="F135" s="266" t="s">
        <v>1307</v>
      </c>
      <c r="G135" s="267" t="s">
        <v>177</v>
      </c>
      <c r="H135" s="268">
        <v>3</v>
      </c>
      <c r="I135" s="269"/>
      <c r="J135" s="270">
        <f>ROUND(I135*H135,2)</f>
        <v>0</v>
      </c>
      <c r="K135" s="266" t="s">
        <v>319</v>
      </c>
      <c r="L135" s="271"/>
      <c r="M135" s="272" t="s">
        <v>33</v>
      </c>
      <c r="N135" s="273" t="s">
        <v>48</v>
      </c>
      <c r="O135" s="43"/>
      <c r="P135" s="217">
        <f>O135*H135</f>
        <v>0</v>
      </c>
      <c r="Q135" s="217">
        <v>0.0004</v>
      </c>
      <c r="R135" s="217">
        <f>Q135*H135</f>
        <v>0.0012000000000000001</v>
      </c>
      <c r="S135" s="217">
        <v>0</v>
      </c>
      <c r="T135" s="218">
        <f>S135*H135</f>
        <v>0</v>
      </c>
      <c r="AR135" s="25" t="s">
        <v>1308</v>
      </c>
      <c r="AT135" s="25" t="s">
        <v>419</v>
      </c>
      <c r="AU135" s="25" t="s">
        <v>330</v>
      </c>
      <c r="AY135" s="25" t="s">
        <v>314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5" t="s">
        <v>84</v>
      </c>
      <c r="BK135" s="219">
        <f>ROUND(I135*H135,2)</f>
        <v>0</v>
      </c>
      <c r="BL135" s="25" t="s">
        <v>643</v>
      </c>
      <c r="BM135" s="25" t="s">
        <v>1309</v>
      </c>
    </row>
    <row r="136" spans="2:51" s="12" customFormat="1" ht="13.5">
      <c r="B136" s="220"/>
      <c r="C136" s="221"/>
      <c r="D136" s="222" t="s">
        <v>321</v>
      </c>
      <c r="E136" s="223" t="s">
        <v>33</v>
      </c>
      <c r="F136" s="224" t="s">
        <v>544</v>
      </c>
      <c r="G136" s="221"/>
      <c r="H136" s="223" t="s">
        <v>33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321</v>
      </c>
      <c r="AU136" s="230" t="s">
        <v>330</v>
      </c>
      <c r="AV136" s="12" t="s">
        <v>84</v>
      </c>
      <c r="AW136" s="12" t="s">
        <v>40</v>
      </c>
      <c r="AX136" s="12" t="s">
        <v>77</v>
      </c>
      <c r="AY136" s="230" t="s">
        <v>314</v>
      </c>
    </row>
    <row r="137" spans="2:51" s="13" customFormat="1" ht="13.5">
      <c r="B137" s="231"/>
      <c r="C137" s="232"/>
      <c r="D137" s="222" t="s">
        <v>321</v>
      </c>
      <c r="E137" s="233" t="s">
        <v>33</v>
      </c>
      <c r="F137" s="234" t="s">
        <v>330</v>
      </c>
      <c r="G137" s="232"/>
      <c r="H137" s="235">
        <v>3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321</v>
      </c>
      <c r="AU137" s="241" t="s">
        <v>330</v>
      </c>
      <c r="AV137" s="13" t="s">
        <v>86</v>
      </c>
      <c r="AW137" s="13" t="s">
        <v>40</v>
      </c>
      <c r="AX137" s="13" t="s">
        <v>77</v>
      </c>
      <c r="AY137" s="241" t="s">
        <v>314</v>
      </c>
    </row>
    <row r="138" spans="2:51" s="14" customFormat="1" ht="13.5">
      <c r="B138" s="242"/>
      <c r="C138" s="243"/>
      <c r="D138" s="222" t="s">
        <v>321</v>
      </c>
      <c r="E138" s="244" t="s">
        <v>33</v>
      </c>
      <c r="F138" s="245" t="s">
        <v>324</v>
      </c>
      <c r="G138" s="243"/>
      <c r="H138" s="246">
        <v>3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321</v>
      </c>
      <c r="AU138" s="252" t="s">
        <v>330</v>
      </c>
      <c r="AV138" s="14" t="s">
        <v>178</v>
      </c>
      <c r="AW138" s="14" t="s">
        <v>40</v>
      </c>
      <c r="AX138" s="14" t="s">
        <v>84</v>
      </c>
      <c r="AY138" s="252" t="s">
        <v>314</v>
      </c>
    </row>
    <row r="139" spans="2:65" s="1" customFormat="1" ht="25.5" customHeight="1">
      <c r="B139" s="42"/>
      <c r="C139" s="208" t="s">
        <v>380</v>
      </c>
      <c r="D139" s="208" t="s">
        <v>316</v>
      </c>
      <c r="E139" s="209" t="s">
        <v>1310</v>
      </c>
      <c r="F139" s="210" t="s">
        <v>1311</v>
      </c>
      <c r="G139" s="211" t="s">
        <v>177</v>
      </c>
      <c r="H139" s="212">
        <v>11</v>
      </c>
      <c r="I139" s="213"/>
      <c r="J139" s="214">
        <f>ROUND(I139*H139,2)</f>
        <v>0</v>
      </c>
      <c r="K139" s="210" t="s">
        <v>319</v>
      </c>
      <c r="L139" s="62"/>
      <c r="M139" s="215" t="s">
        <v>33</v>
      </c>
      <c r="N139" s="216" t="s">
        <v>48</v>
      </c>
      <c r="O139" s="43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25" t="s">
        <v>643</v>
      </c>
      <c r="AT139" s="25" t="s">
        <v>316</v>
      </c>
      <c r="AU139" s="25" t="s">
        <v>330</v>
      </c>
      <c r="AY139" s="25" t="s">
        <v>314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5" t="s">
        <v>84</v>
      </c>
      <c r="BK139" s="219">
        <f>ROUND(I139*H139,2)</f>
        <v>0</v>
      </c>
      <c r="BL139" s="25" t="s">
        <v>643</v>
      </c>
      <c r="BM139" s="25" t="s">
        <v>1312</v>
      </c>
    </row>
    <row r="140" spans="2:51" s="12" customFormat="1" ht="13.5">
      <c r="B140" s="220"/>
      <c r="C140" s="221"/>
      <c r="D140" s="222" t="s">
        <v>321</v>
      </c>
      <c r="E140" s="223" t="s">
        <v>33</v>
      </c>
      <c r="F140" s="224" t="s">
        <v>1313</v>
      </c>
      <c r="G140" s="221"/>
      <c r="H140" s="223" t="s">
        <v>33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321</v>
      </c>
      <c r="AU140" s="230" t="s">
        <v>330</v>
      </c>
      <c r="AV140" s="12" t="s">
        <v>84</v>
      </c>
      <c r="AW140" s="12" t="s">
        <v>40</v>
      </c>
      <c r="AX140" s="12" t="s">
        <v>77</v>
      </c>
      <c r="AY140" s="230" t="s">
        <v>314</v>
      </c>
    </row>
    <row r="141" spans="2:51" s="13" customFormat="1" ht="13.5">
      <c r="B141" s="231"/>
      <c r="C141" s="232"/>
      <c r="D141" s="222" t="s">
        <v>321</v>
      </c>
      <c r="E141" s="233" t="s">
        <v>33</v>
      </c>
      <c r="F141" s="234" t="s">
        <v>370</v>
      </c>
      <c r="G141" s="232"/>
      <c r="H141" s="235">
        <v>11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321</v>
      </c>
      <c r="AU141" s="241" t="s">
        <v>330</v>
      </c>
      <c r="AV141" s="13" t="s">
        <v>86</v>
      </c>
      <c r="AW141" s="13" t="s">
        <v>40</v>
      </c>
      <c r="AX141" s="13" t="s">
        <v>77</v>
      </c>
      <c r="AY141" s="241" t="s">
        <v>314</v>
      </c>
    </row>
    <row r="142" spans="2:51" s="14" customFormat="1" ht="13.5">
      <c r="B142" s="242"/>
      <c r="C142" s="243"/>
      <c r="D142" s="222" t="s">
        <v>321</v>
      </c>
      <c r="E142" s="244" t="s">
        <v>33</v>
      </c>
      <c r="F142" s="245" t="s">
        <v>324</v>
      </c>
      <c r="G142" s="243"/>
      <c r="H142" s="246">
        <v>11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321</v>
      </c>
      <c r="AU142" s="252" t="s">
        <v>330</v>
      </c>
      <c r="AV142" s="14" t="s">
        <v>178</v>
      </c>
      <c r="AW142" s="14" t="s">
        <v>40</v>
      </c>
      <c r="AX142" s="14" t="s">
        <v>84</v>
      </c>
      <c r="AY142" s="252" t="s">
        <v>314</v>
      </c>
    </row>
    <row r="143" spans="2:65" s="1" customFormat="1" ht="16.5" customHeight="1">
      <c r="B143" s="42"/>
      <c r="C143" s="264" t="s">
        <v>384</v>
      </c>
      <c r="D143" s="264" t="s">
        <v>419</v>
      </c>
      <c r="E143" s="265" t="s">
        <v>1314</v>
      </c>
      <c r="F143" s="266" t="s">
        <v>1315</v>
      </c>
      <c r="G143" s="267" t="s">
        <v>1316</v>
      </c>
      <c r="H143" s="268">
        <v>9</v>
      </c>
      <c r="I143" s="269"/>
      <c r="J143" s="270">
        <f>ROUND(I143*H143,2)</f>
        <v>0</v>
      </c>
      <c r="K143" s="266" t="s">
        <v>33</v>
      </c>
      <c r="L143" s="271"/>
      <c r="M143" s="272" t="s">
        <v>33</v>
      </c>
      <c r="N143" s="273" t="s">
        <v>48</v>
      </c>
      <c r="O143" s="43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25" t="s">
        <v>1308</v>
      </c>
      <c r="AT143" s="25" t="s">
        <v>419</v>
      </c>
      <c r="AU143" s="25" t="s">
        <v>330</v>
      </c>
      <c r="AY143" s="25" t="s">
        <v>314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5" t="s">
        <v>84</v>
      </c>
      <c r="BK143" s="219">
        <f>ROUND(I143*H143,2)</f>
        <v>0</v>
      </c>
      <c r="BL143" s="25" t="s">
        <v>643</v>
      </c>
      <c r="BM143" s="25" t="s">
        <v>1317</v>
      </c>
    </row>
    <row r="144" spans="2:47" s="1" customFormat="1" ht="27">
      <c r="B144" s="42"/>
      <c r="C144" s="64"/>
      <c r="D144" s="222" t="s">
        <v>479</v>
      </c>
      <c r="E144" s="64"/>
      <c r="F144" s="274" t="s">
        <v>1318</v>
      </c>
      <c r="G144" s="64"/>
      <c r="H144" s="64"/>
      <c r="I144" s="177"/>
      <c r="J144" s="64"/>
      <c r="K144" s="64"/>
      <c r="L144" s="62"/>
      <c r="M144" s="275"/>
      <c r="N144" s="43"/>
      <c r="O144" s="43"/>
      <c r="P144" s="43"/>
      <c r="Q144" s="43"/>
      <c r="R144" s="43"/>
      <c r="S144" s="43"/>
      <c r="T144" s="79"/>
      <c r="AT144" s="25" t="s">
        <v>479</v>
      </c>
      <c r="AU144" s="25" t="s">
        <v>330</v>
      </c>
    </row>
    <row r="145" spans="2:51" s="12" customFormat="1" ht="13.5">
      <c r="B145" s="220"/>
      <c r="C145" s="221"/>
      <c r="D145" s="222" t="s">
        <v>321</v>
      </c>
      <c r="E145" s="223" t="s">
        <v>33</v>
      </c>
      <c r="F145" s="224" t="s">
        <v>544</v>
      </c>
      <c r="G145" s="221"/>
      <c r="H145" s="223" t="s">
        <v>33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321</v>
      </c>
      <c r="AU145" s="230" t="s">
        <v>330</v>
      </c>
      <c r="AV145" s="12" t="s">
        <v>84</v>
      </c>
      <c r="AW145" s="12" t="s">
        <v>40</v>
      </c>
      <c r="AX145" s="12" t="s">
        <v>77</v>
      </c>
      <c r="AY145" s="230" t="s">
        <v>314</v>
      </c>
    </row>
    <row r="146" spans="2:51" s="13" customFormat="1" ht="13.5">
      <c r="B146" s="231"/>
      <c r="C146" s="232"/>
      <c r="D146" s="222" t="s">
        <v>321</v>
      </c>
      <c r="E146" s="233" t="s">
        <v>33</v>
      </c>
      <c r="F146" s="234" t="s">
        <v>360</v>
      </c>
      <c r="G146" s="232"/>
      <c r="H146" s="235">
        <v>9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321</v>
      </c>
      <c r="AU146" s="241" t="s">
        <v>330</v>
      </c>
      <c r="AV146" s="13" t="s">
        <v>86</v>
      </c>
      <c r="AW146" s="13" t="s">
        <v>40</v>
      </c>
      <c r="AX146" s="13" t="s">
        <v>77</v>
      </c>
      <c r="AY146" s="241" t="s">
        <v>314</v>
      </c>
    </row>
    <row r="147" spans="2:51" s="14" customFormat="1" ht="13.5">
      <c r="B147" s="242"/>
      <c r="C147" s="243"/>
      <c r="D147" s="222" t="s">
        <v>321</v>
      </c>
      <c r="E147" s="244" t="s">
        <v>33</v>
      </c>
      <c r="F147" s="245" t="s">
        <v>324</v>
      </c>
      <c r="G147" s="243"/>
      <c r="H147" s="246">
        <v>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321</v>
      </c>
      <c r="AU147" s="252" t="s">
        <v>330</v>
      </c>
      <c r="AV147" s="14" t="s">
        <v>178</v>
      </c>
      <c r="AW147" s="14" t="s">
        <v>40</v>
      </c>
      <c r="AX147" s="14" t="s">
        <v>84</v>
      </c>
      <c r="AY147" s="252" t="s">
        <v>314</v>
      </c>
    </row>
    <row r="148" spans="2:65" s="1" customFormat="1" ht="16.5" customHeight="1">
      <c r="B148" s="42"/>
      <c r="C148" s="264" t="s">
        <v>10</v>
      </c>
      <c r="D148" s="264" t="s">
        <v>419</v>
      </c>
      <c r="E148" s="265" t="s">
        <v>1319</v>
      </c>
      <c r="F148" s="266" t="s">
        <v>1320</v>
      </c>
      <c r="G148" s="267" t="s">
        <v>1316</v>
      </c>
      <c r="H148" s="268">
        <v>2</v>
      </c>
      <c r="I148" s="269"/>
      <c r="J148" s="270">
        <f>ROUND(I148*H148,2)</f>
        <v>0</v>
      </c>
      <c r="K148" s="266" t="s">
        <v>33</v>
      </c>
      <c r="L148" s="271"/>
      <c r="M148" s="272" t="s">
        <v>33</v>
      </c>
      <c r="N148" s="273" t="s">
        <v>48</v>
      </c>
      <c r="O148" s="43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25" t="s">
        <v>1308</v>
      </c>
      <c r="AT148" s="25" t="s">
        <v>419</v>
      </c>
      <c r="AU148" s="25" t="s">
        <v>330</v>
      </c>
      <c r="AY148" s="25" t="s">
        <v>314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5" t="s">
        <v>84</v>
      </c>
      <c r="BK148" s="219">
        <f>ROUND(I148*H148,2)</f>
        <v>0</v>
      </c>
      <c r="BL148" s="25" t="s">
        <v>643</v>
      </c>
      <c r="BM148" s="25" t="s">
        <v>1321</v>
      </c>
    </row>
    <row r="149" spans="2:47" s="1" customFormat="1" ht="27">
      <c r="B149" s="42"/>
      <c r="C149" s="64"/>
      <c r="D149" s="222" t="s">
        <v>479</v>
      </c>
      <c r="E149" s="64"/>
      <c r="F149" s="274" t="s">
        <v>1322</v>
      </c>
      <c r="G149" s="64"/>
      <c r="H149" s="64"/>
      <c r="I149" s="177"/>
      <c r="J149" s="64"/>
      <c r="K149" s="64"/>
      <c r="L149" s="62"/>
      <c r="M149" s="275"/>
      <c r="N149" s="43"/>
      <c r="O149" s="43"/>
      <c r="P149" s="43"/>
      <c r="Q149" s="43"/>
      <c r="R149" s="43"/>
      <c r="S149" s="43"/>
      <c r="T149" s="79"/>
      <c r="AT149" s="25" t="s">
        <v>479</v>
      </c>
      <c r="AU149" s="25" t="s">
        <v>330</v>
      </c>
    </row>
    <row r="150" spans="2:51" s="12" customFormat="1" ht="13.5">
      <c r="B150" s="220"/>
      <c r="C150" s="221"/>
      <c r="D150" s="222" t="s">
        <v>321</v>
      </c>
      <c r="E150" s="223" t="s">
        <v>33</v>
      </c>
      <c r="F150" s="224" t="s">
        <v>544</v>
      </c>
      <c r="G150" s="221"/>
      <c r="H150" s="223" t="s">
        <v>33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321</v>
      </c>
      <c r="AU150" s="230" t="s">
        <v>330</v>
      </c>
      <c r="AV150" s="12" t="s">
        <v>84</v>
      </c>
      <c r="AW150" s="12" t="s">
        <v>40</v>
      </c>
      <c r="AX150" s="12" t="s">
        <v>77</v>
      </c>
      <c r="AY150" s="230" t="s">
        <v>314</v>
      </c>
    </row>
    <row r="151" spans="2:51" s="13" customFormat="1" ht="13.5">
      <c r="B151" s="231"/>
      <c r="C151" s="232"/>
      <c r="D151" s="222" t="s">
        <v>321</v>
      </c>
      <c r="E151" s="233" t="s">
        <v>33</v>
      </c>
      <c r="F151" s="234" t="s">
        <v>86</v>
      </c>
      <c r="G151" s="232"/>
      <c r="H151" s="235">
        <v>2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321</v>
      </c>
      <c r="AU151" s="241" t="s">
        <v>330</v>
      </c>
      <c r="AV151" s="13" t="s">
        <v>86</v>
      </c>
      <c r="AW151" s="13" t="s">
        <v>40</v>
      </c>
      <c r="AX151" s="13" t="s">
        <v>77</v>
      </c>
      <c r="AY151" s="241" t="s">
        <v>314</v>
      </c>
    </row>
    <row r="152" spans="2:51" s="14" customFormat="1" ht="13.5">
      <c r="B152" s="242"/>
      <c r="C152" s="243"/>
      <c r="D152" s="222" t="s">
        <v>321</v>
      </c>
      <c r="E152" s="244" t="s">
        <v>33</v>
      </c>
      <c r="F152" s="245" t="s">
        <v>324</v>
      </c>
      <c r="G152" s="243"/>
      <c r="H152" s="246">
        <v>2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321</v>
      </c>
      <c r="AU152" s="252" t="s">
        <v>330</v>
      </c>
      <c r="AV152" s="14" t="s">
        <v>178</v>
      </c>
      <c r="AW152" s="14" t="s">
        <v>40</v>
      </c>
      <c r="AX152" s="14" t="s">
        <v>84</v>
      </c>
      <c r="AY152" s="252" t="s">
        <v>314</v>
      </c>
    </row>
    <row r="153" spans="2:65" s="1" customFormat="1" ht="16.5" customHeight="1">
      <c r="B153" s="42"/>
      <c r="C153" s="264" t="s">
        <v>156</v>
      </c>
      <c r="D153" s="264" t="s">
        <v>419</v>
      </c>
      <c r="E153" s="265" t="s">
        <v>1323</v>
      </c>
      <c r="F153" s="266" t="s">
        <v>1324</v>
      </c>
      <c r="G153" s="267" t="s">
        <v>1316</v>
      </c>
      <c r="H153" s="268">
        <v>11</v>
      </c>
      <c r="I153" s="269"/>
      <c r="J153" s="270">
        <f>ROUND(I153*H153,2)</f>
        <v>0</v>
      </c>
      <c r="K153" s="266" t="s">
        <v>33</v>
      </c>
      <c r="L153" s="271"/>
      <c r="M153" s="272" t="s">
        <v>33</v>
      </c>
      <c r="N153" s="273" t="s">
        <v>48</v>
      </c>
      <c r="O153" s="43"/>
      <c r="P153" s="217">
        <f>O153*H153</f>
        <v>0</v>
      </c>
      <c r="Q153" s="217">
        <v>0.208</v>
      </c>
      <c r="R153" s="217">
        <f>Q153*H153</f>
        <v>2.288</v>
      </c>
      <c r="S153" s="217">
        <v>0</v>
      </c>
      <c r="T153" s="218">
        <f>S153*H153</f>
        <v>0</v>
      </c>
      <c r="AR153" s="25" t="s">
        <v>1308</v>
      </c>
      <c r="AT153" s="25" t="s">
        <v>419</v>
      </c>
      <c r="AU153" s="25" t="s">
        <v>330</v>
      </c>
      <c r="AY153" s="25" t="s">
        <v>314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5" t="s">
        <v>84</v>
      </c>
      <c r="BK153" s="219">
        <f>ROUND(I153*H153,2)</f>
        <v>0</v>
      </c>
      <c r="BL153" s="25" t="s">
        <v>643</v>
      </c>
      <c r="BM153" s="25" t="s">
        <v>1325</v>
      </c>
    </row>
    <row r="154" spans="2:51" s="12" customFormat="1" ht="13.5">
      <c r="B154" s="220"/>
      <c r="C154" s="221"/>
      <c r="D154" s="222" t="s">
        <v>321</v>
      </c>
      <c r="E154" s="223" t="s">
        <v>33</v>
      </c>
      <c r="F154" s="224" t="s">
        <v>544</v>
      </c>
      <c r="G154" s="221"/>
      <c r="H154" s="223" t="s">
        <v>33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321</v>
      </c>
      <c r="AU154" s="230" t="s">
        <v>330</v>
      </c>
      <c r="AV154" s="12" t="s">
        <v>84</v>
      </c>
      <c r="AW154" s="12" t="s">
        <v>40</v>
      </c>
      <c r="AX154" s="12" t="s">
        <v>77</v>
      </c>
      <c r="AY154" s="230" t="s">
        <v>314</v>
      </c>
    </row>
    <row r="155" spans="2:51" s="13" customFormat="1" ht="13.5">
      <c r="B155" s="231"/>
      <c r="C155" s="232"/>
      <c r="D155" s="222" t="s">
        <v>321</v>
      </c>
      <c r="E155" s="233" t="s">
        <v>33</v>
      </c>
      <c r="F155" s="234" t="s">
        <v>370</v>
      </c>
      <c r="G155" s="232"/>
      <c r="H155" s="235">
        <v>11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321</v>
      </c>
      <c r="AU155" s="241" t="s">
        <v>330</v>
      </c>
      <c r="AV155" s="13" t="s">
        <v>86</v>
      </c>
      <c r="AW155" s="13" t="s">
        <v>40</v>
      </c>
      <c r="AX155" s="13" t="s">
        <v>77</v>
      </c>
      <c r="AY155" s="241" t="s">
        <v>314</v>
      </c>
    </row>
    <row r="156" spans="2:51" s="14" customFormat="1" ht="13.5">
      <c r="B156" s="242"/>
      <c r="C156" s="243"/>
      <c r="D156" s="222" t="s">
        <v>321</v>
      </c>
      <c r="E156" s="244" t="s">
        <v>33</v>
      </c>
      <c r="F156" s="245" t="s">
        <v>324</v>
      </c>
      <c r="G156" s="243"/>
      <c r="H156" s="246">
        <v>11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321</v>
      </c>
      <c r="AU156" s="252" t="s">
        <v>330</v>
      </c>
      <c r="AV156" s="14" t="s">
        <v>178</v>
      </c>
      <c r="AW156" s="14" t="s">
        <v>40</v>
      </c>
      <c r="AX156" s="14" t="s">
        <v>84</v>
      </c>
      <c r="AY156" s="252" t="s">
        <v>314</v>
      </c>
    </row>
    <row r="157" spans="2:65" s="1" customFormat="1" ht="16.5" customHeight="1">
      <c r="B157" s="42"/>
      <c r="C157" s="208" t="s">
        <v>396</v>
      </c>
      <c r="D157" s="208" t="s">
        <v>316</v>
      </c>
      <c r="E157" s="209" t="s">
        <v>1326</v>
      </c>
      <c r="F157" s="210" t="s">
        <v>1327</v>
      </c>
      <c r="G157" s="211" t="s">
        <v>177</v>
      </c>
      <c r="H157" s="212">
        <v>1</v>
      </c>
      <c r="I157" s="213"/>
      <c r="J157" s="214">
        <f>ROUND(I157*H157,2)</f>
        <v>0</v>
      </c>
      <c r="K157" s="210" t="s">
        <v>319</v>
      </c>
      <c r="L157" s="62"/>
      <c r="M157" s="215" t="s">
        <v>33</v>
      </c>
      <c r="N157" s="216" t="s">
        <v>48</v>
      </c>
      <c r="O157" s="43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25" t="s">
        <v>643</v>
      </c>
      <c r="AT157" s="25" t="s">
        <v>316</v>
      </c>
      <c r="AU157" s="25" t="s">
        <v>330</v>
      </c>
      <c r="AY157" s="25" t="s">
        <v>314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5" t="s">
        <v>84</v>
      </c>
      <c r="BK157" s="219">
        <f>ROUND(I157*H157,2)</f>
        <v>0</v>
      </c>
      <c r="BL157" s="25" t="s">
        <v>643</v>
      </c>
      <c r="BM157" s="25" t="s">
        <v>1328</v>
      </c>
    </row>
    <row r="158" spans="2:51" s="12" customFormat="1" ht="13.5">
      <c r="B158" s="220"/>
      <c r="C158" s="221"/>
      <c r="D158" s="222" t="s">
        <v>321</v>
      </c>
      <c r="E158" s="223" t="s">
        <v>33</v>
      </c>
      <c r="F158" s="224" t="s">
        <v>1313</v>
      </c>
      <c r="G158" s="221"/>
      <c r="H158" s="223" t="s">
        <v>33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321</v>
      </c>
      <c r="AU158" s="230" t="s">
        <v>330</v>
      </c>
      <c r="AV158" s="12" t="s">
        <v>84</v>
      </c>
      <c r="AW158" s="12" t="s">
        <v>40</v>
      </c>
      <c r="AX158" s="12" t="s">
        <v>77</v>
      </c>
      <c r="AY158" s="230" t="s">
        <v>314</v>
      </c>
    </row>
    <row r="159" spans="2:51" s="13" customFormat="1" ht="13.5">
      <c r="B159" s="231"/>
      <c r="C159" s="232"/>
      <c r="D159" s="222" t="s">
        <v>321</v>
      </c>
      <c r="E159" s="233" t="s">
        <v>33</v>
      </c>
      <c r="F159" s="234" t="s">
        <v>84</v>
      </c>
      <c r="G159" s="232"/>
      <c r="H159" s="235">
        <v>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321</v>
      </c>
      <c r="AU159" s="241" t="s">
        <v>330</v>
      </c>
      <c r="AV159" s="13" t="s">
        <v>86</v>
      </c>
      <c r="AW159" s="13" t="s">
        <v>40</v>
      </c>
      <c r="AX159" s="13" t="s">
        <v>77</v>
      </c>
      <c r="AY159" s="241" t="s">
        <v>314</v>
      </c>
    </row>
    <row r="160" spans="2:51" s="14" customFormat="1" ht="13.5">
      <c r="B160" s="242"/>
      <c r="C160" s="243"/>
      <c r="D160" s="222" t="s">
        <v>321</v>
      </c>
      <c r="E160" s="244" t="s">
        <v>33</v>
      </c>
      <c r="F160" s="245" t="s">
        <v>324</v>
      </c>
      <c r="G160" s="243"/>
      <c r="H160" s="246">
        <v>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321</v>
      </c>
      <c r="AU160" s="252" t="s">
        <v>330</v>
      </c>
      <c r="AV160" s="14" t="s">
        <v>178</v>
      </c>
      <c r="AW160" s="14" t="s">
        <v>40</v>
      </c>
      <c r="AX160" s="14" t="s">
        <v>84</v>
      </c>
      <c r="AY160" s="252" t="s">
        <v>314</v>
      </c>
    </row>
    <row r="161" spans="2:65" s="1" customFormat="1" ht="16.5" customHeight="1">
      <c r="B161" s="42"/>
      <c r="C161" s="264" t="s">
        <v>401</v>
      </c>
      <c r="D161" s="264" t="s">
        <v>419</v>
      </c>
      <c r="E161" s="265" t="s">
        <v>1329</v>
      </c>
      <c r="F161" s="266" t="s">
        <v>1330</v>
      </c>
      <c r="G161" s="267" t="s">
        <v>1316</v>
      </c>
      <c r="H161" s="268">
        <v>1</v>
      </c>
      <c r="I161" s="269"/>
      <c r="J161" s="270">
        <f>ROUND(I161*H161,2)</f>
        <v>0</v>
      </c>
      <c r="K161" s="266" t="s">
        <v>33</v>
      </c>
      <c r="L161" s="271"/>
      <c r="M161" s="272" t="s">
        <v>33</v>
      </c>
      <c r="N161" s="273" t="s">
        <v>48</v>
      </c>
      <c r="O161" s="43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25" t="s">
        <v>1308</v>
      </c>
      <c r="AT161" s="25" t="s">
        <v>419</v>
      </c>
      <c r="AU161" s="25" t="s">
        <v>330</v>
      </c>
      <c r="AY161" s="25" t="s">
        <v>314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5" t="s">
        <v>84</v>
      </c>
      <c r="BK161" s="219">
        <f>ROUND(I161*H161,2)</f>
        <v>0</v>
      </c>
      <c r="BL161" s="25" t="s">
        <v>643</v>
      </c>
      <c r="BM161" s="25" t="s">
        <v>1331</v>
      </c>
    </row>
    <row r="162" spans="2:47" s="1" customFormat="1" ht="27">
      <c r="B162" s="42"/>
      <c r="C162" s="64"/>
      <c r="D162" s="222" t="s">
        <v>479</v>
      </c>
      <c r="E162" s="64"/>
      <c r="F162" s="274" t="s">
        <v>1332</v>
      </c>
      <c r="G162" s="64"/>
      <c r="H162" s="64"/>
      <c r="I162" s="177"/>
      <c r="J162" s="64"/>
      <c r="K162" s="64"/>
      <c r="L162" s="62"/>
      <c r="M162" s="275"/>
      <c r="N162" s="43"/>
      <c r="O162" s="43"/>
      <c r="P162" s="43"/>
      <c r="Q162" s="43"/>
      <c r="R162" s="43"/>
      <c r="S162" s="43"/>
      <c r="T162" s="79"/>
      <c r="AT162" s="25" t="s">
        <v>479</v>
      </c>
      <c r="AU162" s="25" t="s">
        <v>330</v>
      </c>
    </row>
    <row r="163" spans="2:51" s="12" customFormat="1" ht="13.5">
      <c r="B163" s="220"/>
      <c r="C163" s="221"/>
      <c r="D163" s="222" t="s">
        <v>321</v>
      </c>
      <c r="E163" s="223" t="s">
        <v>33</v>
      </c>
      <c r="F163" s="224" t="s">
        <v>544</v>
      </c>
      <c r="G163" s="221"/>
      <c r="H163" s="223" t="s">
        <v>33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321</v>
      </c>
      <c r="AU163" s="230" t="s">
        <v>330</v>
      </c>
      <c r="AV163" s="12" t="s">
        <v>84</v>
      </c>
      <c r="AW163" s="12" t="s">
        <v>40</v>
      </c>
      <c r="AX163" s="12" t="s">
        <v>77</v>
      </c>
      <c r="AY163" s="230" t="s">
        <v>314</v>
      </c>
    </row>
    <row r="164" spans="2:51" s="13" customFormat="1" ht="13.5">
      <c r="B164" s="231"/>
      <c r="C164" s="232"/>
      <c r="D164" s="222" t="s">
        <v>321</v>
      </c>
      <c r="E164" s="233" t="s">
        <v>33</v>
      </c>
      <c r="F164" s="234" t="s">
        <v>84</v>
      </c>
      <c r="G164" s="232"/>
      <c r="H164" s="235">
        <v>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321</v>
      </c>
      <c r="AU164" s="241" t="s">
        <v>330</v>
      </c>
      <c r="AV164" s="13" t="s">
        <v>86</v>
      </c>
      <c r="AW164" s="13" t="s">
        <v>40</v>
      </c>
      <c r="AX164" s="13" t="s">
        <v>77</v>
      </c>
      <c r="AY164" s="241" t="s">
        <v>314</v>
      </c>
    </row>
    <row r="165" spans="2:51" s="14" customFormat="1" ht="13.5">
      <c r="B165" s="242"/>
      <c r="C165" s="243"/>
      <c r="D165" s="222" t="s">
        <v>321</v>
      </c>
      <c r="E165" s="244" t="s">
        <v>33</v>
      </c>
      <c r="F165" s="245" t="s">
        <v>324</v>
      </c>
      <c r="G165" s="243"/>
      <c r="H165" s="246">
        <v>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321</v>
      </c>
      <c r="AU165" s="252" t="s">
        <v>330</v>
      </c>
      <c r="AV165" s="14" t="s">
        <v>178</v>
      </c>
      <c r="AW165" s="14" t="s">
        <v>40</v>
      </c>
      <c r="AX165" s="14" t="s">
        <v>84</v>
      </c>
      <c r="AY165" s="252" t="s">
        <v>314</v>
      </c>
    </row>
    <row r="166" spans="2:65" s="1" customFormat="1" ht="16.5" customHeight="1">
      <c r="B166" s="42"/>
      <c r="C166" s="208" t="s">
        <v>405</v>
      </c>
      <c r="D166" s="208" t="s">
        <v>316</v>
      </c>
      <c r="E166" s="209" t="s">
        <v>1333</v>
      </c>
      <c r="F166" s="210" t="s">
        <v>1334</v>
      </c>
      <c r="G166" s="211" t="s">
        <v>177</v>
      </c>
      <c r="H166" s="212">
        <v>11</v>
      </c>
      <c r="I166" s="213"/>
      <c r="J166" s="214">
        <f>ROUND(I166*H166,2)</f>
        <v>0</v>
      </c>
      <c r="K166" s="210" t="s">
        <v>319</v>
      </c>
      <c r="L166" s="62"/>
      <c r="M166" s="215" t="s">
        <v>33</v>
      </c>
      <c r="N166" s="216" t="s">
        <v>48</v>
      </c>
      <c r="O166" s="43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25" t="s">
        <v>643</v>
      </c>
      <c r="AT166" s="25" t="s">
        <v>316</v>
      </c>
      <c r="AU166" s="25" t="s">
        <v>330</v>
      </c>
      <c r="AY166" s="25" t="s">
        <v>314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5" t="s">
        <v>84</v>
      </c>
      <c r="BK166" s="219">
        <f>ROUND(I166*H166,2)</f>
        <v>0</v>
      </c>
      <c r="BL166" s="25" t="s">
        <v>643</v>
      </c>
      <c r="BM166" s="25" t="s">
        <v>1335</v>
      </c>
    </row>
    <row r="167" spans="2:51" s="12" customFormat="1" ht="13.5">
      <c r="B167" s="220"/>
      <c r="C167" s="221"/>
      <c r="D167" s="222" t="s">
        <v>321</v>
      </c>
      <c r="E167" s="223" t="s">
        <v>33</v>
      </c>
      <c r="F167" s="224" t="s">
        <v>544</v>
      </c>
      <c r="G167" s="221"/>
      <c r="H167" s="223" t="s">
        <v>33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321</v>
      </c>
      <c r="AU167" s="230" t="s">
        <v>330</v>
      </c>
      <c r="AV167" s="12" t="s">
        <v>84</v>
      </c>
      <c r="AW167" s="12" t="s">
        <v>40</v>
      </c>
      <c r="AX167" s="12" t="s">
        <v>77</v>
      </c>
      <c r="AY167" s="230" t="s">
        <v>314</v>
      </c>
    </row>
    <row r="168" spans="2:51" s="13" customFormat="1" ht="13.5">
      <c r="B168" s="231"/>
      <c r="C168" s="232"/>
      <c r="D168" s="222" t="s">
        <v>321</v>
      </c>
      <c r="E168" s="233" t="s">
        <v>33</v>
      </c>
      <c r="F168" s="234" t="s">
        <v>370</v>
      </c>
      <c r="G168" s="232"/>
      <c r="H168" s="235">
        <v>11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321</v>
      </c>
      <c r="AU168" s="241" t="s">
        <v>330</v>
      </c>
      <c r="AV168" s="13" t="s">
        <v>86</v>
      </c>
      <c r="AW168" s="13" t="s">
        <v>40</v>
      </c>
      <c r="AX168" s="13" t="s">
        <v>77</v>
      </c>
      <c r="AY168" s="241" t="s">
        <v>314</v>
      </c>
    </row>
    <row r="169" spans="2:51" s="14" customFormat="1" ht="13.5">
      <c r="B169" s="242"/>
      <c r="C169" s="243"/>
      <c r="D169" s="222" t="s">
        <v>321</v>
      </c>
      <c r="E169" s="244" t="s">
        <v>33</v>
      </c>
      <c r="F169" s="245" t="s">
        <v>324</v>
      </c>
      <c r="G169" s="243"/>
      <c r="H169" s="246">
        <v>11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321</v>
      </c>
      <c r="AU169" s="252" t="s">
        <v>330</v>
      </c>
      <c r="AV169" s="14" t="s">
        <v>178</v>
      </c>
      <c r="AW169" s="14" t="s">
        <v>40</v>
      </c>
      <c r="AX169" s="14" t="s">
        <v>84</v>
      </c>
      <c r="AY169" s="252" t="s">
        <v>314</v>
      </c>
    </row>
    <row r="170" spans="2:65" s="1" customFormat="1" ht="16.5" customHeight="1">
      <c r="B170" s="42"/>
      <c r="C170" s="264" t="s">
        <v>174</v>
      </c>
      <c r="D170" s="264" t="s">
        <v>419</v>
      </c>
      <c r="E170" s="265" t="s">
        <v>1336</v>
      </c>
      <c r="F170" s="266" t="s">
        <v>1337</v>
      </c>
      <c r="G170" s="267" t="s">
        <v>1316</v>
      </c>
      <c r="H170" s="268">
        <v>8</v>
      </c>
      <c r="I170" s="269"/>
      <c r="J170" s="270">
        <f>ROUND(I170*H170,2)</f>
        <v>0</v>
      </c>
      <c r="K170" s="266" t="s">
        <v>33</v>
      </c>
      <c r="L170" s="271"/>
      <c r="M170" s="272" t="s">
        <v>33</v>
      </c>
      <c r="N170" s="273" t="s">
        <v>48</v>
      </c>
      <c r="O170" s="43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25" t="s">
        <v>1308</v>
      </c>
      <c r="AT170" s="25" t="s">
        <v>419</v>
      </c>
      <c r="AU170" s="25" t="s">
        <v>330</v>
      </c>
      <c r="AY170" s="25" t="s">
        <v>314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5" t="s">
        <v>84</v>
      </c>
      <c r="BK170" s="219">
        <f>ROUND(I170*H170,2)</f>
        <v>0</v>
      </c>
      <c r="BL170" s="25" t="s">
        <v>643</v>
      </c>
      <c r="BM170" s="25" t="s">
        <v>1338</v>
      </c>
    </row>
    <row r="171" spans="2:47" s="1" customFormat="1" ht="27">
      <c r="B171" s="42"/>
      <c r="C171" s="64"/>
      <c r="D171" s="222" t="s">
        <v>479</v>
      </c>
      <c r="E171" s="64"/>
      <c r="F171" s="274" t="s">
        <v>1339</v>
      </c>
      <c r="G171" s="64"/>
      <c r="H171" s="64"/>
      <c r="I171" s="177"/>
      <c r="J171" s="64"/>
      <c r="K171" s="64"/>
      <c r="L171" s="62"/>
      <c r="M171" s="275"/>
      <c r="N171" s="43"/>
      <c r="O171" s="43"/>
      <c r="P171" s="43"/>
      <c r="Q171" s="43"/>
      <c r="R171" s="43"/>
      <c r="S171" s="43"/>
      <c r="T171" s="79"/>
      <c r="AT171" s="25" t="s">
        <v>479</v>
      </c>
      <c r="AU171" s="25" t="s">
        <v>330</v>
      </c>
    </row>
    <row r="172" spans="2:51" s="12" customFormat="1" ht="13.5">
      <c r="B172" s="220"/>
      <c r="C172" s="221"/>
      <c r="D172" s="222" t="s">
        <v>321</v>
      </c>
      <c r="E172" s="223" t="s">
        <v>33</v>
      </c>
      <c r="F172" s="224" t="s">
        <v>544</v>
      </c>
      <c r="G172" s="221"/>
      <c r="H172" s="223" t="s">
        <v>33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321</v>
      </c>
      <c r="AU172" s="230" t="s">
        <v>330</v>
      </c>
      <c r="AV172" s="12" t="s">
        <v>84</v>
      </c>
      <c r="AW172" s="12" t="s">
        <v>40</v>
      </c>
      <c r="AX172" s="12" t="s">
        <v>77</v>
      </c>
      <c r="AY172" s="230" t="s">
        <v>314</v>
      </c>
    </row>
    <row r="173" spans="2:51" s="13" customFormat="1" ht="13.5">
      <c r="B173" s="231"/>
      <c r="C173" s="232"/>
      <c r="D173" s="222" t="s">
        <v>321</v>
      </c>
      <c r="E173" s="233" t="s">
        <v>33</v>
      </c>
      <c r="F173" s="234" t="s">
        <v>356</v>
      </c>
      <c r="G173" s="232"/>
      <c r="H173" s="235">
        <v>8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321</v>
      </c>
      <c r="AU173" s="241" t="s">
        <v>330</v>
      </c>
      <c r="AV173" s="13" t="s">
        <v>86</v>
      </c>
      <c r="AW173" s="13" t="s">
        <v>40</v>
      </c>
      <c r="AX173" s="13" t="s">
        <v>77</v>
      </c>
      <c r="AY173" s="241" t="s">
        <v>314</v>
      </c>
    </row>
    <row r="174" spans="2:51" s="14" customFormat="1" ht="13.5">
      <c r="B174" s="242"/>
      <c r="C174" s="243"/>
      <c r="D174" s="222" t="s">
        <v>321</v>
      </c>
      <c r="E174" s="244" t="s">
        <v>33</v>
      </c>
      <c r="F174" s="245" t="s">
        <v>324</v>
      </c>
      <c r="G174" s="243"/>
      <c r="H174" s="246">
        <v>8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321</v>
      </c>
      <c r="AU174" s="252" t="s">
        <v>330</v>
      </c>
      <c r="AV174" s="14" t="s">
        <v>178</v>
      </c>
      <c r="AW174" s="14" t="s">
        <v>40</v>
      </c>
      <c r="AX174" s="14" t="s">
        <v>84</v>
      </c>
      <c r="AY174" s="252" t="s">
        <v>314</v>
      </c>
    </row>
    <row r="175" spans="2:65" s="1" customFormat="1" ht="16.5" customHeight="1">
      <c r="B175" s="42"/>
      <c r="C175" s="264" t="s">
        <v>9</v>
      </c>
      <c r="D175" s="264" t="s">
        <v>419</v>
      </c>
      <c r="E175" s="265" t="s">
        <v>1340</v>
      </c>
      <c r="F175" s="266" t="s">
        <v>1341</v>
      </c>
      <c r="G175" s="267" t="s">
        <v>1316</v>
      </c>
      <c r="H175" s="268">
        <v>3</v>
      </c>
      <c r="I175" s="269"/>
      <c r="J175" s="270">
        <f>ROUND(I175*H175,2)</f>
        <v>0</v>
      </c>
      <c r="K175" s="266" t="s">
        <v>33</v>
      </c>
      <c r="L175" s="271"/>
      <c r="M175" s="272" t="s">
        <v>33</v>
      </c>
      <c r="N175" s="273" t="s">
        <v>48</v>
      </c>
      <c r="O175" s="43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25" t="s">
        <v>1308</v>
      </c>
      <c r="AT175" s="25" t="s">
        <v>419</v>
      </c>
      <c r="AU175" s="25" t="s">
        <v>330</v>
      </c>
      <c r="AY175" s="25" t="s">
        <v>314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5" t="s">
        <v>84</v>
      </c>
      <c r="BK175" s="219">
        <f>ROUND(I175*H175,2)</f>
        <v>0</v>
      </c>
      <c r="BL175" s="25" t="s">
        <v>643</v>
      </c>
      <c r="BM175" s="25" t="s">
        <v>1342</v>
      </c>
    </row>
    <row r="176" spans="2:47" s="1" customFormat="1" ht="27">
      <c r="B176" s="42"/>
      <c r="C176" s="64"/>
      <c r="D176" s="222" t="s">
        <v>479</v>
      </c>
      <c r="E176" s="64"/>
      <c r="F176" s="274" t="s">
        <v>1343</v>
      </c>
      <c r="G176" s="64"/>
      <c r="H176" s="64"/>
      <c r="I176" s="177"/>
      <c r="J176" s="64"/>
      <c r="K176" s="64"/>
      <c r="L176" s="62"/>
      <c r="M176" s="275"/>
      <c r="N176" s="43"/>
      <c r="O176" s="43"/>
      <c r="P176" s="43"/>
      <c r="Q176" s="43"/>
      <c r="R176" s="43"/>
      <c r="S176" s="43"/>
      <c r="T176" s="79"/>
      <c r="AT176" s="25" t="s">
        <v>479</v>
      </c>
      <c r="AU176" s="25" t="s">
        <v>330</v>
      </c>
    </row>
    <row r="177" spans="2:51" s="12" customFormat="1" ht="13.5">
      <c r="B177" s="220"/>
      <c r="C177" s="221"/>
      <c r="D177" s="222" t="s">
        <v>321</v>
      </c>
      <c r="E177" s="223" t="s">
        <v>33</v>
      </c>
      <c r="F177" s="224" t="s">
        <v>544</v>
      </c>
      <c r="G177" s="221"/>
      <c r="H177" s="223" t="s">
        <v>33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321</v>
      </c>
      <c r="AU177" s="230" t="s">
        <v>330</v>
      </c>
      <c r="AV177" s="12" t="s">
        <v>84</v>
      </c>
      <c r="AW177" s="12" t="s">
        <v>40</v>
      </c>
      <c r="AX177" s="12" t="s">
        <v>77</v>
      </c>
      <c r="AY177" s="230" t="s">
        <v>314</v>
      </c>
    </row>
    <row r="178" spans="2:51" s="13" customFormat="1" ht="13.5">
      <c r="B178" s="231"/>
      <c r="C178" s="232"/>
      <c r="D178" s="222" t="s">
        <v>321</v>
      </c>
      <c r="E178" s="233" t="s">
        <v>33</v>
      </c>
      <c r="F178" s="234" t="s">
        <v>330</v>
      </c>
      <c r="G178" s="232"/>
      <c r="H178" s="235">
        <v>3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321</v>
      </c>
      <c r="AU178" s="241" t="s">
        <v>330</v>
      </c>
      <c r="AV178" s="13" t="s">
        <v>86</v>
      </c>
      <c r="AW178" s="13" t="s">
        <v>40</v>
      </c>
      <c r="AX178" s="13" t="s">
        <v>77</v>
      </c>
      <c r="AY178" s="241" t="s">
        <v>314</v>
      </c>
    </row>
    <row r="179" spans="2:51" s="14" customFormat="1" ht="13.5">
      <c r="B179" s="242"/>
      <c r="C179" s="243"/>
      <c r="D179" s="222" t="s">
        <v>321</v>
      </c>
      <c r="E179" s="244" t="s">
        <v>33</v>
      </c>
      <c r="F179" s="245" t="s">
        <v>324</v>
      </c>
      <c r="G179" s="243"/>
      <c r="H179" s="246">
        <v>3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321</v>
      </c>
      <c r="AU179" s="252" t="s">
        <v>330</v>
      </c>
      <c r="AV179" s="14" t="s">
        <v>178</v>
      </c>
      <c r="AW179" s="14" t="s">
        <v>40</v>
      </c>
      <c r="AX179" s="14" t="s">
        <v>84</v>
      </c>
      <c r="AY179" s="252" t="s">
        <v>314</v>
      </c>
    </row>
    <row r="180" spans="2:65" s="1" customFormat="1" ht="25.5" customHeight="1">
      <c r="B180" s="42"/>
      <c r="C180" s="208" t="s">
        <v>425</v>
      </c>
      <c r="D180" s="208" t="s">
        <v>316</v>
      </c>
      <c r="E180" s="209" t="s">
        <v>1344</v>
      </c>
      <c r="F180" s="210" t="s">
        <v>1345</v>
      </c>
      <c r="G180" s="211" t="s">
        <v>177</v>
      </c>
      <c r="H180" s="212">
        <v>11</v>
      </c>
      <c r="I180" s="213"/>
      <c r="J180" s="214">
        <f>ROUND(I180*H180,2)</f>
        <v>0</v>
      </c>
      <c r="K180" s="210" t="s">
        <v>319</v>
      </c>
      <c r="L180" s="62"/>
      <c r="M180" s="215" t="s">
        <v>33</v>
      </c>
      <c r="N180" s="216" t="s">
        <v>48</v>
      </c>
      <c r="O180" s="43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25" t="s">
        <v>643</v>
      </c>
      <c r="AT180" s="25" t="s">
        <v>316</v>
      </c>
      <c r="AU180" s="25" t="s">
        <v>330</v>
      </c>
      <c r="AY180" s="25" t="s">
        <v>314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5" t="s">
        <v>84</v>
      </c>
      <c r="BK180" s="219">
        <f>ROUND(I180*H180,2)</f>
        <v>0</v>
      </c>
      <c r="BL180" s="25" t="s">
        <v>643</v>
      </c>
      <c r="BM180" s="25" t="s">
        <v>1346</v>
      </c>
    </row>
    <row r="181" spans="2:51" s="12" customFormat="1" ht="13.5">
      <c r="B181" s="220"/>
      <c r="C181" s="221"/>
      <c r="D181" s="222" t="s">
        <v>321</v>
      </c>
      <c r="E181" s="223" t="s">
        <v>33</v>
      </c>
      <c r="F181" s="224" t="s">
        <v>544</v>
      </c>
      <c r="G181" s="221"/>
      <c r="H181" s="223" t="s">
        <v>33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321</v>
      </c>
      <c r="AU181" s="230" t="s">
        <v>330</v>
      </c>
      <c r="AV181" s="12" t="s">
        <v>84</v>
      </c>
      <c r="AW181" s="12" t="s">
        <v>40</v>
      </c>
      <c r="AX181" s="12" t="s">
        <v>77</v>
      </c>
      <c r="AY181" s="230" t="s">
        <v>314</v>
      </c>
    </row>
    <row r="182" spans="2:51" s="13" customFormat="1" ht="13.5">
      <c r="B182" s="231"/>
      <c r="C182" s="232"/>
      <c r="D182" s="222" t="s">
        <v>321</v>
      </c>
      <c r="E182" s="233" t="s">
        <v>33</v>
      </c>
      <c r="F182" s="234" t="s">
        <v>370</v>
      </c>
      <c r="G182" s="232"/>
      <c r="H182" s="235">
        <v>11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321</v>
      </c>
      <c r="AU182" s="241" t="s">
        <v>330</v>
      </c>
      <c r="AV182" s="13" t="s">
        <v>86</v>
      </c>
      <c r="AW182" s="13" t="s">
        <v>40</v>
      </c>
      <c r="AX182" s="13" t="s">
        <v>77</v>
      </c>
      <c r="AY182" s="241" t="s">
        <v>314</v>
      </c>
    </row>
    <row r="183" spans="2:51" s="14" customFormat="1" ht="13.5">
      <c r="B183" s="242"/>
      <c r="C183" s="243"/>
      <c r="D183" s="222" t="s">
        <v>321</v>
      </c>
      <c r="E183" s="244" t="s">
        <v>33</v>
      </c>
      <c r="F183" s="245" t="s">
        <v>324</v>
      </c>
      <c r="G183" s="243"/>
      <c r="H183" s="246">
        <v>11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321</v>
      </c>
      <c r="AU183" s="252" t="s">
        <v>330</v>
      </c>
      <c r="AV183" s="14" t="s">
        <v>178</v>
      </c>
      <c r="AW183" s="14" t="s">
        <v>40</v>
      </c>
      <c r="AX183" s="14" t="s">
        <v>84</v>
      </c>
      <c r="AY183" s="252" t="s">
        <v>314</v>
      </c>
    </row>
    <row r="184" spans="2:65" s="1" customFormat="1" ht="16.5" customHeight="1">
      <c r="B184" s="42"/>
      <c r="C184" s="264" t="s">
        <v>431</v>
      </c>
      <c r="D184" s="264" t="s">
        <v>419</v>
      </c>
      <c r="E184" s="265" t="s">
        <v>1347</v>
      </c>
      <c r="F184" s="266" t="s">
        <v>1348</v>
      </c>
      <c r="G184" s="267" t="s">
        <v>1316</v>
      </c>
      <c r="H184" s="268">
        <v>9</v>
      </c>
      <c r="I184" s="269"/>
      <c r="J184" s="270">
        <f>ROUND(I184*H184,2)</f>
        <v>0</v>
      </c>
      <c r="K184" s="266" t="s">
        <v>33</v>
      </c>
      <c r="L184" s="271"/>
      <c r="M184" s="272" t="s">
        <v>33</v>
      </c>
      <c r="N184" s="273" t="s">
        <v>48</v>
      </c>
      <c r="O184" s="43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25" t="s">
        <v>1308</v>
      </c>
      <c r="AT184" s="25" t="s">
        <v>419</v>
      </c>
      <c r="AU184" s="25" t="s">
        <v>330</v>
      </c>
      <c r="AY184" s="25" t="s">
        <v>314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5" t="s">
        <v>84</v>
      </c>
      <c r="BK184" s="219">
        <f>ROUND(I184*H184,2)</f>
        <v>0</v>
      </c>
      <c r="BL184" s="25" t="s">
        <v>643</v>
      </c>
      <c r="BM184" s="25" t="s">
        <v>1349</v>
      </c>
    </row>
    <row r="185" spans="2:47" s="1" customFormat="1" ht="27">
      <c r="B185" s="42"/>
      <c r="C185" s="64"/>
      <c r="D185" s="222" t="s">
        <v>479</v>
      </c>
      <c r="E185" s="64"/>
      <c r="F185" s="274" t="s">
        <v>1350</v>
      </c>
      <c r="G185" s="64"/>
      <c r="H185" s="64"/>
      <c r="I185" s="177"/>
      <c r="J185" s="64"/>
      <c r="K185" s="64"/>
      <c r="L185" s="62"/>
      <c r="M185" s="275"/>
      <c r="N185" s="43"/>
      <c r="O185" s="43"/>
      <c r="P185" s="43"/>
      <c r="Q185" s="43"/>
      <c r="R185" s="43"/>
      <c r="S185" s="43"/>
      <c r="T185" s="79"/>
      <c r="AT185" s="25" t="s">
        <v>479</v>
      </c>
      <c r="AU185" s="25" t="s">
        <v>330</v>
      </c>
    </row>
    <row r="186" spans="2:51" s="12" customFormat="1" ht="13.5">
      <c r="B186" s="220"/>
      <c r="C186" s="221"/>
      <c r="D186" s="222" t="s">
        <v>321</v>
      </c>
      <c r="E186" s="223" t="s">
        <v>33</v>
      </c>
      <c r="F186" s="224" t="s">
        <v>544</v>
      </c>
      <c r="G186" s="221"/>
      <c r="H186" s="223" t="s">
        <v>33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321</v>
      </c>
      <c r="AU186" s="230" t="s">
        <v>330</v>
      </c>
      <c r="AV186" s="12" t="s">
        <v>84</v>
      </c>
      <c r="AW186" s="12" t="s">
        <v>40</v>
      </c>
      <c r="AX186" s="12" t="s">
        <v>77</v>
      </c>
      <c r="AY186" s="230" t="s">
        <v>314</v>
      </c>
    </row>
    <row r="187" spans="2:51" s="13" customFormat="1" ht="13.5">
      <c r="B187" s="231"/>
      <c r="C187" s="232"/>
      <c r="D187" s="222" t="s">
        <v>321</v>
      </c>
      <c r="E187" s="233" t="s">
        <v>33</v>
      </c>
      <c r="F187" s="234" t="s">
        <v>360</v>
      </c>
      <c r="G187" s="232"/>
      <c r="H187" s="235">
        <v>9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321</v>
      </c>
      <c r="AU187" s="241" t="s">
        <v>330</v>
      </c>
      <c r="AV187" s="13" t="s">
        <v>86</v>
      </c>
      <c r="AW187" s="13" t="s">
        <v>40</v>
      </c>
      <c r="AX187" s="13" t="s">
        <v>77</v>
      </c>
      <c r="AY187" s="241" t="s">
        <v>314</v>
      </c>
    </row>
    <row r="188" spans="2:51" s="14" customFormat="1" ht="13.5">
      <c r="B188" s="242"/>
      <c r="C188" s="243"/>
      <c r="D188" s="222" t="s">
        <v>321</v>
      </c>
      <c r="E188" s="244" t="s">
        <v>33</v>
      </c>
      <c r="F188" s="245" t="s">
        <v>324</v>
      </c>
      <c r="G188" s="243"/>
      <c r="H188" s="246">
        <v>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321</v>
      </c>
      <c r="AU188" s="252" t="s">
        <v>330</v>
      </c>
      <c r="AV188" s="14" t="s">
        <v>178</v>
      </c>
      <c r="AW188" s="14" t="s">
        <v>40</v>
      </c>
      <c r="AX188" s="14" t="s">
        <v>84</v>
      </c>
      <c r="AY188" s="252" t="s">
        <v>314</v>
      </c>
    </row>
    <row r="189" spans="2:65" s="1" customFormat="1" ht="16.5" customHeight="1">
      <c r="B189" s="42"/>
      <c r="C189" s="264" t="s">
        <v>145</v>
      </c>
      <c r="D189" s="264" t="s">
        <v>419</v>
      </c>
      <c r="E189" s="265" t="s">
        <v>1351</v>
      </c>
      <c r="F189" s="266" t="s">
        <v>1352</v>
      </c>
      <c r="G189" s="267" t="s">
        <v>1316</v>
      </c>
      <c r="H189" s="268">
        <v>1</v>
      </c>
      <c r="I189" s="269"/>
      <c r="J189" s="270">
        <f>ROUND(I189*H189,2)</f>
        <v>0</v>
      </c>
      <c r="K189" s="266" t="s">
        <v>33</v>
      </c>
      <c r="L189" s="271"/>
      <c r="M189" s="272" t="s">
        <v>33</v>
      </c>
      <c r="N189" s="273" t="s">
        <v>48</v>
      </c>
      <c r="O189" s="43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25" t="s">
        <v>1308</v>
      </c>
      <c r="AT189" s="25" t="s">
        <v>419</v>
      </c>
      <c r="AU189" s="25" t="s">
        <v>330</v>
      </c>
      <c r="AY189" s="25" t="s">
        <v>314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5" t="s">
        <v>84</v>
      </c>
      <c r="BK189" s="219">
        <f>ROUND(I189*H189,2)</f>
        <v>0</v>
      </c>
      <c r="BL189" s="25" t="s">
        <v>643</v>
      </c>
      <c r="BM189" s="25" t="s">
        <v>1353</v>
      </c>
    </row>
    <row r="190" spans="2:47" s="1" customFormat="1" ht="27">
      <c r="B190" s="42"/>
      <c r="C190" s="64"/>
      <c r="D190" s="222" t="s">
        <v>479</v>
      </c>
      <c r="E190" s="64"/>
      <c r="F190" s="274" t="s">
        <v>1354</v>
      </c>
      <c r="G190" s="64"/>
      <c r="H190" s="64"/>
      <c r="I190" s="177"/>
      <c r="J190" s="64"/>
      <c r="K190" s="64"/>
      <c r="L190" s="62"/>
      <c r="M190" s="275"/>
      <c r="N190" s="43"/>
      <c r="O190" s="43"/>
      <c r="P190" s="43"/>
      <c r="Q190" s="43"/>
      <c r="R190" s="43"/>
      <c r="S190" s="43"/>
      <c r="T190" s="79"/>
      <c r="AT190" s="25" t="s">
        <v>479</v>
      </c>
      <c r="AU190" s="25" t="s">
        <v>330</v>
      </c>
    </row>
    <row r="191" spans="2:51" s="12" customFormat="1" ht="13.5">
      <c r="B191" s="220"/>
      <c r="C191" s="221"/>
      <c r="D191" s="222" t="s">
        <v>321</v>
      </c>
      <c r="E191" s="223" t="s">
        <v>33</v>
      </c>
      <c r="F191" s="224" t="s">
        <v>544</v>
      </c>
      <c r="G191" s="221"/>
      <c r="H191" s="223" t="s">
        <v>33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321</v>
      </c>
      <c r="AU191" s="230" t="s">
        <v>330</v>
      </c>
      <c r="AV191" s="12" t="s">
        <v>84</v>
      </c>
      <c r="AW191" s="12" t="s">
        <v>40</v>
      </c>
      <c r="AX191" s="12" t="s">
        <v>77</v>
      </c>
      <c r="AY191" s="230" t="s">
        <v>314</v>
      </c>
    </row>
    <row r="192" spans="2:51" s="13" customFormat="1" ht="13.5">
      <c r="B192" s="231"/>
      <c r="C192" s="232"/>
      <c r="D192" s="222" t="s">
        <v>321</v>
      </c>
      <c r="E192" s="233" t="s">
        <v>33</v>
      </c>
      <c r="F192" s="234" t="s">
        <v>84</v>
      </c>
      <c r="G192" s="232"/>
      <c r="H192" s="235">
        <v>1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321</v>
      </c>
      <c r="AU192" s="241" t="s">
        <v>330</v>
      </c>
      <c r="AV192" s="13" t="s">
        <v>86</v>
      </c>
      <c r="AW192" s="13" t="s">
        <v>40</v>
      </c>
      <c r="AX192" s="13" t="s">
        <v>77</v>
      </c>
      <c r="AY192" s="241" t="s">
        <v>314</v>
      </c>
    </row>
    <row r="193" spans="2:51" s="14" customFormat="1" ht="13.5">
      <c r="B193" s="242"/>
      <c r="C193" s="243"/>
      <c r="D193" s="222" t="s">
        <v>321</v>
      </c>
      <c r="E193" s="244" t="s">
        <v>33</v>
      </c>
      <c r="F193" s="245" t="s">
        <v>324</v>
      </c>
      <c r="G193" s="243"/>
      <c r="H193" s="246">
        <v>1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AT193" s="252" t="s">
        <v>321</v>
      </c>
      <c r="AU193" s="252" t="s">
        <v>330</v>
      </c>
      <c r="AV193" s="14" t="s">
        <v>178</v>
      </c>
      <c r="AW193" s="14" t="s">
        <v>40</v>
      </c>
      <c r="AX193" s="14" t="s">
        <v>84</v>
      </c>
      <c r="AY193" s="252" t="s">
        <v>314</v>
      </c>
    </row>
    <row r="194" spans="2:65" s="1" customFormat="1" ht="16.5" customHeight="1">
      <c r="B194" s="42"/>
      <c r="C194" s="264" t="s">
        <v>441</v>
      </c>
      <c r="D194" s="264" t="s">
        <v>419</v>
      </c>
      <c r="E194" s="265" t="s">
        <v>1355</v>
      </c>
      <c r="F194" s="266" t="s">
        <v>1356</v>
      </c>
      <c r="G194" s="267" t="s">
        <v>1316</v>
      </c>
      <c r="H194" s="268">
        <v>1</v>
      </c>
      <c r="I194" s="269"/>
      <c r="J194" s="270">
        <f>ROUND(I194*H194,2)</f>
        <v>0</v>
      </c>
      <c r="K194" s="266" t="s">
        <v>33</v>
      </c>
      <c r="L194" s="271"/>
      <c r="M194" s="272" t="s">
        <v>33</v>
      </c>
      <c r="N194" s="273" t="s">
        <v>48</v>
      </c>
      <c r="O194" s="43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25" t="s">
        <v>1308</v>
      </c>
      <c r="AT194" s="25" t="s">
        <v>419</v>
      </c>
      <c r="AU194" s="25" t="s">
        <v>330</v>
      </c>
      <c r="AY194" s="25" t="s">
        <v>314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5" t="s">
        <v>84</v>
      </c>
      <c r="BK194" s="219">
        <f>ROUND(I194*H194,2)</f>
        <v>0</v>
      </c>
      <c r="BL194" s="25" t="s">
        <v>643</v>
      </c>
      <c r="BM194" s="25" t="s">
        <v>1357</v>
      </c>
    </row>
    <row r="195" spans="2:47" s="1" customFormat="1" ht="27">
      <c r="B195" s="42"/>
      <c r="C195" s="64"/>
      <c r="D195" s="222" t="s">
        <v>479</v>
      </c>
      <c r="E195" s="64"/>
      <c r="F195" s="274" t="s">
        <v>1358</v>
      </c>
      <c r="G195" s="64"/>
      <c r="H195" s="64"/>
      <c r="I195" s="177"/>
      <c r="J195" s="64"/>
      <c r="K195" s="64"/>
      <c r="L195" s="62"/>
      <c r="M195" s="275"/>
      <c r="N195" s="43"/>
      <c r="O195" s="43"/>
      <c r="P195" s="43"/>
      <c r="Q195" s="43"/>
      <c r="R195" s="43"/>
      <c r="S195" s="43"/>
      <c r="T195" s="79"/>
      <c r="AT195" s="25" t="s">
        <v>479</v>
      </c>
      <c r="AU195" s="25" t="s">
        <v>330</v>
      </c>
    </row>
    <row r="196" spans="2:51" s="12" customFormat="1" ht="13.5">
      <c r="B196" s="220"/>
      <c r="C196" s="221"/>
      <c r="D196" s="222" t="s">
        <v>321</v>
      </c>
      <c r="E196" s="223" t="s">
        <v>33</v>
      </c>
      <c r="F196" s="224" t="s">
        <v>544</v>
      </c>
      <c r="G196" s="221"/>
      <c r="H196" s="223" t="s">
        <v>33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321</v>
      </c>
      <c r="AU196" s="230" t="s">
        <v>330</v>
      </c>
      <c r="AV196" s="12" t="s">
        <v>84</v>
      </c>
      <c r="AW196" s="12" t="s">
        <v>40</v>
      </c>
      <c r="AX196" s="12" t="s">
        <v>77</v>
      </c>
      <c r="AY196" s="230" t="s">
        <v>314</v>
      </c>
    </row>
    <row r="197" spans="2:51" s="13" customFormat="1" ht="13.5">
      <c r="B197" s="231"/>
      <c r="C197" s="232"/>
      <c r="D197" s="222" t="s">
        <v>321</v>
      </c>
      <c r="E197" s="233" t="s">
        <v>33</v>
      </c>
      <c r="F197" s="234" t="s">
        <v>84</v>
      </c>
      <c r="G197" s="232"/>
      <c r="H197" s="235">
        <v>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321</v>
      </c>
      <c r="AU197" s="241" t="s">
        <v>330</v>
      </c>
      <c r="AV197" s="13" t="s">
        <v>86</v>
      </c>
      <c r="AW197" s="13" t="s">
        <v>40</v>
      </c>
      <c r="AX197" s="13" t="s">
        <v>77</v>
      </c>
      <c r="AY197" s="241" t="s">
        <v>314</v>
      </c>
    </row>
    <row r="198" spans="2:51" s="14" customFormat="1" ht="13.5">
      <c r="B198" s="242"/>
      <c r="C198" s="243"/>
      <c r="D198" s="222" t="s">
        <v>321</v>
      </c>
      <c r="E198" s="244" t="s">
        <v>33</v>
      </c>
      <c r="F198" s="245" t="s">
        <v>324</v>
      </c>
      <c r="G198" s="243"/>
      <c r="H198" s="246">
        <v>1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321</v>
      </c>
      <c r="AU198" s="252" t="s">
        <v>330</v>
      </c>
      <c r="AV198" s="14" t="s">
        <v>178</v>
      </c>
      <c r="AW198" s="14" t="s">
        <v>40</v>
      </c>
      <c r="AX198" s="14" t="s">
        <v>84</v>
      </c>
      <c r="AY198" s="252" t="s">
        <v>314</v>
      </c>
    </row>
    <row r="199" spans="2:65" s="1" customFormat="1" ht="16.5" customHeight="1">
      <c r="B199" s="42"/>
      <c r="C199" s="264" t="s">
        <v>445</v>
      </c>
      <c r="D199" s="264" t="s">
        <v>419</v>
      </c>
      <c r="E199" s="265" t="s">
        <v>1359</v>
      </c>
      <c r="F199" s="266" t="s">
        <v>1360</v>
      </c>
      <c r="G199" s="267" t="s">
        <v>1316</v>
      </c>
      <c r="H199" s="268">
        <v>9</v>
      </c>
      <c r="I199" s="269"/>
      <c r="J199" s="270">
        <f>ROUND(I199*H199,2)</f>
        <v>0</v>
      </c>
      <c r="K199" s="266" t="s">
        <v>33</v>
      </c>
      <c r="L199" s="271"/>
      <c r="M199" s="272" t="s">
        <v>33</v>
      </c>
      <c r="N199" s="273" t="s">
        <v>48</v>
      </c>
      <c r="O199" s="43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25" t="s">
        <v>1308</v>
      </c>
      <c r="AT199" s="25" t="s">
        <v>419</v>
      </c>
      <c r="AU199" s="25" t="s">
        <v>330</v>
      </c>
      <c r="AY199" s="25" t="s">
        <v>314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5" t="s">
        <v>84</v>
      </c>
      <c r="BK199" s="219">
        <f>ROUND(I199*H199,2)</f>
        <v>0</v>
      </c>
      <c r="BL199" s="25" t="s">
        <v>643</v>
      </c>
      <c r="BM199" s="25" t="s">
        <v>1361</v>
      </c>
    </row>
    <row r="200" spans="2:47" s="1" customFormat="1" ht="27">
      <c r="B200" s="42"/>
      <c r="C200" s="64"/>
      <c r="D200" s="222" t="s">
        <v>479</v>
      </c>
      <c r="E200" s="64"/>
      <c r="F200" s="274" t="s">
        <v>1362</v>
      </c>
      <c r="G200" s="64"/>
      <c r="H200" s="64"/>
      <c r="I200" s="177"/>
      <c r="J200" s="64"/>
      <c r="K200" s="64"/>
      <c r="L200" s="62"/>
      <c r="M200" s="275"/>
      <c r="N200" s="43"/>
      <c r="O200" s="43"/>
      <c r="P200" s="43"/>
      <c r="Q200" s="43"/>
      <c r="R200" s="43"/>
      <c r="S200" s="43"/>
      <c r="T200" s="79"/>
      <c r="AT200" s="25" t="s">
        <v>479</v>
      </c>
      <c r="AU200" s="25" t="s">
        <v>330</v>
      </c>
    </row>
    <row r="201" spans="2:51" s="12" customFormat="1" ht="13.5">
      <c r="B201" s="220"/>
      <c r="C201" s="221"/>
      <c r="D201" s="222" t="s">
        <v>321</v>
      </c>
      <c r="E201" s="223" t="s">
        <v>33</v>
      </c>
      <c r="F201" s="224" t="s">
        <v>544</v>
      </c>
      <c r="G201" s="221"/>
      <c r="H201" s="223" t="s">
        <v>33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321</v>
      </c>
      <c r="AU201" s="230" t="s">
        <v>330</v>
      </c>
      <c r="AV201" s="12" t="s">
        <v>84</v>
      </c>
      <c r="AW201" s="12" t="s">
        <v>40</v>
      </c>
      <c r="AX201" s="12" t="s">
        <v>77</v>
      </c>
      <c r="AY201" s="230" t="s">
        <v>314</v>
      </c>
    </row>
    <row r="202" spans="2:51" s="13" customFormat="1" ht="13.5">
      <c r="B202" s="231"/>
      <c r="C202" s="232"/>
      <c r="D202" s="222" t="s">
        <v>321</v>
      </c>
      <c r="E202" s="233" t="s">
        <v>33</v>
      </c>
      <c r="F202" s="234" t="s">
        <v>360</v>
      </c>
      <c r="G202" s="232"/>
      <c r="H202" s="235">
        <v>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321</v>
      </c>
      <c r="AU202" s="241" t="s">
        <v>330</v>
      </c>
      <c r="AV202" s="13" t="s">
        <v>86</v>
      </c>
      <c r="AW202" s="13" t="s">
        <v>40</v>
      </c>
      <c r="AX202" s="13" t="s">
        <v>77</v>
      </c>
      <c r="AY202" s="241" t="s">
        <v>314</v>
      </c>
    </row>
    <row r="203" spans="2:51" s="14" customFormat="1" ht="13.5">
      <c r="B203" s="242"/>
      <c r="C203" s="243"/>
      <c r="D203" s="222" t="s">
        <v>321</v>
      </c>
      <c r="E203" s="244" t="s">
        <v>33</v>
      </c>
      <c r="F203" s="245" t="s">
        <v>324</v>
      </c>
      <c r="G203" s="243"/>
      <c r="H203" s="246">
        <v>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321</v>
      </c>
      <c r="AU203" s="252" t="s">
        <v>330</v>
      </c>
      <c r="AV203" s="14" t="s">
        <v>178</v>
      </c>
      <c r="AW203" s="14" t="s">
        <v>40</v>
      </c>
      <c r="AX203" s="14" t="s">
        <v>84</v>
      </c>
      <c r="AY203" s="252" t="s">
        <v>314</v>
      </c>
    </row>
    <row r="204" spans="2:65" s="1" customFormat="1" ht="16.5" customHeight="1">
      <c r="B204" s="42"/>
      <c r="C204" s="264" t="s">
        <v>449</v>
      </c>
      <c r="D204" s="264" t="s">
        <v>419</v>
      </c>
      <c r="E204" s="265" t="s">
        <v>1363</v>
      </c>
      <c r="F204" s="266" t="s">
        <v>1364</v>
      </c>
      <c r="G204" s="267" t="s">
        <v>1316</v>
      </c>
      <c r="H204" s="268">
        <v>2</v>
      </c>
      <c r="I204" s="269"/>
      <c r="J204" s="270">
        <f>ROUND(I204*H204,2)</f>
        <v>0</v>
      </c>
      <c r="K204" s="266" t="s">
        <v>33</v>
      </c>
      <c r="L204" s="271"/>
      <c r="M204" s="272" t="s">
        <v>33</v>
      </c>
      <c r="N204" s="273" t="s">
        <v>48</v>
      </c>
      <c r="O204" s="43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25" t="s">
        <v>1308</v>
      </c>
      <c r="AT204" s="25" t="s">
        <v>419</v>
      </c>
      <c r="AU204" s="25" t="s">
        <v>330</v>
      </c>
      <c r="AY204" s="25" t="s">
        <v>314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5" t="s">
        <v>84</v>
      </c>
      <c r="BK204" s="219">
        <f>ROUND(I204*H204,2)</f>
        <v>0</v>
      </c>
      <c r="BL204" s="25" t="s">
        <v>643</v>
      </c>
      <c r="BM204" s="25" t="s">
        <v>1365</v>
      </c>
    </row>
    <row r="205" spans="2:47" s="1" customFormat="1" ht="27">
      <c r="B205" s="42"/>
      <c r="C205" s="64"/>
      <c r="D205" s="222" t="s">
        <v>479</v>
      </c>
      <c r="E205" s="64"/>
      <c r="F205" s="274" t="s">
        <v>1366</v>
      </c>
      <c r="G205" s="64"/>
      <c r="H205" s="64"/>
      <c r="I205" s="177"/>
      <c r="J205" s="64"/>
      <c r="K205" s="64"/>
      <c r="L205" s="62"/>
      <c r="M205" s="275"/>
      <c r="N205" s="43"/>
      <c r="O205" s="43"/>
      <c r="P205" s="43"/>
      <c r="Q205" s="43"/>
      <c r="R205" s="43"/>
      <c r="S205" s="43"/>
      <c r="T205" s="79"/>
      <c r="AT205" s="25" t="s">
        <v>479</v>
      </c>
      <c r="AU205" s="25" t="s">
        <v>330</v>
      </c>
    </row>
    <row r="206" spans="2:51" s="12" customFormat="1" ht="13.5">
      <c r="B206" s="220"/>
      <c r="C206" s="221"/>
      <c r="D206" s="222" t="s">
        <v>321</v>
      </c>
      <c r="E206" s="223" t="s">
        <v>33</v>
      </c>
      <c r="F206" s="224" t="s">
        <v>544</v>
      </c>
      <c r="G206" s="221"/>
      <c r="H206" s="223" t="s">
        <v>33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321</v>
      </c>
      <c r="AU206" s="230" t="s">
        <v>330</v>
      </c>
      <c r="AV206" s="12" t="s">
        <v>84</v>
      </c>
      <c r="AW206" s="12" t="s">
        <v>40</v>
      </c>
      <c r="AX206" s="12" t="s">
        <v>77</v>
      </c>
      <c r="AY206" s="230" t="s">
        <v>314</v>
      </c>
    </row>
    <row r="207" spans="2:51" s="13" customFormat="1" ht="13.5">
      <c r="B207" s="231"/>
      <c r="C207" s="232"/>
      <c r="D207" s="222" t="s">
        <v>321</v>
      </c>
      <c r="E207" s="233" t="s">
        <v>33</v>
      </c>
      <c r="F207" s="234" t="s">
        <v>86</v>
      </c>
      <c r="G207" s="232"/>
      <c r="H207" s="235">
        <v>2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321</v>
      </c>
      <c r="AU207" s="241" t="s">
        <v>330</v>
      </c>
      <c r="AV207" s="13" t="s">
        <v>86</v>
      </c>
      <c r="AW207" s="13" t="s">
        <v>40</v>
      </c>
      <c r="AX207" s="13" t="s">
        <v>77</v>
      </c>
      <c r="AY207" s="241" t="s">
        <v>314</v>
      </c>
    </row>
    <row r="208" spans="2:51" s="14" customFormat="1" ht="13.5">
      <c r="B208" s="242"/>
      <c r="C208" s="243"/>
      <c r="D208" s="222" t="s">
        <v>321</v>
      </c>
      <c r="E208" s="244" t="s">
        <v>33</v>
      </c>
      <c r="F208" s="245" t="s">
        <v>324</v>
      </c>
      <c r="G208" s="243"/>
      <c r="H208" s="246">
        <v>2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AT208" s="252" t="s">
        <v>321</v>
      </c>
      <c r="AU208" s="252" t="s">
        <v>330</v>
      </c>
      <c r="AV208" s="14" t="s">
        <v>178</v>
      </c>
      <c r="AW208" s="14" t="s">
        <v>40</v>
      </c>
      <c r="AX208" s="14" t="s">
        <v>84</v>
      </c>
      <c r="AY208" s="252" t="s">
        <v>314</v>
      </c>
    </row>
    <row r="209" spans="2:65" s="1" customFormat="1" ht="25.5" customHeight="1">
      <c r="B209" s="42"/>
      <c r="C209" s="208" t="s">
        <v>455</v>
      </c>
      <c r="D209" s="208" t="s">
        <v>316</v>
      </c>
      <c r="E209" s="209" t="s">
        <v>1367</v>
      </c>
      <c r="F209" s="210" t="s">
        <v>1368</v>
      </c>
      <c r="G209" s="211" t="s">
        <v>149</v>
      </c>
      <c r="H209" s="212">
        <v>107</v>
      </c>
      <c r="I209" s="213"/>
      <c r="J209" s="214">
        <f>ROUND(I209*H209,2)</f>
        <v>0</v>
      </c>
      <c r="K209" s="210" t="s">
        <v>319</v>
      </c>
      <c r="L209" s="62"/>
      <c r="M209" s="215" t="s">
        <v>33</v>
      </c>
      <c r="N209" s="216" t="s">
        <v>48</v>
      </c>
      <c r="O209" s="43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25" t="s">
        <v>643</v>
      </c>
      <c r="AT209" s="25" t="s">
        <v>316</v>
      </c>
      <c r="AU209" s="25" t="s">
        <v>330</v>
      </c>
      <c r="AY209" s="25" t="s">
        <v>314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5" t="s">
        <v>84</v>
      </c>
      <c r="BK209" s="219">
        <f>ROUND(I209*H209,2)</f>
        <v>0</v>
      </c>
      <c r="BL209" s="25" t="s">
        <v>643</v>
      </c>
      <c r="BM209" s="25" t="s">
        <v>1369</v>
      </c>
    </row>
    <row r="210" spans="2:51" s="12" customFormat="1" ht="13.5">
      <c r="B210" s="220"/>
      <c r="C210" s="221"/>
      <c r="D210" s="222" t="s">
        <v>321</v>
      </c>
      <c r="E210" s="223" t="s">
        <v>33</v>
      </c>
      <c r="F210" s="224" t="s">
        <v>702</v>
      </c>
      <c r="G210" s="221"/>
      <c r="H210" s="223" t="s">
        <v>33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321</v>
      </c>
      <c r="AU210" s="230" t="s">
        <v>330</v>
      </c>
      <c r="AV210" s="12" t="s">
        <v>84</v>
      </c>
      <c r="AW210" s="12" t="s">
        <v>40</v>
      </c>
      <c r="AX210" s="12" t="s">
        <v>77</v>
      </c>
      <c r="AY210" s="230" t="s">
        <v>314</v>
      </c>
    </row>
    <row r="211" spans="2:51" s="13" customFormat="1" ht="13.5">
      <c r="B211" s="231"/>
      <c r="C211" s="232"/>
      <c r="D211" s="222" t="s">
        <v>321</v>
      </c>
      <c r="E211" s="233" t="s">
        <v>33</v>
      </c>
      <c r="F211" s="234" t="s">
        <v>845</v>
      </c>
      <c r="G211" s="232"/>
      <c r="H211" s="235">
        <v>107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321</v>
      </c>
      <c r="AU211" s="241" t="s">
        <v>330</v>
      </c>
      <c r="AV211" s="13" t="s">
        <v>86</v>
      </c>
      <c r="AW211" s="13" t="s">
        <v>40</v>
      </c>
      <c r="AX211" s="13" t="s">
        <v>77</v>
      </c>
      <c r="AY211" s="241" t="s">
        <v>314</v>
      </c>
    </row>
    <row r="212" spans="2:51" s="14" customFormat="1" ht="13.5">
      <c r="B212" s="242"/>
      <c r="C212" s="243"/>
      <c r="D212" s="222" t="s">
        <v>321</v>
      </c>
      <c r="E212" s="244" t="s">
        <v>33</v>
      </c>
      <c r="F212" s="245" t="s">
        <v>324</v>
      </c>
      <c r="G212" s="243"/>
      <c r="H212" s="246">
        <v>107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321</v>
      </c>
      <c r="AU212" s="252" t="s">
        <v>330</v>
      </c>
      <c r="AV212" s="14" t="s">
        <v>178</v>
      </c>
      <c r="AW212" s="14" t="s">
        <v>40</v>
      </c>
      <c r="AX212" s="14" t="s">
        <v>84</v>
      </c>
      <c r="AY212" s="252" t="s">
        <v>314</v>
      </c>
    </row>
    <row r="213" spans="2:65" s="1" customFormat="1" ht="16.5" customHeight="1">
      <c r="B213" s="42"/>
      <c r="C213" s="264" t="s">
        <v>459</v>
      </c>
      <c r="D213" s="264" t="s">
        <v>419</v>
      </c>
      <c r="E213" s="265" t="s">
        <v>1370</v>
      </c>
      <c r="F213" s="266" t="s">
        <v>1371</v>
      </c>
      <c r="G213" s="267" t="s">
        <v>149</v>
      </c>
      <c r="H213" s="268">
        <v>107</v>
      </c>
      <c r="I213" s="269"/>
      <c r="J213" s="270">
        <f>ROUND(I213*H213,2)</f>
        <v>0</v>
      </c>
      <c r="K213" s="266" t="s">
        <v>319</v>
      </c>
      <c r="L213" s="271"/>
      <c r="M213" s="272" t="s">
        <v>33</v>
      </c>
      <c r="N213" s="273" t="s">
        <v>48</v>
      </c>
      <c r="O213" s="43"/>
      <c r="P213" s="217">
        <f>O213*H213</f>
        <v>0</v>
      </c>
      <c r="Q213" s="217">
        <v>0.00012</v>
      </c>
      <c r="R213" s="217">
        <f>Q213*H213</f>
        <v>0.01284</v>
      </c>
      <c r="S213" s="217">
        <v>0</v>
      </c>
      <c r="T213" s="218">
        <f>S213*H213</f>
        <v>0</v>
      </c>
      <c r="AR213" s="25" t="s">
        <v>1308</v>
      </c>
      <c r="AT213" s="25" t="s">
        <v>419</v>
      </c>
      <c r="AU213" s="25" t="s">
        <v>330</v>
      </c>
      <c r="AY213" s="25" t="s">
        <v>314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5" t="s">
        <v>84</v>
      </c>
      <c r="BK213" s="219">
        <f>ROUND(I213*H213,2)</f>
        <v>0</v>
      </c>
      <c r="BL213" s="25" t="s">
        <v>643</v>
      </c>
      <c r="BM213" s="25" t="s">
        <v>1372</v>
      </c>
    </row>
    <row r="214" spans="2:51" s="12" customFormat="1" ht="13.5">
      <c r="B214" s="220"/>
      <c r="C214" s="221"/>
      <c r="D214" s="222" t="s">
        <v>321</v>
      </c>
      <c r="E214" s="223" t="s">
        <v>33</v>
      </c>
      <c r="F214" s="224" t="s">
        <v>702</v>
      </c>
      <c r="G214" s="221"/>
      <c r="H214" s="223" t="s">
        <v>33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321</v>
      </c>
      <c r="AU214" s="230" t="s">
        <v>330</v>
      </c>
      <c r="AV214" s="12" t="s">
        <v>84</v>
      </c>
      <c r="AW214" s="12" t="s">
        <v>40</v>
      </c>
      <c r="AX214" s="12" t="s">
        <v>77</v>
      </c>
      <c r="AY214" s="230" t="s">
        <v>314</v>
      </c>
    </row>
    <row r="215" spans="2:51" s="13" customFormat="1" ht="13.5">
      <c r="B215" s="231"/>
      <c r="C215" s="232"/>
      <c r="D215" s="222" t="s">
        <v>321</v>
      </c>
      <c r="E215" s="233" t="s">
        <v>1373</v>
      </c>
      <c r="F215" s="234" t="s">
        <v>845</v>
      </c>
      <c r="G215" s="232"/>
      <c r="H215" s="235">
        <v>107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321</v>
      </c>
      <c r="AU215" s="241" t="s">
        <v>330</v>
      </c>
      <c r="AV215" s="13" t="s">
        <v>86</v>
      </c>
      <c r="AW215" s="13" t="s">
        <v>40</v>
      </c>
      <c r="AX215" s="13" t="s">
        <v>77</v>
      </c>
      <c r="AY215" s="241" t="s">
        <v>314</v>
      </c>
    </row>
    <row r="216" spans="2:51" s="14" customFormat="1" ht="13.5">
      <c r="B216" s="242"/>
      <c r="C216" s="243"/>
      <c r="D216" s="222" t="s">
        <v>321</v>
      </c>
      <c r="E216" s="244" t="s">
        <v>33</v>
      </c>
      <c r="F216" s="245" t="s">
        <v>324</v>
      </c>
      <c r="G216" s="243"/>
      <c r="H216" s="246">
        <v>107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321</v>
      </c>
      <c r="AU216" s="252" t="s">
        <v>330</v>
      </c>
      <c r="AV216" s="14" t="s">
        <v>178</v>
      </c>
      <c r="AW216" s="14" t="s">
        <v>40</v>
      </c>
      <c r="AX216" s="14" t="s">
        <v>84</v>
      </c>
      <c r="AY216" s="252" t="s">
        <v>314</v>
      </c>
    </row>
    <row r="217" spans="2:65" s="1" customFormat="1" ht="38.25" customHeight="1">
      <c r="B217" s="42"/>
      <c r="C217" s="208" t="s">
        <v>465</v>
      </c>
      <c r="D217" s="208" t="s">
        <v>316</v>
      </c>
      <c r="E217" s="209" t="s">
        <v>1374</v>
      </c>
      <c r="F217" s="210" t="s">
        <v>1375</v>
      </c>
      <c r="G217" s="211" t="s">
        <v>149</v>
      </c>
      <c r="H217" s="212">
        <v>369</v>
      </c>
      <c r="I217" s="213"/>
      <c r="J217" s="214">
        <f>ROUND(I217*H217,2)</f>
        <v>0</v>
      </c>
      <c r="K217" s="210" t="s">
        <v>319</v>
      </c>
      <c r="L217" s="62"/>
      <c r="M217" s="215" t="s">
        <v>33</v>
      </c>
      <c r="N217" s="216" t="s">
        <v>48</v>
      </c>
      <c r="O217" s="43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25" t="s">
        <v>643</v>
      </c>
      <c r="AT217" s="25" t="s">
        <v>316</v>
      </c>
      <c r="AU217" s="25" t="s">
        <v>330</v>
      </c>
      <c r="AY217" s="25" t="s">
        <v>314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5" t="s">
        <v>84</v>
      </c>
      <c r="BK217" s="219">
        <f>ROUND(I217*H217,2)</f>
        <v>0</v>
      </c>
      <c r="BL217" s="25" t="s">
        <v>643</v>
      </c>
      <c r="BM217" s="25" t="s">
        <v>1376</v>
      </c>
    </row>
    <row r="218" spans="2:51" s="12" customFormat="1" ht="13.5">
      <c r="B218" s="220"/>
      <c r="C218" s="221"/>
      <c r="D218" s="222" t="s">
        <v>321</v>
      </c>
      <c r="E218" s="223" t="s">
        <v>33</v>
      </c>
      <c r="F218" s="224" t="s">
        <v>702</v>
      </c>
      <c r="G218" s="221"/>
      <c r="H218" s="223" t="s">
        <v>33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321</v>
      </c>
      <c r="AU218" s="230" t="s">
        <v>330</v>
      </c>
      <c r="AV218" s="12" t="s">
        <v>84</v>
      </c>
      <c r="AW218" s="12" t="s">
        <v>40</v>
      </c>
      <c r="AX218" s="12" t="s">
        <v>77</v>
      </c>
      <c r="AY218" s="230" t="s">
        <v>314</v>
      </c>
    </row>
    <row r="219" spans="2:51" s="13" customFormat="1" ht="13.5">
      <c r="B219" s="231"/>
      <c r="C219" s="232"/>
      <c r="D219" s="222" t="s">
        <v>321</v>
      </c>
      <c r="E219" s="233" t="s">
        <v>33</v>
      </c>
      <c r="F219" s="234" t="s">
        <v>1377</v>
      </c>
      <c r="G219" s="232"/>
      <c r="H219" s="235">
        <v>369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321</v>
      </c>
      <c r="AU219" s="241" t="s">
        <v>330</v>
      </c>
      <c r="AV219" s="13" t="s">
        <v>86</v>
      </c>
      <c r="AW219" s="13" t="s">
        <v>40</v>
      </c>
      <c r="AX219" s="13" t="s">
        <v>77</v>
      </c>
      <c r="AY219" s="241" t="s">
        <v>314</v>
      </c>
    </row>
    <row r="220" spans="2:51" s="14" customFormat="1" ht="13.5">
      <c r="B220" s="242"/>
      <c r="C220" s="243"/>
      <c r="D220" s="222" t="s">
        <v>321</v>
      </c>
      <c r="E220" s="244" t="s">
        <v>33</v>
      </c>
      <c r="F220" s="245" t="s">
        <v>324</v>
      </c>
      <c r="G220" s="243"/>
      <c r="H220" s="246">
        <v>369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321</v>
      </c>
      <c r="AU220" s="252" t="s">
        <v>330</v>
      </c>
      <c r="AV220" s="14" t="s">
        <v>178</v>
      </c>
      <c r="AW220" s="14" t="s">
        <v>40</v>
      </c>
      <c r="AX220" s="14" t="s">
        <v>84</v>
      </c>
      <c r="AY220" s="252" t="s">
        <v>314</v>
      </c>
    </row>
    <row r="221" spans="2:65" s="1" customFormat="1" ht="25.5" customHeight="1">
      <c r="B221" s="42"/>
      <c r="C221" s="208" t="s">
        <v>469</v>
      </c>
      <c r="D221" s="208" t="s">
        <v>316</v>
      </c>
      <c r="E221" s="209" t="s">
        <v>1378</v>
      </c>
      <c r="F221" s="210" t="s">
        <v>1379</v>
      </c>
      <c r="G221" s="211" t="s">
        <v>149</v>
      </c>
      <c r="H221" s="212">
        <v>48</v>
      </c>
      <c r="I221" s="213"/>
      <c r="J221" s="214">
        <f>ROUND(I221*H221,2)</f>
        <v>0</v>
      </c>
      <c r="K221" s="210" t="s">
        <v>319</v>
      </c>
      <c r="L221" s="62"/>
      <c r="M221" s="215" t="s">
        <v>33</v>
      </c>
      <c r="N221" s="216" t="s">
        <v>48</v>
      </c>
      <c r="O221" s="43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25" t="s">
        <v>643</v>
      </c>
      <c r="AT221" s="25" t="s">
        <v>316</v>
      </c>
      <c r="AU221" s="25" t="s">
        <v>330</v>
      </c>
      <c r="AY221" s="25" t="s">
        <v>314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5" t="s">
        <v>84</v>
      </c>
      <c r="BK221" s="219">
        <f>ROUND(I221*H221,2)</f>
        <v>0</v>
      </c>
      <c r="BL221" s="25" t="s">
        <v>643</v>
      </c>
      <c r="BM221" s="25" t="s">
        <v>1380</v>
      </c>
    </row>
    <row r="222" spans="2:51" s="12" customFormat="1" ht="13.5">
      <c r="B222" s="220"/>
      <c r="C222" s="221"/>
      <c r="D222" s="222" t="s">
        <v>321</v>
      </c>
      <c r="E222" s="223" t="s">
        <v>33</v>
      </c>
      <c r="F222" s="224" t="s">
        <v>702</v>
      </c>
      <c r="G222" s="221"/>
      <c r="H222" s="223" t="s">
        <v>33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321</v>
      </c>
      <c r="AU222" s="230" t="s">
        <v>330</v>
      </c>
      <c r="AV222" s="12" t="s">
        <v>84</v>
      </c>
      <c r="AW222" s="12" t="s">
        <v>40</v>
      </c>
      <c r="AX222" s="12" t="s">
        <v>77</v>
      </c>
      <c r="AY222" s="230" t="s">
        <v>314</v>
      </c>
    </row>
    <row r="223" spans="2:51" s="13" customFormat="1" ht="13.5">
      <c r="B223" s="231"/>
      <c r="C223" s="232"/>
      <c r="D223" s="222" t="s">
        <v>321</v>
      </c>
      <c r="E223" s="233" t="s">
        <v>33</v>
      </c>
      <c r="F223" s="234" t="s">
        <v>563</v>
      </c>
      <c r="G223" s="232"/>
      <c r="H223" s="235">
        <v>48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321</v>
      </c>
      <c r="AU223" s="241" t="s">
        <v>330</v>
      </c>
      <c r="AV223" s="13" t="s">
        <v>86</v>
      </c>
      <c r="AW223" s="13" t="s">
        <v>40</v>
      </c>
      <c r="AX223" s="13" t="s">
        <v>77</v>
      </c>
      <c r="AY223" s="241" t="s">
        <v>314</v>
      </c>
    </row>
    <row r="224" spans="2:51" s="14" customFormat="1" ht="13.5">
      <c r="B224" s="242"/>
      <c r="C224" s="243"/>
      <c r="D224" s="222" t="s">
        <v>321</v>
      </c>
      <c r="E224" s="244" t="s">
        <v>33</v>
      </c>
      <c r="F224" s="245" t="s">
        <v>324</v>
      </c>
      <c r="G224" s="243"/>
      <c r="H224" s="246">
        <v>48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321</v>
      </c>
      <c r="AU224" s="252" t="s">
        <v>330</v>
      </c>
      <c r="AV224" s="14" t="s">
        <v>178</v>
      </c>
      <c r="AW224" s="14" t="s">
        <v>40</v>
      </c>
      <c r="AX224" s="14" t="s">
        <v>84</v>
      </c>
      <c r="AY224" s="252" t="s">
        <v>314</v>
      </c>
    </row>
    <row r="225" spans="2:65" s="1" customFormat="1" ht="16.5" customHeight="1">
      <c r="B225" s="42"/>
      <c r="C225" s="264" t="s">
        <v>475</v>
      </c>
      <c r="D225" s="264" t="s">
        <v>419</v>
      </c>
      <c r="E225" s="265" t="s">
        <v>1381</v>
      </c>
      <c r="F225" s="266" t="s">
        <v>1382</v>
      </c>
      <c r="G225" s="267" t="s">
        <v>149</v>
      </c>
      <c r="H225" s="268">
        <v>417</v>
      </c>
      <c r="I225" s="269"/>
      <c r="J225" s="270">
        <f>ROUND(I225*H225,2)</f>
        <v>0</v>
      </c>
      <c r="K225" s="266" t="s">
        <v>319</v>
      </c>
      <c r="L225" s="271"/>
      <c r="M225" s="272" t="s">
        <v>33</v>
      </c>
      <c r="N225" s="273" t="s">
        <v>48</v>
      </c>
      <c r="O225" s="43"/>
      <c r="P225" s="217">
        <f>O225*H225</f>
        <v>0</v>
      </c>
      <c r="Q225" s="217">
        <v>0.0009</v>
      </c>
      <c r="R225" s="217">
        <f>Q225*H225</f>
        <v>0.37529999999999997</v>
      </c>
      <c r="S225" s="217">
        <v>0</v>
      </c>
      <c r="T225" s="218">
        <f>S225*H225</f>
        <v>0</v>
      </c>
      <c r="AR225" s="25" t="s">
        <v>953</v>
      </c>
      <c r="AT225" s="25" t="s">
        <v>419</v>
      </c>
      <c r="AU225" s="25" t="s">
        <v>330</v>
      </c>
      <c r="AY225" s="25" t="s">
        <v>314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5" t="s">
        <v>84</v>
      </c>
      <c r="BK225" s="219">
        <f>ROUND(I225*H225,2)</f>
        <v>0</v>
      </c>
      <c r="BL225" s="25" t="s">
        <v>953</v>
      </c>
      <c r="BM225" s="25" t="s">
        <v>1383</v>
      </c>
    </row>
    <row r="226" spans="2:51" s="12" customFormat="1" ht="13.5">
      <c r="B226" s="220"/>
      <c r="C226" s="221"/>
      <c r="D226" s="222" t="s">
        <v>321</v>
      </c>
      <c r="E226" s="223" t="s">
        <v>33</v>
      </c>
      <c r="F226" s="224" t="s">
        <v>702</v>
      </c>
      <c r="G226" s="221"/>
      <c r="H226" s="223" t="s">
        <v>33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321</v>
      </c>
      <c r="AU226" s="230" t="s">
        <v>330</v>
      </c>
      <c r="AV226" s="12" t="s">
        <v>84</v>
      </c>
      <c r="AW226" s="12" t="s">
        <v>40</v>
      </c>
      <c r="AX226" s="12" t="s">
        <v>77</v>
      </c>
      <c r="AY226" s="230" t="s">
        <v>314</v>
      </c>
    </row>
    <row r="227" spans="2:51" s="13" customFormat="1" ht="13.5">
      <c r="B227" s="231"/>
      <c r="C227" s="232"/>
      <c r="D227" s="222" t="s">
        <v>321</v>
      </c>
      <c r="E227" s="233" t="s">
        <v>33</v>
      </c>
      <c r="F227" s="234" t="s">
        <v>1384</v>
      </c>
      <c r="G227" s="232"/>
      <c r="H227" s="235">
        <v>417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321</v>
      </c>
      <c r="AU227" s="241" t="s">
        <v>330</v>
      </c>
      <c r="AV227" s="13" t="s">
        <v>86</v>
      </c>
      <c r="AW227" s="13" t="s">
        <v>40</v>
      </c>
      <c r="AX227" s="13" t="s">
        <v>77</v>
      </c>
      <c r="AY227" s="241" t="s">
        <v>314</v>
      </c>
    </row>
    <row r="228" spans="2:51" s="14" customFormat="1" ht="13.5">
      <c r="B228" s="242"/>
      <c r="C228" s="243"/>
      <c r="D228" s="222" t="s">
        <v>321</v>
      </c>
      <c r="E228" s="244" t="s">
        <v>33</v>
      </c>
      <c r="F228" s="245" t="s">
        <v>324</v>
      </c>
      <c r="G228" s="243"/>
      <c r="H228" s="246">
        <v>417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321</v>
      </c>
      <c r="AU228" s="252" t="s">
        <v>330</v>
      </c>
      <c r="AV228" s="14" t="s">
        <v>178</v>
      </c>
      <c r="AW228" s="14" t="s">
        <v>40</v>
      </c>
      <c r="AX228" s="14" t="s">
        <v>84</v>
      </c>
      <c r="AY228" s="252" t="s">
        <v>314</v>
      </c>
    </row>
    <row r="229" spans="2:65" s="1" customFormat="1" ht="25.5" customHeight="1">
      <c r="B229" s="42"/>
      <c r="C229" s="208" t="s">
        <v>483</v>
      </c>
      <c r="D229" s="208" t="s">
        <v>316</v>
      </c>
      <c r="E229" s="209" t="s">
        <v>1385</v>
      </c>
      <c r="F229" s="210" t="s">
        <v>1386</v>
      </c>
      <c r="G229" s="211" t="s">
        <v>177</v>
      </c>
      <c r="H229" s="212">
        <v>1</v>
      </c>
      <c r="I229" s="213"/>
      <c r="J229" s="214">
        <f>ROUND(I229*H229,2)</f>
        <v>0</v>
      </c>
      <c r="K229" s="210" t="s">
        <v>319</v>
      </c>
      <c r="L229" s="62"/>
      <c r="M229" s="215" t="s">
        <v>33</v>
      </c>
      <c r="N229" s="216" t="s">
        <v>48</v>
      </c>
      <c r="O229" s="43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25" t="s">
        <v>643</v>
      </c>
      <c r="AT229" s="25" t="s">
        <v>316</v>
      </c>
      <c r="AU229" s="25" t="s">
        <v>330</v>
      </c>
      <c r="AY229" s="25" t="s">
        <v>314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5" t="s">
        <v>84</v>
      </c>
      <c r="BK229" s="219">
        <f>ROUND(I229*H229,2)</f>
        <v>0</v>
      </c>
      <c r="BL229" s="25" t="s">
        <v>643</v>
      </c>
      <c r="BM229" s="25" t="s">
        <v>1387</v>
      </c>
    </row>
    <row r="230" spans="2:51" s="12" customFormat="1" ht="13.5">
      <c r="B230" s="220"/>
      <c r="C230" s="221"/>
      <c r="D230" s="222" t="s">
        <v>321</v>
      </c>
      <c r="E230" s="223" t="s">
        <v>33</v>
      </c>
      <c r="F230" s="224" t="s">
        <v>544</v>
      </c>
      <c r="G230" s="221"/>
      <c r="H230" s="223" t="s">
        <v>33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321</v>
      </c>
      <c r="AU230" s="230" t="s">
        <v>330</v>
      </c>
      <c r="AV230" s="12" t="s">
        <v>84</v>
      </c>
      <c r="AW230" s="12" t="s">
        <v>40</v>
      </c>
      <c r="AX230" s="12" t="s">
        <v>77</v>
      </c>
      <c r="AY230" s="230" t="s">
        <v>314</v>
      </c>
    </row>
    <row r="231" spans="2:51" s="13" customFormat="1" ht="13.5">
      <c r="B231" s="231"/>
      <c r="C231" s="232"/>
      <c r="D231" s="222" t="s">
        <v>321</v>
      </c>
      <c r="E231" s="233" t="s">
        <v>33</v>
      </c>
      <c r="F231" s="234" t="s">
        <v>84</v>
      </c>
      <c r="G231" s="232"/>
      <c r="H231" s="235">
        <v>1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321</v>
      </c>
      <c r="AU231" s="241" t="s">
        <v>330</v>
      </c>
      <c r="AV231" s="13" t="s">
        <v>86</v>
      </c>
      <c r="AW231" s="13" t="s">
        <v>40</v>
      </c>
      <c r="AX231" s="13" t="s">
        <v>77</v>
      </c>
      <c r="AY231" s="241" t="s">
        <v>314</v>
      </c>
    </row>
    <row r="232" spans="2:51" s="14" customFormat="1" ht="13.5">
      <c r="B232" s="242"/>
      <c r="C232" s="243"/>
      <c r="D232" s="222" t="s">
        <v>321</v>
      </c>
      <c r="E232" s="244" t="s">
        <v>33</v>
      </c>
      <c r="F232" s="245" t="s">
        <v>324</v>
      </c>
      <c r="G232" s="243"/>
      <c r="H232" s="246">
        <v>1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AT232" s="252" t="s">
        <v>321</v>
      </c>
      <c r="AU232" s="252" t="s">
        <v>330</v>
      </c>
      <c r="AV232" s="14" t="s">
        <v>178</v>
      </c>
      <c r="AW232" s="14" t="s">
        <v>40</v>
      </c>
      <c r="AX232" s="14" t="s">
        <v>84</v>
      </c>
      <c r="AY232" s="252" t="s">
        <v>314</v>
      </c>
    </row>
    <row r="233" spans="2:65" s="1" customFormat="1" ht="16.5" customHeight="1">
      <c r="B233" s="42"/>
      <c r="C233" s="264" t="s">
        <v>487</v>
      </c>
      <c r="D233" s="264" t="s">
        <v>419</v>
      </c>
      <c r="E233" s="265" t="s">
        <v>1388</v>
      </c>
      <c r="F233" s="266" t="s">
        <v>1389</v>
      </c>
      <c r="G233" s="267" t="s">
        <v>177</v>
      </c>
      <c r="H233" s="268">
        <v>1</v>
      </c>
      <c r="I233" s="269"/>
      <c r="J233" s="270">
        <f>ROUND(I233*H233,2)</f>
        <v>0</v>
      </c>
      <c r="K233" s="266" t="s">
        <v>319</v>
      </c>
      <c r="L233" s="271"/>
      <c r="M233" s="272" t="s">
        <v>33</v>
      </c>
      <c r="N233" s="273" t="s">
        <v>48</v>
      </c>
      <c r="O233" s="43"/>
      <c r="P233" s="217">
        <f>O233*H233</f>
        <v>0</v>
      </c>
      <c r="Q233" s="217">
        <v>0.0081</v>
      </c>
      <c r="R233" s="217">
        <f>Q233*H233</f>
        <v>0.0081</v>
      </c>
      <c r="S233" s="217">
        <v>0</v>
      </c>
      <c r="T233" s="218">
        <f>S233*H233</f>
        <v>0</v>
      </c>
      <c r="AR233" s="25" t="s">
        <v>953</v>
      </c>
      <c r="AT233" s="25" t="s">
        <v>419</v>
      </c>
      <c r="AU233" s="25" t="s">
        <v>330</v>
      </c>
      <c r="AY233" s="25" t="s">
        <v>314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5" t="s">
        <v>84</v>
      </c>
      <c r="BK233" s="219">
        <f>ROUND(I233*H233,2)</f>
        <v>0</v>
      </c>
      <c r="BL233" s="25" t="s">
        <v>953</v>
      </c>
      <c r="BM233" s="25" t="s">
        <v>1390</v>
      </c>
    </row>
    <row r="234" spans="2:51" s="12" customFormat="1" ht="13.5">
      <c r="B234" s="220"/>
      <c r="C234" s="221"/>
      <c r="D234" s="222" t="s">
        <v>321</v>
      </c>
      <c r="E234" s="223" t="s">
        <v>33</v>
      </c>
      <c r="F234" s="224" t="s">
        <v>544</v>
      </c>
      <c r="G234" s="221"/>
      <c r="H234" s="223" t="s">
        <v>33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321</v>
      </c>
      <c r="AU234" s="230" t="s">
        <v>330</v>
      </c>
      <c r="AV234" s="12" t="s">
        <v>84</v>
      </c>
      <c r="AW234" s="12" t="s">
        <v>40</v>
      </c>
      <c r="AX234" s="12" t="s">
        <v>77</v>
      </c>
      <c r="AY234" s="230" t="s">
        <v>314</v>
      </c>
    </row>
    <row r="235" spans="2:51" s="13" customFormat="1" ht="13.5">
      <c r="B235" s="231"/>
      <c r="C235" s="232"/>
      <c r="D235" s="222" t="s">
        <v>321</v>
      </c>
      <c r="E235" s="233" t="s">
        <v>33</v>
      </c>
      <c r="F235" s="234" t="s">
        <v>84</v>
      </c>
      <c r="G235" s="232"/>
      <c r="H235" s="235">
        <v>1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321</v>
      </c>
      <c r="AU235" s="241" t="s">
        <v>330</v>
      </c>
      <c r="AV235" s="13" t="s">
        <v>86</v>
      </c>
      <c r="AW235" s="13" t="s">
        <v>40</v>
      </c>
      <c r="AX235" s="13" t="s">
        <v>77</v>
      </c>
      <c r="AY235" s="241" t="s">
        <v>314</v>
      </c>
    </row>
    <row r="236" spans="2:51" s="14" customFormat="1" ht="13.5">
      <c r="B236" s="242"/>
      <c r="C236" s="243"/>
      <c r="D236" s="222" t="s">
        <v>321</v>
      </c>
      <c r="E236" s="244" t="s">
        <v>33</v>
      </c>
      <c r="F236" s="245" t="s">
        <v>324</v>
      </c>
      <c r="G236" s="243"/>
      <c r="H236" s="246">
        <v>1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321</v>
      </c>
      <c r="AU236" s="252" t="s">
        <v>330</v>
      </c>
      <c r="AV236" s="14" t="s">
        <v>178</v>
      </c>
      <c r="AW236" s="14" t="s">
        <v>40</v>
      </c>
      <c r="AX236" s="14" t="s">
        <v>84</v>
      </c>
      <c r="AY236" s="252" t="s">
        <v>314</v>
      </c>
    </row>
    <row r="237" spans="2:65" s="1" customFormat="1" ht="25.5" customHeight="1">
      <c r="B237" s="42"/>
      <c r="C237" s="208" t="s">
        <v>494</v>
      </c>
      <c r="D237" s="208" t="s">
        <v>316</v>
      </c>
      <c r="E237" s="209" t="s">
        <v>1391</v>
      </c>
      <c r="F237" s="210" t="s">
        <v>1392</v>
      </c>
      <c r="G237" s="211" t="s">
        <v>149</v>
      </c>
      <c r="H237" s="212">
        <v>110</v>
      </c>
      <c r="I237" s="213"/>
      <c r="J237" s="214">
        <f>ROUND(I237*H237,2)</f>
        <v>0</v>
      </c>
      <c r="K237" s="210" t="s">
        <v>319</v>
      </c>
      <c r="L237" s="62"/>
      <c r="M237" s="215" t="s">
        <v>33</v>
      </c>
      <c r="N237" s="216" t="s">
        <v>48</v>
      </c>
      <c r="O237" s="43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25" t="s">
        <v>643</v>
      </c>
      <c r="AT237" s="25" t="s">
        <v>316</v>
      </c>
      <c r="AU237" s="25" t="s">
        <v>330</v>
      </c>
      <c r="AY237" s="25" t="s">
        <v>314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5" t="s">
        <v>84</v>
      </c>
      <c r="BK237" s="219">
        <f>ROUND(I237*H237,2)</f>
        <v>0</v>
      </c>
      <c r="BL237" s="25" t="s">
        <v>643</v>
      </c>
      <c r="BM237" s="25" t="s">
        <v>1393</v>
      </c>
    </row>
    <row r="238" spans="2:51" s="12" customFormat="1" ht="13.5">
      <c r="B238" s="220"/>
      <c r="C238" s="221"/>
      <c r="D238" s="222" t="s">
        <v>321</v>
      </c>
      <c r="E238" s="223" t="s">
        <v>33</v>
      </c>
      <c r="F238" s="224" t="s">
        <v>702</v>
      </c>
      <c r="G238" s="221"/>
      <c r="H238" s="223" t="s">
        <v>33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321</v>
      </c>
      <c r="AU238" s="230" t="s">
        <v>330</v>
      </c>
      <c r="AV238" s="12" t="s">
        <v>84</v>
      </c>
      <c r="AW238" s="12" t="s">
        <v>40</v>
      </c>
      <c r="AX238" s="12" t="s">
        <v>77</v>
      </c>
      <c r="AY238" s="230" t="s">
        <v>314</v>
      </c>
    </row>
    <row r="239" spans="2:51" s="13" customFormat="1" ht="13.5">
      <c r="B239" s="231"/>
      <c r="C239" s="232"/>
      <c r="D239" s="222" t="s">
        <v>321</v>
      </c>
      <c r="E239" s="233" t="s">
        <v>33</v>
      </c>
      <c r="F239" s="234" t="s">
        <v>858</v>
      </c>
      <c r="G239" s="232"/>
      <c r="H239" s="235">
        <v>110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321</v>
      </c>
      <c r="AU239" s="241" t="s">
        <v>330</v>
      </c>
      <c r="AV239" s="13" t="s">
        <v>86</v>
      </c>
      <c r="AW239" s="13" t="s">
        <v>40</v>
      </c>
      <c r="AX239" s="13" t="s">
        <v>77</v>
      </c>
      <c r="AY239" s="241" t="s">
        <v>314</v>
      </c>
    </row>
    <row r="240" spans="2:51" s="14" customFormat="1" ht="13.5">
      <c r="B240" s="242"/>
      <c r="C240" s="243"/>
      <c r="D240" s="222" t="s">
        <v>321</v>
      </c>
      <c r="E240" s="244" t="s">
        <v>33</v>
      </c>
      <c r="F240" s="245" t="s">
        <v>324</v>
      </c>
      <c r="G240" s="243"/>
      <c r="H240" s="246">
        <v>110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321</v>
      </c>
      <c r="AU240" s="252" t="s">
        <v>330</v>
      </c>
      <c r="AV240" s="14" t="s">
        <v>178</v>
      </c>
      <c r="AW240" s="14" t="s">
        <v>40</v>
      </c>
      <c r="AX240" s="14" t="s">
        <v>84</v>
      </c>
      <c r="AY240" s="252" t="s">
        <v>314</v>
      </c>
    </row>
    <row r="241" spans="2:65" s="1" customFormat="1" ht="38.25" customHeight="1">
      <c r="B241" s="42"/>
      <c r="C241" s="264" t="s">
        <v>498</v>
      </c>
      <c r="D241" s="264" t="s">
        <v>419</v>
      </c>
      <c r="E241" s="265" t="s">
        <v>1394</v>
      </c>
      <c r="F241" s="266" t="s">
        <v>1395</v>
      </c>
      <c r="G241" s="267" t="s">
        <v>149</v>
      </c>
      <c r="H241" s="268">
        <v>110</v>
      </c>
      <c r="I241" s="269"/>
      <c r="J241" s="270">
        <f>ROUND(I241*H241,2)</f>
        <v>0</v>
      </c>
      <c r="K241" s="266" t="s">
        <v>319</v>
      </c>
      <c r="L241" s="271"/>
      <c r="M241" s="272" t="s">
        <v>33</v>
      </c>
      <c r="N241" s="273" t="s">
        <v>48</v>
      </c>
      <c r="O241" s="43"/>
      <c r="P241" s="217">
        <f>O241*H241</f>
        <v>0</v>
      </c>
      <c r="Q241" s="217">
        <v>0.00035</v>
      </c>
      <c r="R241" s="217">
        <f>Q241*H241</f>
        <v>0.0385</v>
      </c>
      <c r="S241" s="217">
        <v>0</v>
      </c>
      <c r="T241" s="218">
        <f>S241*H241</f>
        <v>0</v>
      </c>
      <c r="AR241" s="25" t="s">
        <v>1308</v>
      </c>
      <c r="AT241" s="25" t="s">
        <v>419</v>
      </c>
      <c r="AU241" s="25" t="s">
        <v>330</v>
      </c>
      <c r="AY241" s="25" t="s">
        <v>314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5" t="s">
        <v>84</v>
      </c>
      <c r="BK241" s="219">
        <f>ROUND(I241*H241,2)</f>
        <v>0</v>
      </c>
      <c r="BL241" s="25" t="s">
        <v>643</v>
      </c>
      <c r="BM241" s="25" t="s">
        <v>1396</v>
      </c>
    </row>
    <row r="242" spans="2:47" s="1" customFormat="1" ht="27">
      <c r="B242" s="42"/>
      <c r="C242" s="64"/>
      <c r="D242" s="222" t="s">
        <v>479</v>
      </c>
      <c r="E242" s="64"/>
      <c r="F242" s="274" t="s">
        <v>1397</v>
      </c>
      <c r="G242" s="64"/>
      <c r="H242" s="64"/>
      <c r="I242" s="177"/>
      <c r="J242" s="64"/>
      <c r="K242" s="64"/>
      <c r="L242" s="62"/>
      <c r="M242" s="275"/>
      <c r="N242" s="43"/>
      <c r="O242" s="43"/>
      <c r="P242" s="43"/>
      <c r="Q242" s="43"/>
      <c r="R242" s="43"/>
      <c r="S242" s="43"/>
      <c r="T242" s="79"/>
      <c r="AT242" s="25" t="s">
        <v>479</v>
      </c>
      <c r="AU242" s="25" t="s">
        <v>330</v>
      </c>
    </row>
    <row r="243" spans="2:51" s="12" customFormat="1" ht="13.5">
      <c r="B243" s="220"/>
      <c r="C243" s="221"/>
      <c r="D243" s="222" t="s">
        <v>321</v>
      </c>
      <c r="E243" s="223" t="s">
        <v>33</v>
      </c>
      <c r="F243" s="224" t="s">
        <v>702</v>
      </c>
      <c r="G243" s="221"/>
      <c r="H243" s="223" t="s">
        <v>33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321</v>
      </c>
      <c r="AU243" s="230" t="s">
        <v>330</v>
      </c>
      <c r="AV243" s="12" t="s">
        <v>84</v>
      </c>
      <c r="AW243" s="12" t="s">
        <v>40</v>
      </c>
      <c r="AX243" s="12" t="s">
        <v>77</v>
      </c>
      <c r="AY243" s="230" t="s">
        <v>314</v>
      </c>
    </row>
    <row r="244" spans="2:51" s="13" customFormat="1" ht="13.5">
      <c r="B244" s="231"/>
      <c r="C244" s="232"/>
      <c r="D244" s="222" t="s">
        <v>321</v>
      </c>
      <c r="E244" s="233" t="s">
        <v>33</v>
      </c>
      <c r="F244" s="234" t="s">
        <v>858</v>
      </c>
      <c r="G244" s="232"/>
      <c r="H244" s="235">
        <v>110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321</v>
      </c>
      <c r="AU244" s="241" t="s">
        <v>330</v>
      </c>
      <c r="AV244" s="13" t="s">
        <v>86</v>
      </c>
      <c r="AW244" s="13" t="s">
        <v>40</v>
      </c>
      <c r="AX244" s="13" t="s">
        <v>77</v>
      </c>
      <c r="AY244" s="241" t="s">
        <v>314</v>
      </c>
    </row>
    <row r="245" spans="2:51" s="14" customFormat="1" ht="13.5">
      <c r="B245" s="242"/>
      <c r="C245" s="243"/>
      <c r="D245" s="222" t="s">
        <v>321</v>
      </c>
      <c r="E245" s="244" t="s">
        <v>33</v>
      </c>
      <c r="F245" s="245" t="s">
        <v>324</v>
      </c>
      <c r="G245" s="243"/>
      <c r="H245" s="246">
        <v>110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321</v>
      </c>
      <c r="AU245" s="252" t="s">
        <v>330</v>
      </c>
      <c r="AV245" s="14" t="s">
        <v>178</v>
      </c>
      <c r="AW245" s="14" t="s">
        <v>40</v>
      </c>
      <c r="AX245" s="14" t="s">
        <v>84</v>
      </c>
      <c r="AY245" s="252" t="s">
        <v>314</v>
      </c>
    </row>
    <row r="246" spans="2:65" s="1" customFormat="1" ht="25.5" customHeight="1">
      <c r="B246" s="42"/>
      <c r="C246" s="208" t="s">
        <v>503</v>
      </c>
      <c r="D246" s="208" t="s">
        <v>316</v>
      </c>
      <c r="E246" s="209" t="s">
        <v>1398</v>
      </c>
      <c r="F246" s="210" t="s">
        <v>1399</v>
      </c>
      <c r="G246" s="211" t="s">
        <v>149</v>
      </c>
      <c r="H246" s="212">
        <v>28.5</v>
      </c>
      <c r="I246" s="213"/>
      <c r="J246" s="214">
        <f>ROUND(I246*H246,2)</f>
        <v>0</v>
      </c>
      <c r="K246" s="210" t="s">
        <v>319</v>
      </c>
      <c r="L246" s="62"/>
      <c r="M246" s="215" t="s">
        <v>33</v>
      </c>
      <c r="N246" s="216" t="s">
        <v>48</v>
      </c>
      <c r="O246" s="43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25" t="s">
        <v>643</v>
      </c>
      <c r="AT246" s="25" t="s">
        <v>316</v>
      </c>
      <c r="AU246" s="25" t="s">
        <v>330</v>
      </c>
      <c r="AY246" s="25" t="s">
        <v>314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5" t="s">
        <v>84</v>
      </c>
      <c r="BK246" s="219">
        <f>ROUND(I246*H246,2)</f>
        <v>0</v>
      </c>
      <c r="BL246" s="25" t="s">
        <v>643</v>
      </c>
      <c r="BM246" s="25" t="s">
        <v>1400</v>
      </c>
    </row>
    <row r="247" spans="2:51" s="12" customFormat="1" ht="13.5">
      <c r="B247" s="220"/>
      <c r="C247" s="221"/>
      <c r="D247" s="222" t="s">
        <v>321</v>
      </c>
      <c r="E247" s="223" t="s">
        <v>33</v>
      </c>
      <c r="F247" s="224" t="s">
        <v>702</v>
      </c>
      <c r="G247" s="221"/>
      <c r="H247" s="223" t="s">
        <v>33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321</v>
      </c>
      <c r="AU247" s="230" t="s">
        <v>330</v>
      </c>
      <c r="AV247" s="12" t="s">
        <v>84</v>
      </c>
      <c r="AW247" s="12" t="s">
        <v>40</v>
      </c>
      <c r="AX247" s="12" t="s">
        <v>77</v>
      </c>
      <c r="AY247" s="230" t="s">
        <v>314</v>
      </c>
    </row>
    <row r="248" spans="2:51" s="13" customFormat="1" ht="13.5">
      <c r="B248" s="231"/>
      <c r="C248" s="232"/>
      <c r="D248" s="222" t="s">
        <v>321</v>
      </c>
      <c r="E248" s="233" t="s">
        <v>33</v>
      </c>
      <c r="F248" s="234" t="s">
        <v>1401</v>
      </c>
      <c r="G248" s="232"/>
      <c r="H248" s="235">
        <v>28.5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321</v>
      </c>
      <c r="AU248" s="241" t="s">
        <v>330</v>
      </c>
      <c r="AV248" s="13" t="s">
        <v>86</v>
      </c>
      <c r="AW248" s="13" t="s">
        <v>40</v>
      </c>
      <c r="AX248" s="13" t="s">
        <v>77</v>
      </c>
      <c r="AY248" s="241" t="s">
        <v>314</v>
      </c>
    </row>
    <row r="249" spans="2:51" s="14" customFormat="1" ht="13.5">
      <c r="B249" s="242"/>
      <c r="C249" s="243"/>
      <c r="D249" s="222" t="s">
        <v>321</v>
      </c>
      <c r="E249" s="244" t="s">
        <v>33</v>
      </c>
      <c r="F249" s="245" t="s">
        <v>324</v>
      </c>
      <c r="G249" s="243"/>
      <c r="H249" s="246">
        <v>28.5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321</v>
      </c>
      <c r="AU249" s="252" t="s">
        <v>330</v>
      </c>
      <c r="AV249" s="14" t="s">
        <v>178</v>
      </c>
      <c r="AW249" s="14" t="s">
        <v>40</v>
      </c>
      <c r="AX249" s="14" t="s">
        <v>84</v>
      </c>
      <c r="AY249" s="252" t="s">
        <v>314</v>
      </c>
    </row>
    <row r="250" spans="2:65" s="1" customFormat="1" ht="38.25" customHeight="1">
      <c r="B250" s="42"/>
      <c r="C250" s="264" t="s">
        <v>139</v>
      </c>
      <c r="D250" s="264" t="s">
        <v>419</v>
      </c>
      <c r="E250" s="265" t="s">
        <v>1402</v>
      </c>
      <c r="F250" s="266" t="s">
        <v>1403</v>
      </c>
      <c r="G250" s="267" t="s">
        <v>149</v>
      </c>
      <c r="H250" s="268">
        <v>24</v>
      </c>
      <c r="I250" s="269"/>
      <c r="J250" s="270">
        <f>ROUND(I250*H250,2)</f>
        <v>0</v>
      </c>
      <c r="K250" s="266" t="s">
        <v>319</v>
      </c>
      <c r="L250" s="271"/>
      <c r="M250" s="272" t="s">
        <v>33</v>
      </c>
      <c r="N250" s="273" t="s">
        <v>48</v>
      </c>
      <c r="O250" s="43"/>
      <c r="P250" s="217">
        <f>O250*H250</f>
        <v>0</v>
      </c>
      <c r="Q250" s="217">
        <v>0.00019</v>
      </c>
      <c r="R250" s="217">
        <f>Q250*H250</f>
        <v>0.00456</v>
      </c>
      <c r="S250" s="217">
        <v>0</v>
      </c>
      <c r="T250" s="218">
        <f>S250*H250</f>
        <v>0</v>
      </c>
      <c r="AR250" s="25" t="s">
        <v>1308</v>
      </c>
      <c r="AT250" s="25" t="s">
        <v>419</v>
      </c>
      <c r="AU250" s="25" t="s">
        <v>330</v>
      </c>
      <c r="AY250" s="25" t="s">
        <v>314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5" t="s">
        <v>84</v>
      </c>
      <c r="BK250" s="219">
        <f>ROUND(I250*H250,2)</f>
        <v>0</v>
      </c>
      <c r="BL250" s="25" t="s">
        <v>643</v>
      </c>
      <c r="BM250" s="25" t="s">
        <v>1404</v>
      </c>
    </row>
    <row r="251" spans="2:47" s="1" customFormat="1" ht="27">
      <c r="B251" s="42"/>
      <c r="C251" s="64"/>
      <c r="D251" s="222" t="s">
        <v>479</v>
      </c>
      <c r="E251" s="64"/>
      <c r="F251" s="274" t="s">
        <v>1405</v>
      </c>
      <c r="G251" s="64"/>
      <c r="H251" s="64"/>
      <c r="I251" s="177"/>
      <c r="J251" s="64"/>
      <c r="K251" s="64"/>
      <c r="L251" s="62"/>
      <c r="M251" s="275"/>
      <c r="N251" s="43"/>
      <c r="O251" s="43"/>
      <c r="P251" s="43"/>
      <c r="Q251" s="43"/>
      <c r="R251" s="43"/>
      <c r="S251" s="43"/>
      <c r="T251" s="79"/>
      <c r="AT251" s="25" t="s">
        <v>479</v>
      </c>
      <c r="AU251" s="25" t="s">
        <v>330</v>
      </c>
    </row>
    <row r="252" spans="2:51" s="12" customFormat="1" ht="13.5">
      <c r="B252" s="220"/>
      <c r="C252" s="221"/>
      <c r="D252" s="222" t="s">
        <v>321</v>
      </c>
      <c r="E252" s="223" t="s">
        <v>33</v>
      </c>
      <c r="F252" s="224" t="s">
        <v>702</v>
      </c>
      <c r="G252" s="221"/>
      <c r="H252" s="223" t="s">
        <v>33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321</v>
      </c>
      <c r="AU252" s="230" t="s">
        <v>330</v>
      </c>
      <c r="AV252" s="12" t="s">
        <v>84</v>
      </c>
      <c r="AW252" s="12" t="s">
        <v>40</v>
      </c>
      <c r="AX252" s="12" t="s">
        <v>77</v>
      </c>
      <c r="AY252" s="230" t="s">
        <v>314</v>
      </c>
    </row>
    <row r="253" spans="2:51" s="13" customFormat="1" ht="13.5">
      <c r="B253" s="231"/>
      <c r="C253" s="232"/>
      <c r="D253" s="222" t="s">
        <v>321</v>
      </c>
      <c r="E253" s="233" t="s">
        <v>33</v>
      </c>
      <c r="F253" s="234" t="s">
        <v>145</v>
      </c>
      <c r="G253" s="232"/>
      <c r="H253" s="235">
        <v>24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321</v>
      </c>
      <c r="AU253" s="241" t="s">
        <v>330</v>
      </c>
      <c r="AV253" s="13" t="s">
        <v>86</v>
      </c>
      <c r="AW253" s="13" t="s">
        <v>40</v>
      </c>
      <c r="AX253" s="13" t="s">
        <v>77</v>
      </c>
      <c r="AY253" s="241" t="s">
        <v>314</v>
      </c>
    </row>
    <row r="254" spans="2:51" s="14" customFormat="1" ht="13.5">
      <c r="B254" s="242"/>
      <c r="C254" s="243"/>
      <c r="D254" s="222" t="s">
        <v>321</v>
      </c>
      <c r="E254" s="244" t="s">
        <v>33</v>
      </c>
      <c r="F254" s="245" t="s">
        <v>324</v>
      </c>
      <c r="G254" s="243"/>
      <c r="H254" s="246">
        <v>24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321</v>
      </c>
      <c r="AU254" s="252" t="s">
        <v>330</v>
      </c>
      <c r="AV254" s="14" t="s">
        <v>178</v>
      </c>
      <c r="AW254" s="14" t="s">
        <v>40</v>
      </c>
      <c r="AX254" s="14" t="s">
        <v>84</v>
      </c>
      <c r="AY254" s="252" t="s">
        <v>314</v>
      </c>
    </row>
    <row r="255" spans="2:65" s="1" customFormat="1" ht="25.5" customHeight="1">
      <c r="B255" s="42"/>
      <c r="C255" s="264" t="s">
        <v>512</v>
      </c>
      <c r="D255" s="264" t="s">
        <v>419</v>
      </c>
      <c r="E255" s="265" t="s">
        <v>1406</v>
      </c>
      <c r="F255" s="266" t="s">
        <v>1407</v>
      </c>
      <c r="G255" s="267" t="s">
        <v>149</v>
      </c>
      <c r="H255" s="268">
        <v>4.5</v>
      </c>
      <c r="I255" s="269"/>
      <c r="J255" s="270">
        <f>ROUND(I255*H255,2)</f>
        <v>0</v>
      </c>
      <c r="K255" s="266" t="s">
        <v>319</v>
      </c>
      <c r="L255" s="271"/>
      <c r="M255" s="272" t="s">
        <v>33</v>
      </c>
      <c r="N255" s="273" t="s">
        <v>48</v>
      </c>
      <c r="O255" s="43"/>
      <c r="P255" s="217">
        <f>O255*H255</f>
        <v>0</v>
      </c>
      <c r="Q255" s="217">
        <v>0.00026</v>
      </c>
      <c r="R255" s="217">
        <f>Q255*H255</f>
        <v>0.0011699999999999998</v>
      </c>
      <c r="S255" s="217">
        <v>0</v>
      </c>
      <c r="T255" s="218">
        <f>S255*H255</f>
        <v>0</v>
      </c>
      <c r="AR255" s="25" t="s">
        <v>953</v>
      </c>
      <c r="AT255" s="25" t="s">
        <v>419</v>
      </c>
      <c r="AU255" s="25" t="s">
        <v>330</v>
      </c>
      <c r="AY255" s="25" t="s">
        <v>314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5" t="s">
        <v>84</v>
      </c>
      <c r="BK255" s="219">
        <f>ROUND(I255*H255,2)</f>
        <v>0</v>
      </c>
      <c r="BL255" s="25" t="s">
        <v>953</v>
      </c>
      <c r="BM255" s="25" t="s">
        <v>1408</v>
      </c>
    </row>
    <row r="256" spans="2:51" s="12" customFormat="1" ht="13.5">
      <c r="B256" s="220"/>
      <c r="C256" s="221"/>
      <c r="D256" s="222" t="s">
        <v>321</v>
      </c>
      <c r="E256" s="223" t="s">
        <v>33</v>
      </c>
      <c r="F256" s="224" t="s">
        <v>702</v>
      </c>
      <c r="G256" s="221"/>
      <c r="H256" s="223" t="s">
        <v>33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321</v>
      </c>
      <c r="AU256" s="230" t="s">
        <v>330</v>
      </c>
      <c r="AV256" s="12" t="s">
        <v>84</v>
      </c>
      <c r="AW256" s="12" t="s">
        <v>40</v>
      </c>
      <c r="AX256" s="12" t="s">
        <v>77</v>
      </c>
      <c r="AY256" s="230" t="s">
        <v>314</v>
      </c>
    </row>
    <row r="257" spans="2:51" s="13" customFormat="1" ht="13.5">
      <c r="B257" s="231"/>
      <c r="C257" s="232"/>
      <c r="D257" s="222" t="s">
        <v>321</v>
      </c>
      <c r="E257" s="233" t="s">
        <v>33</v>
      </c>
      <c r="F257" s="234" t="s">
        <v>1409</v>
      </c>
      <c r="G257" s="232"/>
      <c r="H257" s="235">
        <v>4.5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321</v>
      </c>
      <c r="AU257" s="241" t="s">
        <v>330</v>
      </c>
      <c r="AV257" s="13" t="s">
        <v>86</v>
      </c>
      <c r="AW257" s="13" t="s">
        <v>40</v>
      </c>
      <c r="AX257" s="13" t="s">
        <v>77</v>
      </c>
      <c r="AY257" s="241" t="s">
        <v>314</v>
      </c>
    </row>
    <row r="258" spans="2:51" s="14" customFormat="1" ht="13.5">
      <c r="B258" s="242"/>
      <c r="C258" s="243"/>
      <c r="D258" s="222" t="s">
        <v>321</v>
      </c>
      <c r="E258" s="244" t="s">
        <v>33</v>
      </c>
      <c r="F258" s="245" t="s">
        <v>324</v>
      </c>
      <c r="G258" s="243"/>
      <c r="H258" s="246">
        <v>4.5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321</v>
      </c>
      <c r="AU258" s="252" t="s">
        <v>330</v>
      </c>
      <c r="AV258" s="14" t="s">
        <v>178</v>
      </c>
      <c r="AW258" s="14" t="s">
        <v>40</v>
      </c>
      <c r="AX258" s="14" t="s">
        <v>84</v>
      </c>
      <c r="AY258" s="252" t="s">
        <v>314</v>
      </c>
    </row>
    <row r="259" spans="2:65" s="1" customFormat="1" ht="38.25" customHeight="1">
      <c r="B259" s="42"/>
      <c r="C259" s="208" t="s">
        <v>519</v>
      </c>
      <c r="D259" s="208" t="s">
        <v>316</v>
      </c>
      <c r="E259" s="209" t="s">
        <v>1410</v>
      </c>
      <c r="F259" s="210" t="s">
        <v>1411</v>
      </c>
      <c r="G259" s="211" t="s">
        <v>149</v>
      </c>
      <c r="H259" s="212">
        <v>124</v>
      </c>
      <c r="I259" s="213"/>
      <c r="J259" s="214">
        <f>ROUND(I259*H259,2)</f>
        <v>0</v>
      </c>
      <c r="K259" s="210" t="s">
        <v>319</v>
      </c>
      <c r="L259" s="62"/>
      <c r="M259" s="215" t="s">
        <v>33</v>
      </c>
      <c r="N259" s="216" t="s">
        <v>48</v>
      </c>
      <c r="O259" s="43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25" t="s">
        <v>643</v>
      </c>
      <c r="AT259" s="25" t="s">
        <v>316</v>
      </c>
      <c r="AU259" s="25" t="s">
        <v>330</v>
      </c>
      <c r="AY259" s="25" t="s">
        <v>314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5" t="s">
        <v>84</v>
      </c>
      <c r="BK259" s="219">
        <f>ROUND(I259*H259,2)</f>
        <v>0</v>
      </c>
      <c r="BL259" s="25" t="s">
        <v>643</v>
      </c>
      <c r="BM259" s="25" t="s">
        <v>1412</v>
      </c>
    </row>
    <row r="260" spans="2:51" s="12" customFormat="1" ht="27">
      <c r="B260" s="220"/>
      <c r="C260" s="221"/>
      <c r="D260" s="222" t="s">
        <v>321</v>
      </c>
      <c r="E260" s="223" t="s">
        <v>33</v>
      </c>
      <c r="F260" s="224" t="s">
        <v>1413</v>
      </c>
      <c r="G260" s="221"/>
      <c r="H260" s="223" t="s">
        <v>33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321</v>
      </c>
      <c r="AU260" s="230" t="s">
        <v>330</v>
      </c>
      <c r="AV260" s="12" t="s">
        <v>84</v>
      </c>
      <c r="AW260" s="12" t="s">
        <v>40</v>
      </c>
      <c r="AX260" s="12" t="s">
        <v>77</v>
      </c>
      <c r="AY260" s="230" t="s">
        <v>314</v>
      </c>
    </row>
    <row r="261" spans="2:51" s="13" customFormat="1" ht="13.5">
      <c r="B261" s="231"/>
      <c r="C261" s="232"/>
      <c r="D261" s="222" t="s">
        <v>321</v>
      </c>
      <c r="E261" s="233" t="s">
        <v>33</v>
      </c>
      <c r="F261" s="234" t="s">
        <v>932</v>
      </c>
      <c r="G261" s="232"/>
      <c r="H261" s="235">
        <v>124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321</v>
      </c>
      <c r="AU261" s="241" t="s">
        <v>330</v>
      </c>
      <c r="AV261" s="13" t="s">
        <v>86</v>
      </c>
      <c r="AW261" s="13" t="s">
        <v>40</v>
      </c>
      <c r="AX261" s="13" t="s">
        <v>77</v>
      </c>
      <c r="AY261" s="241" t="s">
        <v>314</v>
      </c>
    </row>
    <row r="262" spans="2:51" s="14" customFormat="1" ht="13.5">
      <c r="B262" s="242"/>
      <c r="C262" s="243"/>
      <c r="D262" s="222" t="s">
        <v>321</v>
      </c>
      <c r="E262" s="244" t="s">
        <v>33</v>
      </c>
      <c r="F262" s="245" t="s">
        <v>324</v>
      </c>
      <c r="G262" s="243"/>
      <c r="H262" s="246">
        <v>124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321</v>
      </c>
      <c r="AU262" s="252" t="s">
        <v>330</v>
      </c>
      <c r="AV262" s="14" t="s">
        <v>178</v>
      </c>
      <c r="AW262" s="14" t="s">
        <v>40</v>
      </c>
      <c r="AX262" s="14" t="s">
        <v>84</v>
      </c>
      <c r="AY262" s="252" t="s">
        <v>314</v>
      </c>
    </row>
    <row r="263" spans="2:65" s="1" customFormat="1" ht="25.5" customHeight="1">
      <c r="B263" s="42"/>
      <c r="C263" s="208" t="s">
        <v>525</v>
      </c>
      <c r="D263" s="208" t="s">
        <v>316</v>
      </c>
      <c r="E263" s="209" t="s">
        <v>1414</v>
      </c>
      <c r="F263" s="210" t="s">
        <v>1415</v>
      </c>
      <c r="G263" s="211" t="s">
        <v>177</v>
      </c>
      <c r="H263" s="212">
        <v>44</v>
      </c>
      <c r="I263" s="213"/>
      <c r="J263" s="214">
        <f>ROUND(I263*H263,2)</f>
        <v>0</v>
      </c>
      <c r="K263" s="210" t="s">
        <v>319</v>
      </c>
      <c r="L263" s="62"/>
      <c r="M263" s="215" t="s">
        <v>33</v>
      </c>
      <c r="N263" s="216" t="s">
        <v>48</v>
      </c>
      <c r="O263" s="43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25" t="s">
        <v>643</v>
      </c>
      <c r="AT263" s="25" t="s">
        <v>316</v>
      </c>
      <c r="AU263" s="25" t="s">
        <v>330</v>
      </c>
      <c r="AY263" s="25" t="s">
        <v>314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5" t="s">
        <v>84</v>
      </c>
      <c r="BK263" s="219">
        <f>ROUND(I263*H263,2)</f>
        <v>0</v>
      </c>
      <c r="BL263" s="25" t="s">
        <v>643</v>
      </c>
      <c r="BM263" s="25" t="s">
        <v>1416</v>
      </c>
    </row>
    <row r="264" spans="2:51" s="12" customFormat="1" ht="13.5">
      <c r="B264" s="220"/>
      <c r="C264" s="221"/>
      <c r="D264" s="222" t="s">
        <v>321</v>
      </c>
      <c r="E264" s="223" t="s">
        <v>33</v>
      </c>
      <c r="F264" s="224" t="s">
        <v>544</v>
      </c>
      <c r="G264" s="221"/>
      <c r="H264" s="223" t="s">
        <v>33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321</v>
      </c>
      <c r="AU264" s="230" t="s">
        <v>330</v>
      </c>
      <c r="AV264" s="12" t="s">
        <v>84</v>
      </c>
      <c r="AW264" s="12" t="s">
        <v>40</v>
      </c>
      <c r="AX264" s="12" t="s">
        <v>77</v>
      </c>
      <c r="AY264" s="230" t="s">
        <v>314</v>
      </c>
    </row>
    <row r="265" spans="2:51" s="13" customFormat="1" ht="13.5">
      <c r="B265" s="231"/>
      <c r="C265" s="232"/>
      <c r="D265" s="222" t="s">
        <v>321</v>
      </c>
      <c r="E265" s="233" t="s">
        <v>33</v>
      </c>
      <c r="F265" s="234" t="s">
        <v>545</v>
      </c>
      <c r="G265" s="232"/>
      <c r="H265" s="235">
        <v>44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321</v>
      </c>
      <c r="AU265" s="241" t="s">
        <v>330</v>
      </c>
      <c r="AV265" s="13" t="s">
        <v>86</v>
      </c>
      <c r="AW265" s="13" t="s">
        <v>40</v>
      </c>
      <c r="AX265" s="13" t="s">
        <v>77</v>
      </c>
      <c r="AY265" s="241" t="s">
        <v>314</v>
      </c>
    </row>
    <row r="266" spans="2:51" s="14" customFormat="1" ht="13.5">
      <c r="B266" s="242"/>
      <c r="C266" s="243"/>
      <c r="D266" s="222" t="s">
        <v>321</v>
      </c>
      <c r="E266" s="244" t="s">
        <v>33</v>
      </c>
      <c r="F266" s="245" t="s">
        <v>324</v>
      </c>
      <c r="G266" s="243"/>
      <c r="H266" s="246">
        <v>44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321</v>
      </c>
      <c r="AU266" s="252" t="s">
        <v>330</v>
      </c>
      <c r="AV266" s="14" t="s">
        <v>178</v>
      </c>
      <c r="AW266" s="14" t="s">
        <v>40</v>
      </c>
      <c r="AX266" s="14" t="s">
        <v>84</v>
      </c>
      <c r="AY266" s="252" t="s">
        <v>314</v>
      </c>
    </row>
    <row r="267" spans="2:65" s="1" customFormat="1" ht="25.5" customHeight="1">
      <c r="B267" s="42"/>
      <c r="C267" s="208" t="s">
        <v>529</v>
      </c>
      <c r="D267" s="208" t="s">
        <v>316</v>
      </c>
      <c r="E267" s="209" t="s">
        <v>1417</v>
      </c>
      <c r="F267" s="210" t="s">
        <v>1418</v>
      </c>
      <c r="G267" s="211" t="s">
        <v>177</v>
      </c>
      <c r="H267" s="212">
        <v>100</v>
      </c>
      <c r="I267" s="213"/>
      <c r="J267" s="214">
        <f>ROUND(I267*H267,2)</f>
        <v>0</v>
      </c>
      <c r="K267" s="210" t="s">
        <v>319</v>
      </c>
      <c r="L267" s="62"/>
      <c r="M267" s="215" t="s">
        <v>33</v>
      </c>
      <c r="N267" s="216" t="s">
        <v>48</v>
      </c>
      <c r="O267" s="43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AR267" s="25" t="s">
        <v>643</v>
      </c>
      <c r="AT267" s="25" t="s">
        <v>316</v>
      </c>
      <c r="AU267" s="25" t="s">
        <v>330</v>
      </c>
      <c r="AY267" s="25" t="s">
        <v>314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5" t="s">
        <v>84</v>
      </c>
      <c r="BK267" s="219">
        <f>ROUND(I267*H267,2)</f>
        <v>0</v>
      </c>
      <c r="BL267" s="25" t="s">
        <v>643</v>
      </c>
      <c r="BM267" s="25" t="s">
        <v>1419</v>
      </c>
    </row>
    <row r="268" spans="2:51" s="12" customFormat="1" ht="13.5">
      <c r="B268" s="220"/>
      <c r="C268" s="221"/>
      <c r="D268" s="222" t="s">
        <v>321</v>
      </c>
      <c r="E268" s="223" t="s">
        <v>33</v>
      </c>
      <c r="F268" s="224" t="s">
        <v>544</v>
      </c>
      <c r="G268" s="221"/>
      <c r="H268" s="223" t="s">
        <v>33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321</v>
      </c>
      <c r="AU268" s="230" t="s">
        <v>330</v>
      </c>
      <c r="AV268" s="12" t="s">
        <v>84</v>
      </c>
      <c r="AW268" s="12" t="s">
        <v>40</v>
      </c>
      <c r="AX268" s="12" t="s">
        <v>77</v>
      </c>
      <c r="AY268" s="230" t="s">
        <v>314</v>
      </c>
    </row>
    <row r="269" spans="2:51" s="13" customFormat="1" ht="13.5">
      <c r="B269" s="231"/>
      <c r="C269" s="232"/>
      <c r="D269" s="222" t="s">
        <v>321</v>
      </c>
      <c r="E269" s="233" t="s">
        <v>33</v>
      </c>
      <c r="F269" s="234" t="s">
        <v>813</v>
      </c>
      <c r="G269" s="232"/>
      <c r="H269" s="235">
        <v>100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321</v>
      </c>
      <c r="AU269" s="241" t="s">
        <v>330</v>
      </c>
      <c r="AV269" s="13" t="s">
        <v>86</v>
      </c>
      <c r="AW269" s="13" t="s">
        <v>40</v>
      </c>
      <c r="AX269" s="13" t="s">
        <v>77</v>
      </c>
      <c r="AY269" s="241" t="s">
        <v>314</v>
      </c>
    </row>
    <row r="270" spans="2:51" s="14" customFormat="1" ht="13.5">
      <c r="B270" s="242"/>
      <c r="C270" s="243"/>
      <c r="D270" s="222" t="s">
        <v>321</v>
      </c>
      <c r="E270" s="244" t="s">
        <v>33</v>
      </c>
      <c r="F270" s="245" t="s">
        <v>324</v>
      </c>
      <c r="G270" s="243"/>
      <c r="H270" s="246">
        <v>100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321</v>
      </c>
      <c r="AU270" s="252" t="s">
        <v>330</v>
      </c>
      <c r="AV270" s="14" t="s">
        <v>178</v>
      </c>
      <c r="AW270" s="14" t="s">
        <v>40</v>
      </c>
      <c r="AX270" s="14" t="s">
        <v>84</v>
      </c>
      <c r="AY270" s="252" t="s">
        <v>314</v>
      </c>
    </row>
    <row r="271" spans="2:65" s="1" customFormat="1" ht="25.5" customHeight="1">
      <c r="B271" s="42"/>
      <c r="C271" s="208" t="s">
        <v>539</v>
      </c>
      <c r="D271" s="208" t="s">
        <v>316</v>
      </c>
      <c r="E271" s="209" t="s">
        <v>1420</v>
      </c>
      <c r="F271" s="210" t="s">
        <v>1421</v>
      </c>
      <c r="G271" s="211" t="s">
        <v>149</v>
      </c>
      <c r="H271" s="212">
        <v>356</v>
      </c>
      <c r="I271" s="213"/>
      <c r="J271" s="214">
        <f>ROUND(I271*H271,2)</f>
        <v>0</v>
      </c>
      <c r="K271" s="210" t="s">
        <v>319</v>
      </c>
      <c r="L271" s="62"/>
      <c r="M271" s="215" t="s">
        <v>33</v>
      </c>
      <c r="N271" s="216" t="s">
        <v>48</v>
      </c>
      <c r="O271" s="43"/>
      <c r="P271" s="217">
        <f>O271*H271</f>
        <v>0</v>
      </c>
      <c r="Q271" s="217">
        <v>0</v>
      </c>
      <c r="R271" s="217">
        <f>Q271*H271</f>
        <v>0</v>
      </c>
      <c r="S271" s="217">
        <v>0</v>
      </c>
      <c r="T271" s="218">
        <f>S271*H271</f>
        <v>0</v>
      </c>
      <c r="AR271" s="25" t="s">
        <v>643</v>
      </c>
      <c r="AT271" s="25" t="s">
        <v>316</v>
      </c>
      <c r="AU271" s="25" t="s">
        <v>330</v>
      </c>
      <c r="AY271" s="25" t="s">
        <v>314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5" t="s">
        <v>84</v>
      </c>
      <c r="BK271" s="219">
        <f>ROUND(I271*H271,2)</f>
        <v>0</v>
      </c>
      <c r="BL271" s="25" t="s">
        <v>643</v>
      </c>
      <c r="BM271" s="25" t="s">
        <v>1422</v>
      </c>
    </row>
    <row r="272" spans="2:51" s="12" customFormat="1" ht="27">
      <c r="B272" s="220"/>
      <c r="C272" s="221"/>
      <c r="D272" s="222" t="s">
        <v>321</v>
      </c>
      <c r="E272" s="223" t="s">
        <v>33</v>
      </c>
      <c r="F272" s="224" t="s">
        <v>1413</v>
      </c>
      <c r="G272" s="221"/>
      <c r="H272" s="223" t="s">
        <v>33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321</v>
      </c>
      <c r="AU272" s="230" t="s">
        <v>330</v>
      </c>
      <c r="AV272" s="12" t="s">
        <v>84</v>
      </c>
      <c r="AW272" s="12" t="s">
        <v>40</v>
      </c>
      <c r="AX272" s="12" t="s">
        <v>77</v>
      </c>
      <c r="AY272" s="230" t="s">
        <v>314</v>
      </c>
    </row>
    <row r="273" spans="2:51" s="13" customFormat="1" ht="13.5">
      <c r="B273" s="231"/>
      <c r="C273" s="232"/>
      <c r="D273" s="222" t="s">
        <v>321</v>
      </c>
      <c r="E273" s="233" t="s">
        <v>33</v>
      </c>
      <c r="F273" s="234" t="s">
        <v>1423</v>
      </c>
      <c r="G273" s="232"/>
      <c r="H273" s="235">
        <v>356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321</v>
      </c>
      <c r="AU273" s="241" t="s">
        <v>330</v>
      </c>
      <c r="AV273" s="13" t="s">
        <v>86</v>
      </c>
      <c r="AW273" s="13" t="s">
        <v>40</v>
      </c>
      <c r="AX273" s="13" t="s">
        <v>77</v>
      </c>
      <c r="AY273" s="241" t="s">
        <v>314</v>
      </c>
    </row>
    <row r="274" spans="2:51" s="14" customFormat="1" ht="13.5">
      <c r="B274" s="242"/>
      <c r="C274" s="243"/>
      <c r="D274" s="222" t="s">
        <v>321</v>
      </c>
      <c r="E274" s="244" t="s">
        <v>33</v>
      </c>
      <c r="F274" s="245" t="s">
        <v>324</v>
      </c>
      <c r="G274" s="243"/>
      <c r="H274" s="246">
        <v>356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321</v>
      </c>
      <c r="AU274" s="252" t="s">
        <v>330</v>
      </c>
      <c r="AV274" s="14" t="s">
        <v>178</v>
      </c>
      <c r="AW274" s="14" t="s">
        <v>40</v>
      </c>
      <c r="AX274" s="14" t="s">
        <v>84</v>
      </c>
      <c r="AY274" s="252" t="s">
        <v>314</v>
      </c>
    </row>
    <row r="275" spans="2:65" s="1" customFormat="1" ht="16.5" customHeight="1">
      <c r="B275" s="42"/>
      <c r="C275" s="264" t="s">
        <v>545</v>
      </c>
      <c r="D275" s="264" t="s">
        <v>419</v>
      </c>
      <c r="E275" s="265" t="s">
        <v>1424</v>
      </c>
      <c r="F275" s="266" t="s">
        <v>1425</v>
      </c>
      <c r="G275" s="267" t="s">
        <v>177</v>
      </c>
      <c r="H275" s="268">
        <v>22</v>
      </c>
      <c r="I275" s="269"/>
      <c r="J275" s="270">
        <f>ROUND(I275*H275,2)</f>
        <v>0</v>
      </c>
      <c r="K275" s="266" t="s">
        <v>319</v>
      </c>
      <c r="L275" s="271"/>
      <c r="M275" s="272" t="s">
        <v>33</v>
      </c>
      <c r="N275" s="273" t="s">
        <v>48</v>
      </c>
      <c r="O275" s="43"/>
      <c r="P275" s="217">
        <f>O275*H275</f>
        <v>0</v>
      </c>
      <c r="Q275" s="217">
        <v>0.00012</v>
      </c>
      <c r="R275" s="217">
        <f>Q275*H275</f>
        <v>0.00264</v>
      </c>
      <c r="S275" s="217">
        <v>0</v>
      </c>
      <c r="T275" s="218">
        <f>S275*H275</f>
        <v>0</v>
      </c>
      <c r="AR275" s="25" t="s">
        <v>953</v>
      </c>
      <c r="AT275" s="25" t="s">
        <v>419</v>
      </c>
      <c r="AU275" s="25" t="s">
        <v>330</v>
      </c>
      <c r="AY275" s="25" t="s">
        <v>314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5" t="s">
        <v>84</v>
      </c>
      <c r="BK275" s="219">
        <f>ROUND(I275*H275,2)</f>
        <v>0</v>
      </c>
      <c r="BL275" s="25" t="s">
        <v>953</v>
      </c>
      <c r="BM275" s="25" t="s">
        <v>1426</v>
      </c>
    </row>
    <row r="276" spans="2:51" s="12" customFormat="1" ht="13.5">
      <c r="B276" s="220"/>
      <c r="C276" s="221"/>
      <c r="D276" s="222" t="s">
        <v>321</v>
      </c>
      <c r="E276" s="223" t="s">
        <v>33</v>
      </c>
      <c r="F276" s="224" t="s">
        <v>544</v>
      </c>
      <c r="G276" s="221"/>
      <c r="H276" s="223" t="s">
        <v>33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321</v>
      </c>
      <c r="AU276" s="230" t="s">
        <v>330</v>
      </c>
      <c r="AV276" s="12" t="s">
        <v>84</v>
      </c>
      <c r="AW276" s="12" t="s">
        <v>40</v>
      </c>
      <c r="AX276" s="12" t="s">
        <v>77</v>
      </c>
      <c r="AY276" s="230" t="s">
        <v>314</v>
      </c>
    </row>
    <row r="277" spans="2:51" s="13" customFormat="1" ht="13.5">
      <c r="B277" s="231"/>
      <c r="C277" s="232"/>
      <c r="D277" s="222" t="s">
        <v>321</v>
      </c>
      <c r="E277" s="233" t="s">
        <v>33</v>
      </c>
      <c r="F277" s="234" t="s">
        <v>425</v>
      </c>
      <c r="G277" s="232"/>
      <c r="H277" s="235">
        <v>22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321</v>
      </c>
      <c r="AU277" s="241" t="s">
        <v>330</v>
      </c>
      <c r="AV277" s="13" t="s">
        <v>86</v>
      </c>
      <c r="AW277" s="13" t="s">
        <v>40</v>
      </c>
      <c r="AX277" s="13" t="s">
        <v>77</v>
      </c>
      <c r="AY277" s="241" t="s">
        <v>314</v>
      </c>
    </row>
    <row r="278" spans="2:51" s="14" customFormat="1" ht="13.5">
      <c r="B278" s="242"/>
      <c r="C278" s="243"/>
      <c r="D278" s="222" t="s">
        <v>321</v>
      </c>
      <c r="E278" s="244" t="s">
        <v>33</v>
      </c>
      <c r="F278" s="245" t="s">
        <v>324</v>
      </c>
      <c r="G278" s="243"/>
      <c r="H278" s="246">
        <v>22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321</v>
      </c>
      <c r="AU278" s="252" t="s">
        <v>330</v>
      </c>
      <c r="AV278" s="14" t="s">
        <v>178</v>
      </c>
      <c r="AW278" s="14" t="s">
        <v>40</v>
      </c>
      <c r="AX278" s="14" t="s">
        <v>84</v>
      </c>
      <c r="AY278" s="252" t="s">
        <v>314</v>
      </c>
    </row>
    <row r="279" spans="2:65" s="1" customFormat="1" ht="16.5" customHeight="1">
      <c r="B279" s="42"/>
      <c r="C279" s="264" t="s">
        <v>550</v>
      </c>
      <c r="D279" s="264" t="s">
        <v>419</v>
      </c>
      <c r="E279" s="265" t="s">
        <v>1427</v>
      </c>
      <c r="F279" s="266" t="s">
        <v>1428</v>
      </c>
      <c r="G279" s="267" t="s">
        <v>462</v>
      </c>
      <c r="H279" s="268">
        <v>220.72</v>
      </c>
      <c r="I279" s="269"/>
      <c r="J279" s="270">
        <f>ROUND(I279*H279,2)</f>
        <v>0</v>
      </c>
      <c r="K279" s="266" t="s">
        <v>319</v>
      </c>
      <c r="L279" s="271"/>
      <c r="M279" s="272" t="s">
        <v>33</v>
      </c>
      <c r="N279" s="273" t="s">
        <v>48</v>
      </c>
      <c r="O279" s="43"/>
      <c r="P279" s="217">
        <f>O279*H279</f>
        <v>0</v>
      </c>
      <c r="Q279" s="217">
        <v>0.001</v>
      </c>
      <c r="R279" s="217">
        <f>Q279*H279</f>
        <v>0.22072</v>
      </c>
      <c r="S279" s="217">
        <v>0</v>
      </c>
      <c r="T279" s="218">
        <f>S279*H279</f>
        <v>0</v>
      </c>
      <c r="AR279" s="25" t="s">
        <v>1308</v>
      </c>
      <c r="AT279" s="25" t="s">
        <v>419</v>
      </c>
      <c r="AU279" s="25" t="s">
        <v>330</v>
      </c>
      <c r="AY279" s="25" t="s">
        <v>314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5" t="s">
        <v>84</v>
      </c>
      <c r="BK279" s="219">
        <f>ROUND(I279*H279,2)</f>
        <v>0</v>
      </c>
      <c r="BL279" s="25" t="s">
        <v>643</v>
      </c>
      <c r="BM279" s="25" t="s">
        <v>1429</v>
      </c>
    </row>
    <row r="280" spans="2:51" s="12" customFormat="1" ht="13.5">
      <c r="B280" s="220"/>
      <c r="C280" s="221"/>
      <c r="D280" s="222" t="s">
        <v>321</v>
      </c>
      <c r="E280" s="223" t="s">
        <v>33</v>
      </c>
      <c r="F280" s="224" t="s">
        <v>702</v>
      </c>
      <c r="G280" s="221"/>
      <c r="H280" s="223" t="s">
        <v>33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321</v>
      </c>
      <c r="AU280" s="230" t="s">
        <v>330</v>
      </c>
      <c r="AV280" s="12" t="s">
        <v>84</v>
      </c>
      <c r="AW280" s="12" t="s">
        <v>40</v>
      </c>
      <c r="AX280" s="12" t="s">
        <v>77</v>
      </c>
      <c r="AY280" s="230" t="s">
        <v>314</v>
      </c>
    </row>
    <row r="281" spans="2:51" s="13" customFormat="1" ht="13.5">
      <c r="B281" s="231"/>
      <c r="C281" s="232"/>
      <c r="D281" s="222" t="s">
        <v>321</v>
      </c>
      <c r="E281" s="233" t="s">
        <v>33</v>
      </c>
      <c r="F281" s="234" t="s">
        <v>1430</v>
      </c>
      <c r="G281" s="232"/>
      <c r="H281" s="235">
        <v>220.72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321</v>
      </c>
      <c r="AU281" s="241" t="s">
        <v>330</v>
      </c>
      <c r="AV281" s="13" t="s">
        <v>86</v>
      </c>
      <c r="AW281" s="13" t="s">
        <v>40</v>
      </c>
      <c r="AX281" s="13" t="s">
        <v>77</v>
      </c>
      <c r="AY281" s="241" t="s">
        <v>314</v>
      </c>
    </row>
    <row r="282" spans="2:51" s="14" customFormat="1" ht="13.5">
      <c r="B282" s="242"/>
      <c r="C282" s="243"/>
      <c r="D282" s="222" t="s">
        <v>321</v>
      </c>
      <c r="E282" s="244" t="s">
        <v>33</v>
      </c>
      <c r="F282" s="245" t="s">
        <v>324</v>
      </c>
      <c r="G282" s="243"/>
      <c r="H282" s="246">
        <v>220.72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321</v>
      </c>
      <c r="AU282" s="252" t="s">
        <v>330</v>
      </c>
      <c r="AV282" s="14" t="s">
        <v>178</v>
      </c>
      <c r="AW282" s="14" t="s">
        <v>40</v>
      </c>
      <c r="AX282" s="14" t="s">
        <v>84</v>
      </c>
      <c r="AY282" s="252" t="s">
        <v>314</v>
      </c>
    </row>
    <row r="283" spans="2:65" s="1" customFormat="1" ht="38.25" customHeight="1">
      <c r="B283" s="42"/>
      <c r="C283" s="208" t="s">
        <v>554</v>
      </c>
      <c r="D283" s="208" t="s">
        <v>316</v>
      </c>
      <c r="E283" s="209" t="s">
        <v>1431</v>
      </c>
      <c r="F283" s="210" t="s">
        <v>1432</v>
      </c>
      <c r="G283" s="211" t="s">
        <v>149</v>
      </c>
      <c r="H283" s="212">
        <v>0.7</v>
      </c>
      <c r="I283" s="213"/>
      <c r="J283" s="214">
        <f>ROUND(I283*H283,2)</f>
        <v>0</v>
      </c>
      <c r="K283" s="210" t="s">
        <v>319</v>
      </c>
      <c r="L283" s="62"/>
      <c r="M283" s="215" t="s">
        <v>33</v>
      </c>
      <c r="N283" s="216" t="s">
        <v>48</v>
      </c>
      <c r="O283" s="43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AR283" s="25" t="s">
        <v>643</v>
      </c>
      <c r="AT283" s="25" t="s">
        <v>316</v>
      </c>
      <c r="AU283" s="25" t="s">
        <v>330</v>
      </c>
      <c r="AY283" s="25" t="s">
        <v>314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25" t="s">
        <v>84</v>
      </c>
      <c r="BK283" s="219">
        <f>ROUND(I283*H283,2)</f>
        <v>0</v>
      </c>
      <c r="BL283" s="25" t="s">
        <v>643</v>
      </c>
      <c r="BM283" s="25" t="s">
        <v>1433</v>
      </c>
    </row>
    <row r="284" spans="2:51" s="12" customFormat="1" ht="13.5">
      <c r="B284" s="220"/>
      <c r="C284" s="221"/>
      <c r="D284" s="222" t="s">
        <v>321</v>
      </c>
      <c r="E284" s="223" t="s">
        <v>33</v>
      </c>
      <c r="F284" s="224" t="s">
        <v>1434</v>
      </c>
      <c r="G284" s="221"/>
      <c r="H284" s="223" t="s">
        <v>33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321</v>
      </c>
      <c r="AU284" s="230" t="s">
        <v>330</v>
      </c>
      <c r="AV284" s="12" t="s">
        <v>84</v>
      </c>
      <c r="AW284" s="12" t="s">
        <v>40</v>
      </c>
      <c r="AX284" s="12" t="s">
        <v>77</v>
      </c>
      <c r="AY284" s="230" t="s">
        <v>314</v>
      </c>
    </row>
    <row r="285" spans="2:51" s="13" customFormat="1" ht="13.5">
      <c r="B285" s="231"/>
      <c r="C285" s="232"/>
      <c r="D285" s="222" t="s">
        <v>321</v>
      </c>
      <c r="E285" s="233" t="s">
        <v>33</v>
      </c>
      <c r="F285" s="234" t="s">
        <v>1435</v>
      </c>
      <c r="G285" s="232"/>
      <c r="H285" s="235">
        <v>0.7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321</v>
      </c>
      <c r="AU285" s="241" t="s">
        <v>330</v>
      </c>
      <c r="AV285" s="13" t="s">
        <v>86</v>
      </c>
      <c r="AW285" s="13" t="s">
        <v>40</v>
      </c>
      <c r="AX285" s="13" t="s">
        <v>77</v>
      </c>
      <c r="AY285" s="241" t="s">
        <v>314</v>
      </c>
    </row>
    <row r="286" spans="2:51" s="14" customFormat="1" ht="13.5">
      <c r="B286" s="242"/>
      <c r="C286" s="243"/>
      <c r="D286" s="222" t="s">
        <v>321</v>
      </c>
      <c r="E286" s="244" t="s">
        <v>33</v>
      </c>
      <c r="F286" s="245" t="s">
        <v>324</v>
      </c>
      <c r="G286" s="243"/>
      <c r="H286" s="246">
        <v>0.7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321</v>
      </c>
      <c r="AU286" s="252" t="s">
        <v>330</v>
      </c>
      <c r="AV286" s="14" t="s">
        <v>178</v>
      </c>
      <c r="AW286" s="14" t="s">
        <v>40</v>
      </c>
      <c r="AX286" s="14" t="s">
        <v>84</v>
      </c>
      <c r="AY286" s="252" t="s">
        <v>314</v>
      </c>
    </row>
    <row r="287" spans="2:65" s="1" customFormat="1" ht="25.5" customHeight="1">
      <c r="B287" s="42"/>
      <c r="C287" s="208" t="s">
        <v>559</v>
      </c>
      <c r="D287" s="208" t="s">
        <v>316</v>
      </c>
      <c r="E287" s="209" t="s">
        <v>1436</v>
      </c>
      <c r="F287" s="210" t="s">
        <v>1437</v>
      </c>
      <c r="G287" s="211" t="s">
        <v>149</v>
      </c>
      <c r="H287" s="212">
        <v>0.7</v>
      </c>
      <c r="I287" s="213"/>
      <c r="J287" s="214">
        <f>ROUND(I287*H287,2)</f>
        <v>0</v>
      </c>
      <c r="K287" s="210" t="s">
        <v>319</v>
      </c>
      <c r="L287" s="62"/>
      <c r="M287" s="215" t="s">
        <v>33</v>
      </c>
      <c r="N287" s="216" t="s">
        <v>48</v>
      </c>
      <c r="O287" s="43"/>
      <c r="P287" s="217">
        <f>O287*H287</f>
        <v>0</v>
      </c>
      <c r="Q287" s="217">
        <v>0.00035</v>
      </c>
      <c r="R287" s="217">
        <f>Q287*H287</f>
        <v>0.000245</v>
      </c>
      <c r="S287" s="217">
        <v>0</v>
      </c>
      <c r="T287" s="218">
        <f>S287*H287</f>
        <v>0</v>
      </c>
      <c r="AR287" s="25" t="s">
        <v>643</v>
      </c>
      <c r="AT287" s="25" t="s">
        <v>316</v>
      </c>
      <c r="AU287" s="25" t="s">
        <v>330</v>
      </c>
      <c r="AY287" s="25" t="s">
        <v>314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5" t="s">
        <v>84</v>
      </c>
      <c r="BK287" s="219">
        <f>ROUND(I287*H287,2)</f>
        <v>0</v>
      </c>
      <c r="BL287" s="25" t="s">
        <v>643</v>
      </c>
      <c r="BM287" s="25" t="s">
        <v>1438</v>
      </c>
    </row>
    <row r="288" spans="2:51" s="12" customFormat="1" ht="13.5">
      <c r="B288" s="220"/>
      <c r="C288" s="221"/>
      <c r="D288" s="222" t="s">
        <v>321</v>
      </c>
      <c r="E288" s="223" t="s">
        <v>33</v>
      </c>
      <c r="F288" s="224" t="s">
        <v>1434</v>
      </c>
      <c r="G288" s="221"/>
      <c r="H288" s="223" t="s">
        <v>33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321</v>
      </c>
      <c r="AU288" s="230" t="s">
        <v>330</v>
      </c>
      <c r="AV288" s="12" t="s">
        <v>84</v>
      </c>
      <c r="AW288" s="12" t="s">
        <v>40</v>
      </c>
      <c r="AX288" s="12" t="s">
        <v>77</v>
      </c>
      <c r="AY288" s="230" t="s">
        <v>314</v>
      </c>
    </row>
    <row r="289" spans="2:51" s="13" customFormat="1" ht="13.5">
      <c r="B289" s="231"/>
      <c r="C289" s="232"/>
      <c r="D289" s="222" t="s">
        <v>321</v>
      </c>
      <c r="E289" s="233" t="s">
        <v>33</v>
      </c>
      <c r="F289" s="234" t="s">
        <v>1435</v>
      </c>
      <c r="G289" s="232"/>
      <c r="H289" s="235">
        <v>0.7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321</v>
      </c>
      <c r="AU289" s="241" t="s">
        <v>330</v>
      </c>
      <c r="AV289" s="13" t="s">
        <v>86</v>
      </c>
      <c r="AW289" s="13" t="s">
        <v>40</v>
      </c>
      <c r="AX289" s="13" t="s">
        <v>77</v>
      </c>
      <c r="AY289" s="241" t="s">
        <v>314</v>
      </c>
    </row>
    <row r="290" spans="2:51" s="14" customFormat="1" ht="13.5">
      <c r="B290" s="242"/>
      <c r="C290" s="243"/>
      <c r="D290" s="222" t="s">
        <v>321</v>
      </c>
      <c r="E290" s="244" t="s">
        <v>33</v>
      </c>
      <c r="F290" s="245" t="s">
        <v>324</v>
      </c>
      <c r="G290" s="243"/>
      <c r="H290" s="246">
        <v>0.7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321</v>
      </c>
      <c r="AU290" s="252" t="s">
        <v>330</v>
      </c>
      <c r="AV290" s="14" t="s">
        <v>178</v>
      </c>
      <c r="AW290" s="14" t="s">
        <v>40</v>
      </c>
      <c r="AX290" s="14" t="s">
        <v>84</v>
      </c>
      <c r="AY290" s="252" t="s">
        <v>314</v>
      </c>
    </row>
    <row r="291" spans="2:63" s="11" customFormat="1" ht="22.35" customHeight="1">
      <c r="B291" s="192"/>
      <c r="C291" s="193"/>
      <c r="D291" s="194" t="s">
        <v>76</v>
      </c>
      <c r="E291" s="206" t="s">
        <v>1439</v>
      </c>
      <c r="F291" s="206" t="s">
        <v>1440</v>
      </c>
      <c r="G291" s="193"/>
      <c r="H291" s="193"/>
      <c r="I291" s="196"/>
      <c r="J291" s="207">
        <f>BK291</f>
        <v>0</v>
      </c>
      <c r="K291" s="193"/>
      <c r="L291" s="198"/>
      <c r="M291" s="199"/>
      <c r="N291" s="200"/>
      <c r="O291" s="200"/>
      <c r="P291" s="201">
        <f>SUM(P292:P380)</f>
        <v>0</v>
      </c>
      <c r="Q291" s="200"/>
      <c r="R291" s="201">
        <f>SUM(R292:R380)</f>
        <v>43.3656992</v>
      </c>
      <c r="S291" s="200"/>
      <c r="T291" s="202">
        <f>SUM(T292:T380)</f>
        <v>0</v>
      </c>
      <c r="AR291" s="203" t="s">
        <v>330</v>
      </c>
      <c r="AT291" s="204" t="s">
        <v>76</v>
      </c>
      <c r="AU291" s="204" t="s">
        <v>86</v>
      </c>
      <c r="AY291" s="203" t="s">
        <v>314</v>
      </c>
      <c r="BK291" s="205">
        <f>SUM(BK292:BK380)</f>
        <v>0</v>
      </c>
    </row>
    <row r="292" spans="2:65" s="1" customFormat="1" ht="25.5" customHeight="1">
      <c r="B292" s="42"/>
      <c r="C292" s="208" t="s">
        <v>563</v>
      </c>
      <c r="D292" s="208" t="s">
        <v>316</v>
      </c>
      <c r="E292" s="209" t="s">
        <v>1441</v>
      </c>
      <c r="F292" s="210" t="s">
        <v>1442</v>
      </c>
      <c r="G292" s="211" t="s">
        <v>188</v>
      </c>
      <c r="H292" s="212">
        <v>6.46</v>
      </c>
      <c r="I292" s="213"/>
      <c r="J292" s="214">
        <f>ROUND(I292*H292,2)</f>
        <v>0</v>
      </c>
      <c r="K292" s="210" t="s">
        <v>319</v>
      </c>
      <c r="L292" s="62"/>
      <c r="M292" s="215" t="s">
        <v>33</v>
      </c>
      <c r="N292" s="216" t="s">
        <v>48</v>
      </c>
      <c r="O292" s="43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25" t="s">
        <v>643</v>
      </c>
      <c r="AT292" s="25" t="s">
        <v>316</v>
      </c>
      <c r="AU292" s="25" t="s">
        <v>330</v>
      </c>
      <c r="AY292" s="25" t="s">
        <v>314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5" t="s">
        <v>84</v>
      </c>
      <c r="BK292" s="219">
        <f>ROUND(I292*H292,2)</f>
        <v>0</v>
      </c>
      <c r="BL292" s="25" t="s">
        <v>643</v>
      </c>
      <c r="BM292" s="25" t="s">
        <v>1443</v>
      </c>
    </row>
    <row r="293" spans="2:51" s="12" customFormat="1" ht="13.5">
      <c r="B293" s="220"/>
      <c r="C293" s="221"/>
      <c r="D293" s="222" t="s">
        <v>321</v>
      </c>
      <c r="E293" s="223" t="s">
        <v>33</v>
      </c>
      <c r="F293" s="224" t="s">
        <v>1444</v>
      </c>
      <c r="G293" s="221"/>
      <c r="H293" s="223" t="s">
        <v>33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321</v>
      </c>
      <c r="AU293" s="230" t="s">
        <v>330</v>
      </c>
      <c r="AV293" s="12" t="s">
        <v>84</v>
      </c>
      <c r="AW293" s="12" t="s">
        <v>40</v>
      </c>
      <c r="AX293" s="12" t="s">
        <v>77</v>
      </c>
      <c r="AY293" s="230" t="s">
        <v>314</v>
      </c>
    </row>
    <row r="294" spans="2:51" s="13" customFormat="1" ht="13.5">
      <c r="B294" s="231"/>
      <c r="C294" s="232"/>
      <c r="D294" s="222" t="s">
        <v>321</v>
      </c>
      <c r="E294" s="233" t="s">
        <v>33</v>
      </c>
      <c r="F294" s="234" t="s">
        <v>1445</v>
      </c>
      <c r="G294" s="232"/>
      <c r="H294" s="235">
        <v>6.46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321</v>
      </c>
      <c r="AU294" s="241" t="s">
        <v>330</v>
      </c>
      <c r="AV294" s="13" t="s">
        <v>86</v>
      </c>
      <c r="AW294" s="13" t="s">
        <v>40</v>
      </c>
      <c r="AX294" s="13" t="s">
        <v>77</v>
      </c>
      <c r="AY294" s="241" t="s">
        <v>314</v>
      </c>
    </row>
    <row r="295" spans="2:51" s="14" customFormat="1" ht="13.5">
      <c r="B295" s="242"/>
      <c r="C295" s="243"/>
      <c r="D295" s="222" t="s">
        <v>321</v>
      </c>
      <c r="E295" s="244" t="s">
        <v>33</v>
      </c>
      <c r="F295" s="245" t="s">
        <v>324</v>
      </c>
      <c r="G295" s="243"/>
      <c r="H295" s="246">
        <v>6.46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321</v>
      </c>
      <c r="AU295" s="252" t="s">
        <v>330</v>
      </c>
      <c r="AV295" s="14" t="s">
        <v>178</v>
      </c>
      <c r="AW295" s="14" t="s">
        <v>40</v>
      </c>
      <c r="AX295" s="14" t="s">
        <v>84</v>
      </c>
      <c r="AY295" s="252" t="s">
        <v>314</v>
      </c>
    </row>
    <row r="296" spans="2:65" s="1" customFormat="1" ht="25.5" customHeight="1">
      <c r="B296" s="42"/>
      <c r="C296" s="208" t="s">
        <v>569</v>
      </c>
      <c r="D296" s="208" t="s">
        <v>316</v>
      </c>
      <c r="E296" s="209" t="s">
        <v>1446</v>
      </c>
      <c r="F296" s="210" t="s">
        <v>1447</v>
      </c>
      <c r="G296" s="211" t="s">
        <v>188</v>
      </c>
      <c r="H296" s="212">
        <v>6.16</v>
      </c>
      <c r="I296" s="213"/>
      <c r="J296" s="214">
        <f>ROUND(I296*H296,2)</f>
        <v>0</v>
      </c>
      <c r="K296" s="210" t="s">
        <v>319</v>
      </c>
      <c r="L296" s="62"/>
      <c r="M296" s="215" t="s">
        <v>33</v>
      </c>
      <c r="N296" s="216" t="s">
        <v>48</v>
      </c>
      <c r="O296" s="43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AR296" s="25" t="s">
        <v>643</v>
      </c>
      <c r="AT296" s="25" t="s">
        <v>316</v>
      </c>
      <c r="AU296" s="25" t="s">
        <v>330</v>
      </c>
      <c r="AY296" s="25" t="s">
        <v>314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5" t="s">
        <v>84</v>
      </c>
      <c r="BK296" s="219">
        <f>ROUND(I296*H296,2)</f>
        <v>0</v>
      </c>
      <c r="BL296" s="25" t="s">
        <v>643</v>
      </c>
      <c r="BM296" s="25" t="s">
        <v>1448</v>
      </c>
    </row>
    <row r="297" spans="2:51" s="12" customFormat="1" ht="13.5">
      <c r="B297" s="220"/>
      <c r="C297" s="221"/>
      <c r="D297" s="222" t="s">
        <v>321</v>
      </c>
      <c r="E297" s="223" t="s">
        <v>33</v>
      </c>
      <c r="F297" s="224" t="s">
        <v>1444</v>
      </c>
      <c r="G297" s="221"/>
      <c r="H297" s="223" t="s">
        <v>33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321</v>
      </c>
      <c r="AU297" s="230" t="s">
        <v>330</v>
      </c>
      <c r="AV297" s="12" t="s">
        <v>84</v>
      </c>
      <c r="AW297" s="12" t="s">
        <v>40</v>
      </c>
      <c r="AX297" s="12" t="s">
        <v>77</v>
      </c>
      <c r="AY297" s="230" t="s">
        <v>314</v>
      </c>
    </row>
    <row r="298" spans="2:51" s="13" customFormat="1" ht="13.5">
      <c r="B298" s="231"/>
      <c r="C298" s="232"/>
      <c r="D298" s="222" t="s">
        <v>321</v>
      </c>
      <c r="E298" s="233" t="s">
        <v>33</v>
      </c>
      <c r="F298" s="234" t="s">
        <v>1449</v>
      </c>
      <c r="G298" s="232"/>
      <c r="H298" s="235">
        <v>6.16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321</v>
      </c>
      <c r="AU298" s="241" t="s">
        <v>330</v>
      </c>
      <c r="AV298" s="13" t="s">
        <v>86</v>
      </c>
      <c r="AW298" s="13" t="s">
        <v>40</v>
      </c>
      <c r="AX298" s="13" t="s">
        <v>77</v>
      </c>
      <c r="AY298" s="241" t="s">
        <v>314</v>
      </c>
    </row>
    <row r="299" spans="2:51" s="14" customFormat="1" ht="13.5">
      <c r="B299" s="242"/>
      <c r="C299" s="243"/>
      <c r="D299" s="222" t="s">
        <v>321</v>
      </c>
      <c r="E299" s="244" t="s">
        <v>33</v>
      </c>
      <c r="F299" s="245" t="s">
        <v>324</v>
      </c>
      <c r="G299" s="243"/>
      <c r="H299" s="246">
        <v>6.16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321</v>
      </c>
      <c r="AU299" s="252" t="s">
        <v>330</v>
      </c>
      <c r="AV299" s="14" t="s">
        <v>178</v>
      </c>
      <c r="AW299" s="14" t="s">
        <v>40</v>
      </c>
      <c r="AX299" s="14" t="s">
        <v>84</v>
      </c>
      <c r="AY299" s="252" t="s">
        <v>314</v>
      </c>
    </row>
    <row r="300" spans="2:65" s="1" customFormat="1" ht="16.5" customHeight="1">
      <c r="B300" s="42"/>
      <c r="C300" s="208" t="s">
        <v>575</v>
      </c>
      <c r="D300" s="208" t="s">
        <v>316</v>
      </c>
      <c r="E300" s="209" t="s">
        <v>1450</v>
      </c>
      <c r="F300" s="210" t="s">
        <v>1451</v>
      </c>
      <c r="G300" s="211" t="s">
        <v>1316</v>
      </c>
      <c r="H300" s="212">
        <v>11</v>
      </c>
      <c r="I300" s="213"/>
      <c r="J300" s="214">
        <f>ROUND(I300*H300,2)</f>
        <v>0</v>
      </c>
      <c r="K300" s="210" t="s">
        <v>33</v>
      </c>
      <c r="L300" s="62"/>
      <c r="M300" s="215" t="s">
        <v>33</v>
      </c>
      <c r="N300" s="216" t="s">
        <v>48</v>
      </c>
      <c r="O300" s="43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AR300" s="25" t="s">
        <v>643</v>
      </c>
      <c r="AT300" s="25" t="s">
        <v>316</v>
      </c>
      <c r="AU300" s="25" t="s">
        <v>330</v>
      </c>
      <c r="AY300" s="25" t="s">
        <v>314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25" t="s">
        <v>84</v>
      </c>
      <c r="BK300" s="219">
        <f>ROUND(I300*H300,2)</f>
        <v>0</v>
      </c>
      <c r="BL300" s="25" t="s">
        <v>643</v>
      </c>
      <c r="BM300" s="25" t="s">
        <v>1452</v>
      </c>
    </row>
    <row r="301" spans="2:51" s="12" customFormat="1" ht="13.5">
      <c r="B301" s="220"/>
      <c r="C301" s="221"/>
      <c r="D301" s="222" t="s">
        <v>321</v>
      </c>
      <c r="E301" s="223" t="s">
        <v>33</v>
      </c>
      <c r="F301" s="224" t="s">
        <v>544</v>
      </c>
      <c r="G301" s="221"/>
      <c r="H301" s="223" t="s">
        <v>33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321</v>
      </c>
      <c r="AU301" s="230" t="s">
        <v>330</v>
      </c>
      <c r="AV301" s="12" t="s">
        <v>84</v>
      </c>
      <c r="AW301" s="12" t="s">
        <v>40</v>
      </c>
      <c r="AX301" s="12" t="s">
        <v>77</v>
      </c>
      <c r="AY301" s="230" t="s">
        <v>314</v>
      </c>
    </row>
    <row r="302" spans="2:51" s="13" customFormat="1" ht="13.5">
      <c r="B302" s="231"/>
      <c r="C302" s="232"/>
      <c r="D302" s="222" t="s">
        <v>321</v>
      </c>
      <c r="E302" s="233" t="s">
        <v>33</v>
      </c>
      <c r="F302" s="234" t="s">
        <v>370</v>
      </c>
      <c r="G302" s="232"/>
      <c r="H302" s="235">
        <v>11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321</v>
      </c>
      <c r="AU302" s="241" t="s">
        <v>330</v>
      </c>
      <c r="AV302" s="13" t="s">
        <v>86</v>
      </c>
      <c r="AW302" s="13" t="s">
        <v>40</v>
      </c>
      <c r="AX302" s="13" t="s">
        <v>77</v>
      </c>
      <c r="AY302" s="241" t="s">
        <v>314</v>
      </c>
    </row>
    <row r="303" spans="2:51" s="14" customFormat="1" ht="13.5">
      <c r="B303" s="242"/>
      <c r="C303" s="243"/>
      <c r="D303" s="222" t="s">
        <v>321</v>
      </c>
      <c r="E303" s="244" t="s">
        <v>33</v>
      </c>
      <c r="F303" s="245" t="s">
        <v>324</v>
      </c>
      <c r="G303" s="243"/>
      <c r="H303" s="246">
        <v>11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321</v>
      </c>
      <c r="AU303" s="252" t="s">
        <v>330</v>
      </c>
      <c r="AV303" s="14" t="s">
        <v>178</v>
      </c>
      <c r="AW303" s="14" t="s">
        <v>40</v>
      </c>
      <c r="AX303" s="14" t="s">
        <v>84</v>
      </c>
      <c r="AY303" s="252" t="s">
        <v>314</v>
      </c>
    </row>
    <row r="304" spans="2:65" s="1" customFormat="1" ht="25.5" customHeight="1">
      <c r="B304" s="42"/>
      <c r="C304" s="208" t="s">
        <v>581</v>
      </c>
      <c r="D304" s="208" t="s">
        <v>316</v>
      </c>
      <c r="E304" s="209" t="s">
        <v>1453</v>
      </c>
      <c r="F304" s="210" t="s">
        <v>1454</v>
      </c>
      <c r="G304" s="211" t="s">
        <v>177</v>
      </c>
      <c r="H304" s="212">
        <v>11</v>
      </c>
      <c r="I304" s="213"/>
      <c r="J304" s="214">
        <f>ROUND(I304*H304,2)</f>
        <v>0</v>
      </c>
      <c r="K304" s="210" t="s">
        <v>319</v>
      </c>
      <c r="L304" s="62"/>
      <c r="M304" s="215" t="s">
        <v>33</v>
      </c>
      <c r="N304" s="216" t="s">
        <v>48</v>
      </c>
      <c r="O304" s="43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AR304" s="25" t="s">
        <v>643</v>
      </c>
      <c r="AT304" s="25" t="s">
        <v>316</v>
      </c>
      <c r="AU304" s="25" t="s">
        <v>330</v>
      </c>
      <c r="AY304" s="25" t="s">
        <v>314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5" t="s">
        <v>84</v>
      </c>
      <c r="BK304" s="219">
        <f>ROUND(I304*H304,2)</f>
        <v>0</v>
      </c>
      <c r="BL304" s="25" t="s">
        <v>643</v>
      </c>
      <c r="BM304" s="25" t="s">
        <v>1455</v>
      </c>
    </row>
    <row r="305" spans="2:51" s="12" customFormat="1" ht="13.5">
      <c r="B305" s="220"/>
      <c r="C305" s="221"/>
      <c r="D305" s="222" t="s">
        <v>321</v>
      </c>
      <c r="E305" s="223" t="s">
        <v>33</v>
      </c>
      <c r="F305" s="224" t="s">
        <v>544</v>
      </c>
      <c r="G305" s="221"/>
      <c r="H305" s="223" t="s">
        <v>33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321</v>
      </c>
      <c r="AU305" s="230" t="s">
        <v>330</v>
      </c>
      <c r="AV305" s="12" t="s">
        <v>84</v>
      </c>
      <c r="AW305" s="12" t="s">
        <v>40</v>
      </c>
      <c r="AX305" s="12" t="s">
        <v>77</v>
      </c>
      <c r="AY305" s="230" t="s">
        <v>314</v>
      </c>
    </row>
    <row r="306" spans="2:51" s="13" customFormat="1" ht="13.5">
      <c r="B306" s="231"/>
      <c r="C306" s="232"/>
      <c r="D306" s="222" t="s">
        <v>321</v>
      </c>
      <c r="E306" s="233" t="s">
        <v>33</v>
      </c>
      <c r="F306" s="234" t="s">
        <v>370</v>
      </c>
      <c r="G306" s="232"/>
      <c r="H306" s="235">
        <v>11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321</v>
      </c>
      <c r="AU306" s="241" t="s">
        <v>330</v>
      </c>
      <c r="AV306" s="13" t="s">
        <v>86</v>
      </c>
      <c r="AW306" s="13" t="s">
        <v>40</v>
      </c>
      <c r="AX306" s="13" t="s">
        <v>77</v>
      </c>
      <c r="AY306" s="241" t="s">
        <v>314</v>
      </c>
    </row>
    <row r="307" spans="2:51" s="14" customFormat="1" ht="13.5">
      <c r="B307" s="242"/>
      <c r="C307" s="243"/>
      <c r="D307" s="222" t="s">
        <v>321</v>
      </c>
      <c r="E307" s="244" t="s">
        <v>33</v>
      </c>
      <c r="F307" s="245" t="s">
        <v>324</v>
      </c>
      <c r="G307" s="243"/>
      <c r="H307" s="246">
        <v>11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321</v>
      </c>
      <c r="AU307" s="252" t="s">
        <v>330</v>
      </c>
      <c r="AV307" s="14" t="s">
        <v>178</v>
      </c>
      <c r="AW307" s="14" t="s">
        <v>40</v>
      </c>
      <c r="AX307" s="14" t="s">
        <v>84</v>
      </c>
      <c r="AY307" s="252" t="s">
        <v>314</v>
      </c>
    </row>
    <row r="308" spans="2:65" s="1" customFormat="1" ht="16.5" customHeight="1">
      <c r="B308" s="42"/>
      <c r="C308" s="208" t="s">
        <v>585</v>
      </c>
      <c r="D308" s="208" t="s">
        <v>316</v>
      </c>
      <c r="E308" s="209" t="s">
        <v>1456</v>
      </c>
      <c r="F308" s="210" t="s">
        <v>1457</v>
      </c>
      <c r="G308" s="211" t="s">
        <v>188</v>
      </c>
      <c r="H308" s="212">
        <v>6.58</v>
      </c>
      <c r="I308" s="213"/>
      <c r="J308" s="214">
        <f>ROUND(I308*H308,2)</f>
        <v>0</v>
      </c>
      <c r="K308" s="210" t="s">
        <v>319</v>
      </c>
      <c r="L308" s="62"/>
      <c r="M308" s="215" t="s">
        <v>33</v>
      </c>
      <c r="N308" s="216" t="s">
        <v>48</v>
      </c>
      <c r="O308" s="43"/>
      <c r="P308" s="217">
        <f>O308*H308</f>
        <v>0</v>
      </c>
      <c r="Q308" s="217">
        <v>2.25634</v>
      </c>
      <c r="R308" s="217">
        <f>Q308*H308</f>
        <v>14.846717199999999</v>
      </c>
      <c r="S308" s="217">
        <v>0</v>
      </c>
      <c r="T308" s="218">
        <f>S308*H308</f>
        <v>0</v>
      </c>
      <c r="AR308" s="25" t="s">
        <v>643</v>
      </c>
      <c r="AT308" s="25" t="s">
        <v>316</v>
      </c>
      <c r="AU308" s="25" t="s">
        <v>330</v>
      </c>
      <c r="AY308" s="25" t="s">
        <v>314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25" t="s">
        <v>84</v>
      </c>
      <c r="BK308" s="219">
        <f>ROUND(I308*H308,2)</f>
        <v>0</v>
      </c>
      <c r="BL308" s="25" t="s">
        <v>643</v>
      </c>
      <c r="BM308" s="25" t="s">
        <v>1458</v>
      </c>
    </row>
    <row r="309" spans="2:51" s="12" customFormat="1" ht="13.5">
      <c r="B309" s="220"/>
      <c r="C309" s="221"/>
      <c r="D309" s="222" t="s">
        <v>321</v>
      </c>
      <c r="E309" s="223" t="s">
        <v>33</v>
      </c>
      <c r="F309" s="224" t="s">
        <v>1459</v>
      </c>
      <c r="G309" s="221"/>
      <c r="H309" s="223" t="s">
        <v>33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321</v>
      </c>
      <c r="AU309" s="230" t="s">
        <v>330</v>
      </c>
      <c r="AV309" s="12" t="s">
        <v>84</v>
      </c>
      <c r="AW309" s="12" t="s">
        <v>40</v>
      </c>
      <c r="AX309" s="12" t="s">
        <v>77</v>
      </c>
      <c r="AY309" s="230" t="s">
        <v>314</v>
      </c>
    </row>
    <row r="310" spans="2:51" s="13" customFormat="1" ht="13.5">
      <c r="B310" s="231"/>
      <c r="C310" s="232"/>
      <c r="D310" s="222" t="s">
        <v>321</v>
      </c>
      <c r="E310" s="233" t="s">
        <v>1460</v>
      </c>
      <c r="F310" s="234" t="s">
        <v>1461</v>
      </c>
      <c r="G310" s="232"/>
      <c r="H310" s="235">
        <v>6.58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AT310" s="241" t="s">
        <v>321</v>
      </c>
      <c r="AU310" s="241" t="s">
        <v>330</v>
      </c>
      <c r="AV310" s="13" t="s">
        <v>86</v>
      </c>
      <c r="AW310" s="13" t="s">
        <v>40</v>
      </c>
      <c r="AX310" s="13" t="s">
        <v>77</v>
      </c>
      <c r="AY310" s="241" t="s">
        <v>314</v>
      </c>
    </row>
    <row r="311" spans="2:51" s="14" customFormat="1" ht="13.5">
      <c r="B311" s="242"/>
      <c r="C311" s="243"/>
      <c r="D311" s="222" t="s">
        <v>321</v>
      </c>
      <c r="E311" s="244" t="s">
        <v>33</v>
      </c>
      <c r="F311" s="245" t="s">
        <v>324</v>
      </c>
      <c r="G311" s="243"/>
      <c r="H311" s="246">
        <v>6.58</v>
      </c>
      <c r="I311" s="247"/>
      <c r="J311" s="243"/>
      <c r="K311" s="243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321</v>
      </c>
      <c r="AU311" s="252" t="s">
        <v>330</v>
      </c>
      <c r="AV311" s="14" t="s">
        <v>178</v>
      </c>
      <c r="AW311" s="14" t="s">
        <v>40</v>
      </c>
      <c r="AX311" s="14" t="s">
        <v>84</v>
      </c>
      <c r="AY311" s="252" t="s">
        <v>314</v>
      </c>
    </row>
    <row r="312" spans="2:65" s="1" customFormat="1" ht="16.5" customHeight="1">
      <c r="B312" s="42"/>
      <c r="C312" s="264" t="s">
        <v>591</v>
      </c>
      <c r="D312" s="264" t="s">
        <v>419</v>
      </c>
      <c r="E312" s="265" t="s">
        <v>1462</v>
      </c>
      <c r="F312" s="266" t="s">
        <v>1463</v>
      </c>
      <c r="G312" s="267" t="s">
        <v>1316</v>
      </c>
      <c r="H312" s="268">
        <v>11</v>
      </c>
      <c r="I312" s="269"/>
      <c r="J312" s="270">
        <f>ROUND(I312*H312,2)</f>
        <v>0</v>
      </c>
      <c r="K312" s="266" t="s">
        <v>33</v>
      </c>
      <c r="L312" s="271"/>
      <c r="M312" s="272" t="s">
        <v>33</v>
      </c>
      <c r="N312" s="273" t="s">
        <v>48</v>
      </c>
      <c r="O312" s="43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AR312" s="25" t="s">
        <v>1308</v>
      </c>
      <c r="AT312" s="25" t="s">
        <v>419</v>
      </c>
      <c r="AU312" s="25" t="s">
        <v>330</v>
      </c>
      <c r="AY312" s="25" t="s">
        <v>314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25" t="s">
        <v>84</v>
      </c>
      <c r="BK312" s="219">
        <f>ROUND(I312*H312,2)</f>
        <v>0</v>
      </c>
      <c r="BL312" s="25" t="s">
        <v>643</v>
      </c>
      <c r="BM312" s="25" t="s">
        <v>1464</v>
      </c>
    </row>
    <row r="313" spans="2:51" s="12" customFormat="1" ht="13.5">
      <c r="B313" s="220"/>
      <c r="C313" s="221"/>
      <c r="D313" s="222" t="s">
        <v>321</v>
      </c>
      <c r="E313" s="223" t="s">
        <v>33</v>
      </c>
      <c r="F313" s="224" t="s">
        <v>544</v>
      </c>
      <c r="G313" s="221"/>
      <c r="H313" s="223" t="s">
        <v>33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321</v>
      </c>
      <c r="AU313" s="230" t="s">
        <v>330</v>
      </c>
      <c r="AV313" s="12" t="s">
        <v>84</v>
      </c>
      <c r="AW313" s="12" t="s">
        <v>40</v>
      </c>
      <c r="AX313" s="12" t="s">
        <v>77</v>
      </c>
      <c r="AY313" s="230" t="s">
        <v>314</v>
      </c>
    </row>
    <row r="314" spans="2:51" s="13" customFormat="1" ht="13.5">
      <c r="B314" s="231"/>
      <c r="C314" s="232"/>
      <c r="D314" s="222" t="s">
        <v>321</v>
      </c>
      <c r="E314" s="233" t="s">
        <v>33</v>
      </c>
      <c r="F314" s="234" t="s">
        <v>370</v>
      </c>
      <c r="G314" s="232"/>
      <c r="H314" s="235">
        <v>11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321</v>
      </c>
      <c r="AU314" s="241" t="s">
        <v>330</v>
      </c>
      <c r="AV314" s="13" t="s">
        <v>86</v>
      </c>
      <c r="AW314" s="13" t="s">
        <v>40</v>
      </c>
      <c r="AX314" s="13" t="s">
        <v>77</v>
      </c>
      <c r="AY314" s="241" t="s">
        <v>314</v>
      </c>
    </row>
    <row r="315" spans="2:51" s="14" customFormat="1" ht="13.5">
      <c r="B315" s="242"/>
      <c r="C315" s="243"/>
      <c r="D315" s="222" t="s">
        <v>321</v>
      </c>
      <c r="E315" s="244" t="s">
        <v>33</v>
      </c>
      <c r="F315" s="245" t="s">
        <v>324</v>
      </c>
      <c r="G315" s="243"/>
      <c r="H315" s="246">
        <v>11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321</v>
      </c>
      <c r="AU315" s="252" t="s">
        <v>330</v>
      </c>
      <c r="AV315" s="14" t="s">
        <v>178</v>
      </c>
      <c r="AW315" s="14" t="s">
        <v>40</v>
      </c>
      <c r="AX315" s="14" t="s">
        <v>84</v>
      </c>
      <c r="AY315" s="252" t="s">
        <v>314</v>
      </c>
    </row>
    <row r="316" spans="2:65" s="1" customFormat="1" ht="16.5" customHeight="1">
      <c r="B316" s="42"/>
      <c r="C316" s="208" t="s">
        <v>596</v>
      </c>
      <c r="D316" s="208" t="s">
        <v>316</v>
      </c>
      <c r="E316" s="209" t="s">
        <v>1465</v>
      </c>
      <c r="F316" s="210" t="s">
        <v>1466</v>
      </c>
      <c r="G316" s="211" t="s">
        <v>149</v>
      </c>
      <c r="H316" s="212">
        <v>325</v>
      </c>
      <c r="I316" s="213"/>
      <c r="J316" s="214">
        <f>ROUND(I316*H316,2)</f>
        <v>0</v>
      </c>
      <c r="K316" s="210" t="s">
        <v>33</v>
      </c>
      <c r="L316" s="62"/>
      <c r="M316" s="215" t="s">
        <v>33</v>
      </c>
      <c r="N316" s="216" t="s">
        <v>48</v>
      </c>
      <c r="O316" s="43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AR316" s="25" t="s">
        <v>643</v>
      </c>
      <c r="AT316" s="25" t="s">
        <v>316</v>
      </c>
      <c r="AU316" s="25" t="s">
        <v>330</v>
      </c>
      <c r="AY316" s="25" t="s">
        <v>314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25" t="s">
        <v>84</v>
      </c>
      <c r="BK316" s="219">
        <f>ROUND(I316*H316,2)</f>
        <v>0</v>
      </c>
      <c r="BL316" s="25" t="s">
        <v>643</v>
      </c>
      <c r="BM316" s="25" t="s">
        <v>1467</v>
      </c>
    </row>
    <row r="317" spans="2:51" s="12" customFormat="1" ht="13.5">
      <c r="B317" s="220"/>
      <c r="C317" s="221"/>
      <c r="D317" s="222" t="s">
        <v>321</v>
      </c>
      <c r="E317" s="223" t="s">
        <v>33</v>
      </c>
      <c r="F317" s="224" t="s">
        <v>702</v>
      </c>
      <c r="G317" s="221"/>
      <c r="H317" s="223" t="s">
        <v>33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321</v>
      </c>
      <c r="AU317" s="230" t="s">
        <v>330</v>
      </c>
      <c r="AV317" s="12" t="s">
        <v>84</v>
      </c>
      <c r="AW317" s="12" t="s">
        <v>40</v>
      </c>
      <c r="AX317" s="12" t="s">
        <v>77</v>
      </c>
      <c r="AY317" s="230" t="s">
        <v>314</v>
      </c>
    </row>
    <row r="318" spans="2:51" s="13" customFormat="1" ht="13.5">
      <c r="B318" s="231"/>
      <c r="C318" s="232"/>
      <c r="D318" s="222" t="s">
        <v>321</v>
      </c>
      <c r="E318" s="233" t="s">
        <v>33</v>
      </c>
      <c r="F318" s="234" t="s">
        <v>1468</v>
      </c>
      <c r="G318" s="232"/>
      <c r="H318" s="235">
        <v>325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321</v>
      </c>
      <c r="AU318" s="241" t="s">
        <v>330</v>
      </c>
      <c r="AV318" s="13" t="s">
        <v>86</v>
      </c>
      <c r="AW318" s="13" t="s">
        <v>40</v>
      </c>
      <c r="AX318" s="13" t="s">
        <v>77</v>
      </c>
      <c r="AY318" s="241" t="s">
        <v>314</v>
      </c>
    </row>
    <row r="319" spans="2:51" s="14" customFormat="1" ht="13.5">
      <c r="B319" s="242"/>
      <c r="C319" s="243"/>
      <c r="D319" s="222" t="s">
        <v>321</v>
      </c>
      <c r="E319" s="244" t="s">
        <v>33</v>
      </c>
      <c r="F319" s="245" t="s">
        <v>324</v>
      </c>
      <c r="G319" s="243"/>
      <c r="H319" s="246">
        <v>325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321</v>
      </c>
      <c r="AU319" s="252" t="s">
        <v>330</v>
      </c>
      <c r="AV319" s="14" t="s">
        <v>178</v>
      </c>
      <c r="AW319" s="14" t="s">
        <v>40</v>
      </c>
      <c r="AX319" s="14" t="s">
        <v>84</v>
      </c>
      <c r="AY319" s="252" t="s">
        <v>314</v>
      </c>
    </row>
    <row r="320" spans="2:65" s="1" customFormat="1" ht="51" customHeight="1">
      <c r="B320" s="42"/>
      <c r="C320" s="208" t="s">
        <v>601</v>
      </c>
      <c r="D320" s="208" t="s">
        <v>316</v>
      </c>
      <c r="E320" s="209" t="s">
        <v>1469</v>
      </c>
      <c r="F320" s="210" t="s">
        <v>1470</v>
      </c>
      <c r="G320" s="211" t="s">
        <v>149</v>
      </c>
      <c r="H320" s="212">
        <v>55</v>
      </c>
      <c r="I320" s="213"/>
      <c r="J320" s="214">
        <f>ROUND(I320*H320,2)</f>
        <v>0</v>
      </c>
      <c r="K320" s="210" t="s">
        <v>319</v>
      </c>
      <c r="L320" s="62"/>
      <c r="M320" s="215" t="s">
        <v>33</v>
      </c>
      <c r="N320" s="216" t="s">
        <v>48</v>
      </c>
      <c r="O320" s="43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AR320" s="25" t="s">
        <v>643</v>
      </c>
      <c r="AT320" s="25" t="s">
        <v>316</v>
      </c>
      <c r="AU320" s="25" t="s">
        <v>330</v>
      </c>
      <c r="AY320" s="25" t="s">
        <v>314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25" t="s">
        <v>84</v>
      </c>
      <c r="BK320" s="219">
        <f>ROUND(I320*H320,2)</f>
        <v>0</v>
      </c>
      <c r="BL320" s="25" t="s">
        <v>643</v>
      </c>
      <c r="BM320" s="25" t="s">
        <v>1471</v>
      </c>
    </row>
    <row r="321" spans="2:51" s="12" customFormat="1" ht="27">
      <c r="B321" s="220"/>
      <c r="C321" s="221"/>
      <c r="D321" s="222" t="s">
        <v>321</v>
      </c>
      <c r="E321" s="223" t="s">
        <v>33</v>
      </c>
      <c r="F321" s="224" t="s">
        <v>1472</v>
      </c>
      <c r="G321" s="221"/>
      <c r="H321" s="223" t="s">
        <v>33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321</v>
      </c>
      <c r="AU321" s="230" t="s">
        <v>330</v>
      </c>
      <c r="AV321" s="12" t="s">
        <v>84</v>
      </c>
      <c r="AW321" s="12" t="s">
        <v>40</v>
      </c>
      <c r="AX321" s="12" t="s">
        <v>77</v>
      </c>
      <c r="AY321" s="230" t="s">
        <v>314</v>
      </c>
    </row>
    <row r="322" spans="2:51" s="13" customFormat="1" ht="13.5">
      <c r="B322" s="231"/>
      <c r="C322" s="232"/>
      <c r="D322" s="222" t="s">
        <v>321</v>
      </c>
      <c r="E322" s="233" t="s">
        <v>1253</v>
      </c>
      <c r="F322" s="234" t="s">
        <v>601</v>
      </c>
      <c r="G322" s="232"/>
      <c r="H322" s="235">
        <v>55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AT322" s="241" t="s">
        <v>321</v>
      </c>
      <c r="AU322" s="241" t="s">
        <v>330</v>
      </c>
      <c r="AV322" s="13" t="s">
        <v>86</v>
      </c>
      <c r="AW322" s="13" t="s">
        <v>40</v>
      </c>
      <c r="AX322" s="13" t="s">
        <v>77</v>
      </c>
      <c r="AY322" s="241" t="s">
        <v>314</v>
      </c>
    </row>
    <row r="323" spans="2:51" s="14" customFormat="1" ht="13.5">
      <c r="B323" s="242"/>
      <c r="C323" s="243"/>
      <c r="D323" s="222" t="s">
        <v>321</v>
      </c>
      <c r="E323" s="244" t="s">
        <v>33</v>
      </c>
      <c r="F323" s="245" t="s">
        <v>324</v>
      </c>
      <c r="G323" s="243"/>
      <c r="H323" s="246">
        <v>55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AT323" s="252" t="s">
        <v>321</v>
      </c>
      <c r="AU323" s="252" t="s">
        <v>330</v>
      </c>
      <c r="AV323" s="14" t="s">
        <v>178</v>
      </c>
      <c r="AW323" s="14" t="s">
        <v>40</v>
      </c>
      <c r="AX323" s="14" t="s">
        <v>84</v>
      </c>
      <c r="AY323" s="252" t="s">
        <v>314</v>
      </c>
    </row>
    <row r="324" spans="2:65" s="1" customFormat="1" ht="51" customHeight="1">
      <c r="B324" s="42"/>
      <c r="C324" s="208" t="s">
        <v>605</v>
      </c>
      <c r="D324" s="208" t="s">
        <v>316</v>
      </c>
      <c r="E324" s="209" t="s">
        <v>1473</v>
      </c>
      <c r="F324" s="210" t="s">
        <v>1474</v>
      </c>
      <c r="G324" s="211" t="s">
        <v>149</v>
      </c>
      <c r="H324" s="212">
        <v>48</v>
      </c>
      <c r="I324" s="213"/>
      <c r="J324" s="214">
        <f>ROUND(I324*H324,2)</f>
        <v>0</v>
      </c>
      <c r="K324" s="210" t="s">
        <v>319</v>
      </c>
      <c r="L324" s="62"/>
      <c r="M324" s="215" t="s">
        <v>33</v>
      </c>
      <c r="N324" s="216" t="s">
        <v>48</v>
      </c>
      <c r="O324" s="43"/>
      <c r="P324" s="217">
        <f>O324*H324</f>
        <v>0</v>
      </c>
      <c r="Q324" s="217">
        <v>0</v>
      </c>
      <c r="R324" s="217">
        <f>Q324*H324</f>
        <v>0</v>
      </c>
      <c r="S324" s="217">
        <v>0</v>
      </c>
      <c r="T324" s="218">
        <f>S324*H324</f>
        <v>0</v>
      </c>
      <c r="AR324" s="25" t="s">
        <v>643</v>
      </c>
      <c r="AT324" s="25" t="s">
        <v>316</v>
      </c>
      <c r="AU324" s="25" t="s">
        <v>330</v>
      </c>
      <c r="AY324" s="25" t="s">
        <v>314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25" t="s">
        <v>84</v>
      </c>
      <c r="BK324" s="219">
        <f>ROUND(I324*H324,2)</f>
        <v>0</v>
      </c>
      <c r="BL324" s="25" t="s">
        <v>643</v>
      </c>
      <c r="BM324" s="25" t="s">
        <v>1475</v>
      </c>
    </row>
    <row r="325" spans="2:51" s="12" customFormat="1" ht="27">
      <c r="B325" s="220"/>
      <c r="C325" s="221"/>
      <c r="D325" s="222" t="s">
        <v>321</v>
      </c>
      <c r="E325" s="223" t="s">
        <v>33</v>
      </c>
      <c r="F325" s="224" t="s">
        <v>1476</v>
      </c>
      <c r="G325" s="221"/>
      <c r="H325" s="223" t="s">
        <v>33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321</v>
      </c>
      <c r="AU325" s="230" t="s">
        <v>330</v>
      </c>
      <c r="AV325" s="12" t="s">
        <v>84</v>
      </c>
      <c r="AW325" s="12" t="s">
        <v>40</v>
      </c>
      <c r="AX325" s="12" t="s">
        <v>77</v>
      </c>
      <c r="AY325" s="230" t="s">
        <v>314</v>
      </c>
    </row>
    <row r="326" spans="2:51" s="13" customFormat="1" ht="13.5">
      <c r="B326" s="231"/>
      <c r="C326" s="232"/>
      <c r="D326" s="222" t="s">
        <v>321</v>
      </c>
      <c r="E326" s="233" t="s">
        <v>33</v>
      </c>
      <c r="F326" s="234" t="s">
        <v>563</v>
      </c>
      <c r="G326" s="232"/>
      <c r="H326" s="235">
        <v>48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321</v>
      </c>
      <c r="AU326" s="241" t="s">
        <v>330</v>
      </c>
      <c r="AV326" s="13" t="s">
        <v>86</v>
      </c>
      <c r="AW326" s="13" t="s">
        <v>40</v>
      </c>
      <c r="AX326" s="13" t="s">
        <v>77</v>
      </c>
      <c r="AY326" s="241" t="s">
        <v>314</v>
      </c>
    </row>
    <row r="327" spans="2:51" s="14" customFormat="1" ht="13.5">
      <c r="B327" s="242"/>
      <c r="C327" s="243"/>
      <c r="D327" s="222" t="s">
        <v>321</v>
      </c>
      <c r="E327" s="244" t="s">
        <v>33</v>
      </c>
      <c r="F327" s="245" t="s">
        <v>324</v>
      </c>
      <c r="G327" s="243"/>
      <c r="H327" s="246">
        <v>48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321</v>
      </c>
      <c r="AU327" s="252" t="s">
        <v>330</v>
      </c>
      <c r="AV327" s="14" t="s">
        <v>178</v>
      </c>
      <c r="AW327" s="14" t="s">
        <v>40</v>
      </c>
      <c r="AX327" s="14" t="s">
        <v>84</v>
      </c>
      <c r="AY327" s="252" t="s">
        <v>314</v>
      </c>
    </row>
    <row r="328" spans="2:65" s="1" customFormat="1" ht="51" customHeight="1">
      <c r="B328" s="42"/>
      <c r="C328" s="208" t="s">
        <v>609</v>
      </c>
      <c r="D328" s="208" t="s">
        <v>316</v>
      </c>
      <c r="E328" s="209" t="s">
        <v>1477</v>
      </c>
      <c r="F328" s="210" t="s">
        <v>1478</v>
      </c>
      <c r="G328" s="211" t="s">
        <v>149</v>
      </c>
      <c r="H328" s="212">
        <v>225</v>
      </c>
      <c r="I328" s="213"/>
      <c r="J328" s="214">
        <f>ROUND(I328*H328,2)</f>
        <v>0</v>
      </c>
      <c r="K328" s="210" t="s">
        <v>319</v>
      </c>
      <c r="L328" s="62"/>
      <c r="M328" s="215" t="s">
        <v>33</v>
      </c>
      <c r="N328" s="216" t="s">
        <v>48</v>
      </c>
      <c r="O328" s="43"/>
      <c r="P328" s="217">
        <f>O328*H328</f>
        <v>0</v>
      </c>
      <c r="Q328" s="217">
        <v>0</v>
      </c>
      <c r="R328" s="217">
        <f>Q328*H328</f>
        <v>0</v>
      </c>
      <c r="S328" s="217">
        <v>0</v>
      </c>
      <c r="T328" s="218">
        <f>S328*H328</f>
        <v>0</v>
      </c>
      <c r="AR328" s="25" t="s">
        <v>643</v>
      </c>
      <c r="AT328" s="25" t="s">
        <v>316</v>
      </c>
      <c r="AU328" s="25" t="s">
        <v>330</v>
      </c>
      <c r="AY328" s="25" t="s">
        <v>314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25" t="s">
        <v>84</v>
      </c>
      <c r="BK328" s="219">
        <f>ROUND(I328*H328,2)</f>
        <v>0</v>
      </c>
      <c r="BL328" s="25" t="s">
        <v>643</v>
      </c>
      <c r="BM328" s="25" t="s">
        <v>1479</v>
      </c>
    </row>
    <row r="329" spans="2:51" s="12" customFormat="1" ht="27">
      <c r="B329" s="220"/>
      <c r="C329" s="221"/>
      <c r="D329" s="222" t="s">
        <v>321</v>
      </c>
      <c r="E329" s="223" t="s">
        <v>33</v>
      </c>
      <c r="F329" s="224" t="s">
        <v>1480</v>
      </c>
      <c r="G329" s="221"/>
      <c r="H329" s="223" t="s">
        <v>33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321</v>
      </c>
      <c r="AU329" s="230" t="s">
        <v>330</v>
      </c>
      <c r="AV329" s="12" t="s">
        <v>84</v>
      </c>
      <c r="AW329" s="12" t="s">
        <v>40</v>
      </c>
      <c r="AX329" s="12" t="s">
        <v>77</v>
      </c>
      <c r="AY329" s="230" t="s">
        <v>314</v>
      </c>
    </row>
    <row r="330" spans="2:51" s="13" customFormat="1" ht="13.5">
      <c r="B330" s="231"/>
      <c r="C330" s="232"/>
      <c r="D330" s="222" t="s">
        <v>321</v>
      </c>
      <c r="E330" s="233" t="s">
        <v>33</v>
      </c>
      <c r="F330" s="234" t="s">
        <v>1481</v>
      </c>
      <c r="G330" s="232"/>
      <c r="H330" s="235">
        <v>225</v>
      </c>
      <c r="I330" s="236"/>
      <c r="J330" s="232"/>
      <c r="K330" s="232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321</v>
      </c>
      <c r="AU330" s="241" t="s">
        <v>330</v>
      </c>
      <c r="AV330" s="13" t="s">
        <v>86</v>
      </c>
      <c r="AW330" s="13" t="s">
        <v>40</v>
      </c>
      <c r="AX330" s="13" t="s">
        <v>77</v>
      </c>
      <c r="AY330" s="241" t="s">
        <v>314</v>
      </c>
    </row>
    <row r="331" spans="2:51" s="14" customFormat="1" ht="13.5">
      <c r="B331" s="242"/>
      <c r="C331" s="243"/>
      <c r="D331" s="222" t="s">
        <v>321</v>
      </c>
      <c r="E331" s="244" t="s">
        <v>33</v>
      </c>
      <c r="F331" s="245" t="s">
        <v>324</v>
      </c>
      <c r="G331" s="243"/>
      <c r="H331" s="246">
        <v>225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321</v>
      </c>
      <c r="AU331" s="252" t="s">
        <v>330</v>
      </c>
      <c r="AV331" s="14" t="s">
        <v>178</v>
      </c>
      <c r="AW331" s="14" t="s">
        <v>40</v>
      </c>
      <c r="AX331" s="14" t="s">
        <v>84</v>
      </c>
      <c r="AY331" s="252" t="s">
        <v>314</v>
      </c>
    </row>
    <row r="332" spans="2:65" s="1" customFormat="1" ht="16.5" customHeight="1">
      <c r="B332" s="42"/>
      <c r="C332" s="208" t="s">
        <v>613</v>
      </c>
      <c r="D332" s="208" t="s">
        <v>316</v>
      </c>
      <c r="E332" s="209" t="s">
        <v>1482</v>
      </c>
      <c r="F332" s="210" t="s">
        <v>1483</v>
      </c>
      <c r="G332" s="211" t="s">
        <v>188</v>
      </c>
      <c r="H332" s="212">
        <v>3.3</v>
      </c>
      <c r="I332" s="213"/>
      <c r="J332" s="214">
        <f>ROUND(I332*H332,2)</f>
        <v>0</v>
      </c>
      <c r="K332" s="210" t="s">
        <v>319</v>
      </c>
      <c r="L332" s="62"/>
      <c r="M332" s="215" t="s">
        <v>33</v>
      </c>
      <c r="N332" s="216" t="s">
        <v>48</v>
      </c>
      <c r="O332" s="43"/>
      <c r="P332" s="217">
        <f>O332*H332</f>
        <v>0</v>
      </c>
      <c r="Q332" s="217">
        <v>2.25634</v>
      </c>
      <c r="R332" s="217">
        <f>Q332*H332</f>
        <v>7.445921999999999</v>
      </c>
      <c r="S332" s="217">
        <v>0</v>
      </c>
      <c r="T332" s="218">
        <f>S332*H332</f>
        <v>0</v>
      </c>
      <c r="AR332" s="25" t="s">
        <v>643</v>
      </c>
      <c r="AT332" s="25" t="s">
        <v>316</v>
      </c>
      <c r="AU332" s="25" t="s">
        <v>330</v>
      </c>
      <c r="AY332" s="25" t="s">
        <v>314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25" t="s">
        <v>84</v>
      </c>
      <c r="BK332" s="219">
        <f>ROUND(I332*H332,2)</f>
        <v>0</v>
      </c>
      <c r="BL332" s="25" t="s">
        <v>643</v>
      </c>
      <c r="BM332" s="25" t="s">
        <v>1484</v>
      </c>
    </row>
    <row r="333" spans="2:51" s="12" customFormat="1" ht="27">
      <c r="B333" s="220"/>
      <c r="C333" s="221"/>
      <c r="D333" s="222" t="s">
        <v>321</v>
      </c>
      <c r="E333" s="223" t="s">
        <v>33</v>
      </c>
      <c r="F333" s="224" t="s">
        <v>1485</v>
      </c>
      <c r="G333" s="221"/>
      <c r="H333" s="223" t="s">
        <v>33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321</v>
      </c>
      <c r="AU333" s="230" t="s">
        <v>330</v>
      </c>
      <c r="AV333" s="12" t="s">
        <v>84</v>
      </c>
      <c r="AW333" s="12" t="s">
        <v>40</v>
      </c>
      <c r="AX333" s="12" t="s">
        <v>77</v>
      </c>
      <c r="AY333" s="230" t="s">
        <v>314</v>
      </c>
    </row>
    <row r="334" spans="2:51" s="13" customFormat="1" ht="13.5">
      <c r="B334" s="231"/>
      <c r="C334" s="232"/>
      <c r="D334" s="222" t="s">
        <v>321</v>
      </c>
      <c r="E334" s="233" t="s">
        <v>33</v>
      </c>
      <c r="F334" s="234" t="s">
        <v>1486</v>
      </c>
      <c r="G334" s="232"/>
      <c r="H334" s="235">
        <v>3.3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321</v>
      </c>
      <c r="AU334" s="241" t="s">
        <v>330</v>
      </c>
      <c r="AV334" s="13" t="s">
        <v>86</v>
      </c>
      <c r="AW334" s="13" t="s">
        <v>40</v>
      </c>
      <c r="AX334" s="13" t="s">
        <v>77</v>
      </c>
      <c r="AY334" s="241" t="s">
        <v>314</v>
      </c>
    </row>
    <row r="335" spans="2:51" s="14" customFormat="1" ht="13.5">
      <c r="B335" s="242"/>
      <c r="C335" s="243"/>
      <c r="D335" s="222" t="s">
        <v>321</v>
      </c>
      <c r="E335" s="244" t="s">
        <v>33</v>
      </c>
      <c r="F335" s="245" t="s">
        <v>324</v>
      </c>
      <c r="G335" s="243"/>
      <c r="H335" s="246">
        <v>3.3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321</v>
      </c>
      <c r="AU335" s="252" t="s">
        <v>330</v>
      </c>
      <c r="AV335" s="14" t="s">
        <v>178</v>
      </c>
      <c r="AW335" s="14" t="s">
        <v>40</v>
      </c>
      <c r="AX335" s="14" t="s">
        <v>84</v>
      </c>
      <c r="AY335" s="252" t="s">
        <v>314</v>
      </c>
    </row>
    <row r="336" spans="2:65" s="1" customFormat="1" ht="16.5" customHeight="1">
      <c r="B336" s="42"/>
      <c r="C336" s="264" t="s">
        <v>617</v>
      </c>
      <c r="D336" s="264" t="s">
        <v>419</v>
      </c>
      <c r="E336" s="265" t="s">
        <v>1487</v>
      </c>
      <c r="F336" s="266" t="s">
        <v>1488</v>
      </c>
      <c r="G336" s="267" t="s">
        <v>149</v>
      </c>
      <c r="H336" s="268">
        <v>107</v>
      </c>
      <c r="I336" s="269"/>
      <c r="J336" s="270">
        <f>ROUND(I336*H336,2)</f>
        <v>0</v>
      </c>
      <c r="K336" s="266" t="s">
        <v>33</v>
      </c>
      <c r="L336" s="271"/>
      <c r="M336" s="272" t="s">
        <v>33</v>
      </c>
      <c r="N336" s="273" t="s">
        <v>48</v>
      </c>
      <c r="O336" s="43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AR336" s="25" t="s">
        <v>953</v>
      </c>
      <c r="AT336" s="25" t="s">
        <v>419</v>
      </c>
      <c r="AU336" s="25" t="s">
        <v>330</v>
      </c>
      <c r="AY336" s="25" t="s">
        <v>314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25" t="s">
        <v>84</v>
      </c>
      <c r="BK336" s="219">
        <f>ROUND(I336*H336,2)</f>
        <v>0</v>
      </c>
      <c r="BL336" s="25" t="s">
        <v>953</v>
      </c>
      <c r="BM336" s="25" t="s">
        <v>1489</v>
      </c>
    </row>
    <row r="337" spans="2:51" s="12" customFormat="1" ht="13.5">
      <c r="B337" s="220"/>
      <c r="C337" s="221"/>
      <c r="D337" s="222" t="s">
        <v>321</v>
      </c>
      <c r="E337" s="223" t="s">
        <v>33</v>
      </c>
      <c r="F337" s="224" t="s">
        <v>1490</v>
      </c>
      <c r="G337" s="221"/>
      <c r="H337" s="223" t="s">
        <v>33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321</v>
      </c>
      <c r="AU337" s="230" t="s">
        <v>330</v>
      </c>
      <c r="AV337" s="12" t="s">
        <v>84</v>
      </c>
      <c r="AW337" s="12" t="s">
        <v>40</v>
      </c>
      <c r="AX337" s="12" t="s">
        <v>77</v>
      </c>
      <c r="AY337" s="230" t="s">
        <v>314</v>
      </c>
    </row>
    <row r="338" spans="2:51" s="13" customFormat="1" ht="13.5">
      <c r="B338" s="231"/>
      <c r="C338" s="232"/>
      <c r="D338" s="222" t="s">
        <v>321</v>
      </c>
      <c r="E338" s="233" t="s">
        <v>33</v>
      </c>
      <c r="F338" s="234" t="s">
        <v>837</v>
      </c>
      <c r="G338" s="232"/>
      <c r="H338" s="235">
        <v>105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321</v>
      </c>
      <c r="AU338" s="241" t="s">
        <v>330</v>
      </c>
      <c r="AV338" s="13" t="s">
        <v>86</v>
      </c>
      <c r="AW338" s="13" t="s">
        <v>40</v>
      </c>
      <c r="AX338" s="13" t="s">
        <v>77</v>
      </c>
      <c r="AY338" s="241" t="s">
        <v>314</v>
      </c>
    </row>
    <row r="339" spans="2:51" s="13" customFormat="1" ht="13.5">
      <c r="B339" s="231"/>
      <c r="C339" s="232"/>
      <c r="D339" s="222" t="s">
        <v>321</v>
      </c>
      <c r="E339" s="233" t="s">
        <v>33</v>
      </c>
      <c r="F339" s="234" t="s">
        <v>86</v>
      </c>
      <c r="G339" s="232"/>
      <c r="H339" s="235">
        <v>2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321</v>
      </c>
      <c r="AU339" s="241" t="s">
        <v>330</v>
      </c>
      <c r="AV339" s="13" t="s">
        <v>86</v>
      </c>
      <c r="AW339" s="13" t="s">
        <v>40</v>
      </c>
      <c r="AX339" s="13" t="s">
        <v>77</v>
      </c>
      <c r="AY339" s="241" t="s">
        <v>314</v>
      </c>
    </row>
    <row r="340" spans="2:51" s="14" customFormat="1" ht="13.5">
      <c r="B340" s="242"/>
      <c r="C340" s="243"/>
      <c r="D340" s="222" t="s">
        <v>321</v>
      </c>
      <c r="E340" s="244" t="s">
        <v>33</v>
      </c>
      <c r="F340" s="245" t="s">
        <v>324</v>
      </c>
      <c r="G340" s="243"/>
      <c r="H340" s="246">
        <v>107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321</v>
      </c>
      <c r="AU340" s="252" t="s">
        <v>330</v>
      </c>
      <c r="AV340" s="14" t="s">
        <v>178</v>
      </c>
      <c r="AW340" s="14" t="s">
        <v>40</v>
      </c>
      <c r="AX340" s="14" t="s">
        <v>84</v>
      </c>
      <c r="AY340" s="252" t="s">
        <v>314</v>
      </c>
    </row>
    <row r="341" spans="2:65" s="1" customFormat="1" ht="38.25" customHeight="1">
      <c r="B341" s="42"/>
      <c r="C341" s="208" t="s">
        <v>621</v>
      </c>
      <c r="D341" s="208" t="s">
        <v>316</v>
      </c>
      <c r="E341" s="209" t="s">
        <v>1491</v>
      </c>
      <c r="F341" s="210" t="s">
        <v>1492</v>
      </c>
      <c r="G341" s="211" t="s">
        <v>149</v>
      </c>
      <c r="H341" s="212">
        <v>269</v>
      </c>
      <c r="I341" s="213"/>
      <c r="J341" s="214">
        <f>ROUND(I341*H341,2)</f>
        <v>0</v>
      </c>
      <c r="K341" s="210" t="s">
        <v>319</v>
      </c>
      <c r="L341" s="62"/>
      <c r="M341" s="215" t="s">
        <v>33</v>
      </c>
      <c r="N341" s="216" t="s">
        <v>48</v>
      </c>
      <c r="O341" s="43"/>
      <c r="P341" s="217">
        <f>O341*H341</f>
        <v>0</v>
      </c>
      <c r="Q341" s="217">
        <v>0.078</v>
      </c>
      <c r="R341" s="217">
        <f>Q341*H341</f>
        <v>20.982</v>
      </c>
      <c r="S341" s="217">
        <v>0</v>
      </c>
      <c r="T341" s="218">
        <f>S341*H341</f>
        <v>0</v>
      </c>
      <c r="AR341" s="25" t="s">
        <v>643</v>
      </c>
      <c r="AT341" s="25" t="s">
        <v>316</v>
      </c>
      <c r="AU341" s="25" t="s">
        <v>330</v>
      </c>
      <c r="AY341" s="25" t="s">
        <v>314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25" t="s">
        <v>84</v>
      </c>
      <c r="BK341" s="219">
        <f>ROUND(I341*H341,2)</f>
        <v>0</v>
      </c>
      <c r="BL341" s="25" t="s">
        <v>643</v>
      </c>
      <c r="BM341" s="25" t="s">
        <v>1493</v>
      </c>
    </row>
    <row r="342" spans="2:51" s="12" customFormat="1" ht="13.5">
      <c r="B342" s="220"/>
      <c r="C342" s="221"/>
      <c r="D342" s="222" t="s">
        <v>321</v>
      </c>
      <c r="E342" s="223" t="s">
        <v>33</v>
      </c>
      <c r="F342" s="224" t="s">
        <v>1494</v>
      </c>
      <c r="G342" s="221"/>
      <c r="H342" s="223" t="s">
        <v>33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321</v>
      </c>
      <c r="AU342" s="230" t="s">
        <v>330</v>
      </c>
      <c r="AV342" s="12" t="s">
        <v>84</v>
      </c>
      <c r="AW342" s="12" t="s">
        <v>40</v>
      </c>
      <c r="AX342" s="12" t="s">
        <v>77</v>
      </c>
      <c r="AY342" s="230" t="s">
        <v>314</v>
      </c>
    </row>
    <row r="343" spans="2:51" s="13" customFormat="1" ht="13.5">
      <c r="B343" s="231"/>
      <c r="C343" s="232"/>
      <c r="D343" s="222" t="s">
        <v>321</v>
      </c>
      <c r="E343" s="233" t="s">
        <v>33</v>
      </c>
      <c r="F343" s="234" t="s">
        <v>1495</v>
      </c>
      <c r="G343" s="232"/>
      <c r="H343" s="235">
        <v>269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321</v>
      </c>
      <c r="AU343" s="241" t="s">
        <v>330</v>
      </c>
      <c r="AV343" s="13" t="s">
        <v>86</v>
      </c>
      <c r="AW343" s="13" t="s">
        <v>40</v>
      </c>
      <c r="AX343" s="13" t="s">
        <v>77</v>
      </c>
      <c r="AY343" s="241" t="s">
        <v>314</v>
      </c>
    </row>
    <row r="344" spans="2:51" s="14" customFormat="1" ht="13.5">
      <c r="B344" s="242"/>
      <c r="C344" s="243"/>
      <c r="D344" s="222" t="s">
        <v>321</v>
      </c>
      <c r="E344" s="244" t="s">
        <v>33</v>
      </c>
      <c r="F344" s="245" t="s">
        <v>324</v>
      </c>
      <c r="G344" s="243"/>
      <c r="H344" s="246">
        <v>269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321</v>
      </c>
      <c r="AU344" s="252" t="s">
        <v>330</v>
      </c>
      <c r="AV344" s="14" t="s">
        <v>178</v>
      </c>
      <c r="AW344" s="14" t="s">
        <v>40</v>
      </c>
      <c r="AX344" s="14" t="s">
        <v>84</v>
      </c>
      <c r="AY344" s="252" t="s">
        <v>314</v>
      </c>
    </row>
    <row r="345" spans="2:65" s="1" customFormat="1" ht="25.5" customHeight="1">
      <c r="B345" s="42"/>
      <c r="C345" s="264" t="s">
        <v>626</v>
      </c>
      <c r="D345" s="264" t="s">
        <v>419</v>
      </c>
      <c r="E345" s="265" t="s">
        <v>1496</v>
      </c>
      <c r="F345" s="266" t="s">
        <v>1497</v>
      </c>
      <c r="G345" s="267" t="s">
        <v>149</v>
      </c>
      <c r="H345" s="268">
        <v>189</v>
      </c>
      <c r="I345" s="269"/>
      <c r="J345" s="270">
        <f>ROUND(I345*H345,2)</f>
        <v>0</v>
      </c>
      <c r="K345" s="266" t="s">
        <v>319</v>
      </c>
      <c r="L345" s="271"/>
      <c r="M345" s="272" t="s">
        <v>33</v>
      </c>
      <c r="N345" s="273" t="s">
        <v>48</v>
      </c>
      <c r="O345" s="43"/>
      <c r="P345" s="217">
        <f>O345*H345</f>
        <v>0</v>
      </c>
      <c r="Q345" s="217">
        <v>0.00038</v>
      </c>
      <c r="R345" s="217">
        <f>Q345*H345</f>
        <v>0.07182000000000001</v>
      </c>
      <c r="S345" s="217">
        <v>0</v>
      </c>
      <c r="T345" s="218">
        <f>S345*H345</f>
        <v>0</v>
      </c>
      <c r="AR345" s="25" t="s">
        <v>1308</v>
      </c>
      <c r="AT345" s="25" t="s">
        <v>419</v>
      </c>
      <c r="AU345" s="25" t="s">
        <v>330</v>
      </c>
      <c r="AY345" s="25" t="s">
        <v>314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25" t="s">
        <v>84</v>
      </c>
      <c r="BK345" s="219">
        <f>ROUND(I345*H345,2)</f>
        <v>0</v>
      </c>
      <c r="BL345" s="25" t="s">
        <v>643</v>
      </c>
      <c r="BM345" s="25" t="s">
        <v>1498</v>
      </c>
    </row>
    <row r="346" spans="2:51" s="12" customFormat="1" ht="13.5">
      <c r="B346" s="220"/>
      <c r="C346" s="221"/>
      <c r="D346" s="222" t="s">
        <v>321</v>
      </c>
      <c r="E346" s="223" t="s">
        <v>33</v>
      </c>
      <c r="F346" s="224" t="s">
        <v>702</v>
      </c>
      <c r="G346" s="221"/>
      <c r="H346" s="223" t="s">
        <v>33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321</v>
      </c>
      <c r="AU346" s="230" t="s">
        <v>330</v>
      </c>
      <c r="AV346" s="12" t="s">
        <v>84</v>
      </c>
      <c r="AW346" s="12" t="s">
        <v>40</v>
      </c>
      <c r="AX346" s="12" t="s">
        <v>77</v>
      </c>
      <c r="AY346" s="230" t="s">
        <v>314</v>
      </c>
    </row>
    <row r="347" spans="2:51" s="13" customFormat="1" ht="13.5">
      <c r="B347" s="231"/>
      <c r="C347" s="232"/>
      <c r="D347" s="222" t="s">
        <v>321</v>
      </c>
      <c r="E347" s="233" t="s">
        <v>33</v>
      </c>
      <c r="F347" s="234" t="s">
        <v>1226</v>
      </c>
      <c r="G347" s="232"/>
      <c r="H347" s="235">
        <v>189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321</v>
      </c>
      <c r="AU347" s="241" t="s">
        <v>330</v>
      </c>
      <c r="AV347" s="13" t="s">
        <v>86</v>
      </c>
      <c r="AW347" s="13" t="s">
        <v>40</v>
      </c>
      <c r="AX347" s="13" t="s">
        <v>77</v>
      </c>
      <c r="AY347" s="241" t="s">
        <v>314</v>
      </c>
    </row>
    <row r="348" spans="2:51" s="14" customFormat="1" ht="13.5">
      <c r="B348" s="242"/>
      <c r="C348" s="243"/>
      <c r="D348" s="222" t="s">
        <v>321</v>
      </c>
      <c r="E348" s="244" t="s">
        <v>33</v>
      </c>
      <c r="F348" s="245" t="s">
        <v>324</v>
      </c>
      <c r="G348" s="243"/>
      <c r="H348" s="246">
        <v>189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321</v>
      </c>
      <c r="AU348" s="252" t="s">
        <v>330</v>
      </c>
      <c r="AV348" s="14" t="s">
        <v>178</v>
      </c>
      <c r="AW348" s="14" t="s">
        <v>40</v>
      </c>
      <c r="AX348" s="14" t="s">
        <v>84</v>
      </c>
      <c r="AY348" s="252" t="s">
        <v>314</v>
      </c>
    </row>
    <row r="349" spans="2:65" s="1" customFormat="1" ht="16.5" customHeight="1">
      <c r="B349" s="42"/>
      <c r="C349" s="264" t="s">
        <v>632</v>
      </c>
      <c r="D349" s="264" t="s">
        <v>419</v>
      </c>
      <c r="E349" s="265" t="s">
        <v>1499</v>
      </c>
      <c r="F349" s="266" t="s">
        <v>1500</v>
      </c>
      <c r="G349" s="267" t="s">
        <v>149</v>
      </c>
      <c r="H349" s="268">
        <v>37</v>
      </c>
      <c r="I349" s="269"/>
      <c r="J349" s="270">
        <f>ROUND(I349*H349,2)</f>
        <v>0</v>
      </c>
      <c r="K349" s="266" t="s">
        <v>319</v>
      </c>
      <c r="L349" s="271"/>
      <c r="M349" s="272" t="s">
        <v>33</v>
      </c>
      <c r="N349" s="273" t="s">
        <v>48</v>
      </c>
      <c r="O349" s="43"/>
      <c r="P349" s="217">
        <f>O349*H349</f>
        <v>0</v>
      </c>
      <c r="Q349" s="217">
        <v>0.00052</v>
      </c>
      <c r="R349" s="217">
        <f>Q349*H349</f>
        <v>0.019239999999999997</v>
      </c>
      <c r="S349" s="217">
        <v>0</v>
      </c>
      <c r="T349" s="218">
        <f>S349*H349</f>
        <v>0</v>
      </c>
      <c r="AR349" s="25" t="s">
        <v>953</v>
      </c>
      <c r="AT349" s="25" t="s">
        <v>419</v>
      </c>
      <c r="AU349" s="25" t="s">
        <v>330</v>
      </c>
      <c r="AY349" s="25" t="s">
        <v>314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25" t="s">
        <v>84</v>
      </c>
      <c r="BK349" s="219">
        <f>ROUND(I349*H349,2)</f>
        <v>0</v>
      </c>
      <c r="BL349" s="25" t="s">
        <v>953</v>
      </c>
      <c r="BM349" s="25" t="s">
        <v>1501</v>
      </c>
    </row>
    <row r="350" spans="2:51" s="12" customFormat="1" ht="13.5">
      <c r="B350" s="220"/>
      <c r="C350" s="221"/>
      <c r="D350" s="222" t="s">
        <v>321</v>
      </c>
      <c r="E350" s="223" t="s">
        <v>33</v>
      </c>
      <c r="F350" s="224" t="s">
        <v>702</v>
      </c>
      <c r="G350" s="221"/>
      <c r="H350" s="223" t="s">
        <v>33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321</v>
      </c>
      <c r="AU350" s="230" t="s">
        <v>330</v>
      </c>
      <c r="AV350" s="12" t="s">
        <v>84</v>
      </c>
      <c r="AW350" s="12" t="s">
        <v>40</v>
      </c>
      <c r="AX350" s="12" t="s">
        <v>77</v>
      </c>
      <c r="AY350" s="230" t="s">
        <v>314</v>
      </c>
    </row>
    <row r="351" spans="2:51" s="13" customFormat="1" ht="13.5">
      <c r="B351" s="231"/>
      <c r="C351" s="232"/>
      <c r="D351" s="222" t="s">
        <v>321</v>
      </c>
      <c r="E351" s="233" t="s">
        <v>33</v>
      </c>
      <c r="F351" s="234" t="s">
        <v>503</v>
      </c>
      <c r="G351" s="232"/>
      <c r="H351" s="235">
        <v>37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321</v>
      </c>
      <c r="AU351" s="241" t="s">
        <v>330</v>
      </c>
      <c r="AV351" s="13" t="s">
        <v>86</v>
      </c>
      <c r="AW351" s="13" t="s">
        <v>40</v>
      </c>
      <c r="AX351" s="13" t="s">
        <v>77</v>
      </c>
      <c r="AY351" s="241" t="s">
        <v>314</v>
      </c>
    </row>
    <row r="352" spans="2:51" s="14" customFormat="1" ht="13.5">
      <c r="B352" s="242"/>
      <c r="C352" s="243"/>
      <c r="D352" s="222" t="s">
        <v>321</v>
      </c>
      <c r="E352" s="244" t="s">
        <v>33</v>
      </c>
      <c r="F352" s="245" t="s">
        <v>324</v>
      </c>
      <c r="G352" s="243"/>
      <c r="H352" s="246">
        <v>37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321</v>
      </c>
      <c r="AU352" s="252" t="s">
        <v>330</v>
      </c>
      <c r="AV352" s="14" t="s">
        <v>178</v>
      </c>
      <c r="AW352" s="14" t="s">
        <v>40</v>
      </c>
      <c r="AX352" s="14" t="s">
        <v>84</v>
      </c>
      <c r="AY352" s="252" t="s">
        <v>314</v>
      </c>
    </row>
    <row r="353" spans="2:65" s="1" customFormat="1" ht="25.5" customHeight="1">
      <c r="B353" s="42"/>
      <c r="C353" s="208" t="s">
        <v>638</v>
      </c>
      <c r="D353" s="208" t="s">
        <v>316</v>
      </c>
      <c r="E353" s="209" t="s">
        <v>1502</v>
      </c>
      <c r="F353" s="210" t="s">
        <v>1503</v>
      </c>
      <c r="G353" s="211" t="s">
        <v>149</v>
      </c>
      <c r="H353" s="212">
        <v>55</v>
      </c>
      <c r="I353" s="213"/>
      <c r="J353" s="214">
        <f>ROUND(I353*H353,2)</f>
        <v>0</v>
      </c>
      <c r="K353" s="210" t="s">
        <v>319</v>
      </c>
      <c r="L353" s="62"/>
      <c r="M353" s="215" t="s">
        <v>33</v>
      </c>
      <c r="N353" s="216" t="s">
        <v>48</v>
      </c>
      <c r="O353" s="43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AR353" s="25" t="s">
        <v>643</v>
      </c>
      <c r="AT353" s="25" t="s">
        <v>316</v>
      </c>
      <c r="AU353" s="25" t="s">
        <v>330</v>
      </c>
      <c r="AY353" s="25" t="s">
        <v>314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5" t="s">
        <v>84</v>
      </c>
      <c r="BK353" s="219">
        <f>ROUND(I353*H353,2)</f>
        <v>0</v>
      </c>
      <c r="BL353" s="25" t="s">
        <v>643</v>
      </c>
      <c r="BM353" s="25" t="s">
        <v>1504</v>
      </c>
    </row>
    <row r="354" spans="2:51" s="12" customFormat="1" ht="13.5">
      <c r="B354" s="220"/>
      <c r="C354" s="221"/>
      <c r="D354" s="222" t="s">
        <v>321</v>
      </c>
      <c r="E354" s="223" t="s">
        <v>33</v>
      </c>
      <c r="F354" s="224" t="s">
        <v>1505</v>
      </c>
      <c r="G354" s="221"/>
      <c r="H354" s="223" t="s">
        <v>33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321</v>
      </c>
      <c r="AU354" s="230" t="s">
        <v>330</v>
      </c>
      <c r="AV354" s="12" t="s">
        <v>84</v>
      </c>
      <c r="AW354" s="12" t="s">
        <v>40</v>
      </c>
      <c r="AX354" s="12" t="s">
        <v>77</v>
      </c>
      <c r="AY354" s="230" t="s">
        <v>314</v>
      </c>
    </row>
    <row r="355" spans="2:51" s="13" customFormat="1" ht="13.5">
      <c r="B355" s="231"/>
      <c r="C355" s="232"/>
      <c r="D355" s="222" t="s">
        <v>321</v>
      </c>
      <c r="E355" s="233" t="s">
        <v>33</v>
      </c>
      <c r="F355" s="234" t="s">
        <v>1253</v>
      </c>
      <c r="G355" s="232"/>
      <c r="H355" s="235">
        <v>55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321</v>
      </c>
      <c r="AU355" s="241" t="s">
        <v>330</v>
      </c>
      <c r="AV355" s="13" t="s">
        <v>86</v>
      </c>
      <c r="AW355" s="13" t="s">
        <v>40</v>
      </c>
      <c r="AX355" s="13" t="s">
        <v>77</v>
      </c>
      <c r="AY355" s="241" t="s">
        <v>314</v>
      </c>
    </row>
    <row r="356" spans="2:51" s="14" customFormat="1" ht="13.5">
      <c r="B356" s="242"/>
      <c r="C356" s="243"/>
      <c r="D356" s="222" t="s">
        <v>321</v>
      </c>
      <c r="E356" s="244" t="s">
        <v>33</v>
      </c>
      <c r="F356" s="245" t="s">
        <v>324</v>
      </c>
      <c r="G356" s="243"/>
      <c r="H356" s="246">
        <v>55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321</v>
      </c>
      <c r="AU356" s="252" t="s">
        <v>330</v>
      </c>
      <c r="AV356" s="14" t="s">
        <v>178</v>
      </c>
      <c r="AW356" s="14" t="s">
        <v>40</v>
      </c>
      <c r="AX356" s="14" t="s">
        <v>84</v>
      </c>
      <c r="AY356" s="252" t="s">
        <v>314</v>
      </c>
    </row>
    <row r="357" spans="2:65" s="1" customFormat="1" ht="25.5" customHeight="1">
      <c r="B357" s="42"/>
      <c r="C357" s="208" t="s">
        <v>643</v>
      </c>
      <c r="D357" s="208" t="s">
        <v>316</v>
      </c>
      <c r="E357" s="209" t="s">
        <v>1506</v>
      </c>
      <c r="F357" s="210" t="s">
        <v>1507</v>
      </c>
      <c r="G357" s="211" t="s">
        <v>149</v>
      </c>
      <c r="H357" s="212">
        <v>48</v>
      </c>
      <c r="I357" s="213"/>
      <c r="J357" s="214">
        <f>ROUND(I357*H357,2)</f>
        <v>0</v>
      </c>
      <c r="K357" s="210" t="s">
        <v>319</v>
      </c>
      <c r="L357" s="62"/>
      <c r="M357" s="215" t="s">
        <v>33</v>
      </c>
      <c r="N357" s="216" t="s">
        <v>48</v>
      </c>
      <c r="O357" s="43"/>
      <c r="P357" s="217">
        <f>O357*H357</f>
        <v>0</v>
      </c>
      <c r="Q357" s="217">
        <v>0</v>
      </c>
      <c r="R357" s="217">
        <f>Q357*H357</f>
        <v>0</v>
      </c>
      <c r="S357" s="217">
        <v>0</v>
      </c>
      <c r="T357" s="218">
        <f>S357*H357</f>
        <v>0</v>
      </c>
      <c r="AR357" s="25" t="s">
        <v>643</v>
      </c>
      <c r="AT357" s="25" t="s">
        <v>316</v>
      </c>
      <c r="AU357" s="25" t="s">
        <v>330</v>
      </c>
      <c r="AY357" s="25" t="s">
        <v>314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5" t="s">
        <v>84</v>
      </c>
      <c r="BK357" s="219">
        <f>ROUND(I357*H357,2)</f>
        <v>0</v>
      </c>
      <c r="BL357" s="25" t="s">
        <v>643</v>
      </c>
      <c r="BM357" s="25" t="s">
        <v>1508</v>
      </c>
    </row>
    <row r="358" spans="2:51" s="12" customFormat="1" ht="13.5">
      <c r="B358" s="220"/>
      <c r="C358" s="221"/>
      <c r="D358" s="222" t="s">
        <v>321</v>
      </c>
      <c r="E358" s="223" t="s">
        <v>33</v>
      </c>
      <c r="F358" s="224" t="s">
        <v>1509</v>
      </c>
      <c r="G358" s="221"/>
      <c r="H358" s="223" t="s">
        <v>33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321</v>
      </c>
      <c r="AU358" s="230" t="s">
        <v>330</v>
      </c>
      <c r="AV358" s="12" t="s">
        <v>84</v>
      </c>
      <c r="AW358" s="12" t="s">
        <v>40</v>
      </c>
      <c r="AX358" s="12" t="s">
        <v>77</v>
      </c>
      <c r="AY358" s="230" t="s">
        <v>314</v>
      </c>
    </row>
    <row r="359" spans="2:51" s="13" customFormat="1" ht="13.5">
      <c r="B359" s="231"/>
      <c r="C359" s="232"/>
      <c r="D359" s="222" t="s">
        <v>321</v>
      </c>
      <c r="E359" s="233" t="s">
        <v>33</v>
      </c>
      <c r="F359" s="234" t="s">
        <v>563</v>
      </c>
      <c r="G359" s="232"/>
      <c r="H359" s="235">
        <v>48</v>
      </c>
      <c r="I359" s="236"/>
      <c r="J359" s="232"/>
      <c r="K359" s="232"/>
      <c r="L359" s="237"/>
      <c r="M359" s="238"/>
      <c r="N359" s="239"/>
      <c r="O359" s="239"/>
      <c r="P359" s="239"/>
      <c r="Q359" s="239"/>
      <c r="R359" s="239"/>
      <c r="S359" s="239"/>
      <c r="T359" s="240"/>
      <c r="AT359" s="241" t="s">
        <v>321</v>
      </c>
      <c r="AU359" s="241" t="s">
        <v>330</v>
      </c>
      <c r="AV359" s="13" t="s">
        <v>86</v>
      </c>
      <c r="AW359" s="13" t="s">
        <v>40</v>
      </c>
      <c r="AX359" s="13" t="s">
        <v>77</v>
      </c>
      <c r="AY359" s="241" t="s">
        <v>314</v>
      </c>
    </row>
    <row r="360" spans="2:51" s="14" customFormat="1" ht="13.5">
      <c r="B360" s="242"/>
      <c r="C360" s="243"/>
      <c r="D360" s="222" t="s">
        <v>321</v>
      </c>
      <c r="E360" s="244" t="s">
        <v>33</v>
      </c>
      <c r="F360" s="245" t="s">
        <v>324</v>
      </c>
      <c r="G360" s="243"/>
      <c r="H360" s="246">
        <v>48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321</v>
      </c>
      <c r="AU360" s="252" t="s">
        <v>330</v>
      </c>
      <c r="AV360" s="14" t="s">
        <v>178</v>
      </c>
      <c r="AW360" s="14" t="s">
        <v>40</v>
      </c>
      <c r="AX360" s="14" t="s">
        <v>84</v>
      </c>
      <c r="AY360" s="252" t="s">
        <v>314</v>
      </c>
    </row>
    <row r="361" spans="2:65" s="1" customFormat="1" ht="16.5" customHeight="1">
      <c r="B361" s="42"/>
      <c r="C361" s="208" t="s">
        <v>650</v>
      </c>
      <c r="D361" s="208" t="s">
        <v>316</v>
      </c>
      <c r="E361" s="209" t="s">
        <v>1510</v>
      </c>
      <c r="F361" s="210" t="s">
        <v>1511</v>
      </c>
      <c r="G361" s="211" t="s">
        <v>149</v>
      </c>
      <c r="H361" s="212">
        <v>225</v>
      </c>
      <c r="I361" s="213"/>
      <c r="J361" s="214">
        <f>ROUND(I361*H361,2)</f>
        <v>0</v>
      </c>
      <c r="K361" s="210" t="s">
        <v>319</v>
      </c>
      <c r="L361" s="62"/>
      <c r="M361" s="215" t="s">
        <v>33</v>
      </c>
      <c r="N361" s="216" t="s">
        <v>48</v>
      </c>
      <c r="O361" s="43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AR361" s="25" t="s">
        <v>643</v>
      </c>
      <c r="AT361" s="25" t="s">
        <v>316</v>
      </c>
      <c r="AU361" s="25" t="s">
        <v>330</v>
      </c>
      <c r="AY361" s="25" t="s">
        <v>314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25" t="s">
        <v>84</v>
      </c>
      <c r="BK361" s="219">
        <f>ROUND(I361*H361,2)</f>
        <v>0</v>
      </c>
      <c r="BL361" s="25" t="s">
        <v>643</v>
      </c>
      <c r="BM361" s="25" t="s">
        <v>1512</v>
      </c>
    </row>
    <row r="362" spans="2:51" s="12" customFormat="1" ht="13.5">
      <c r="B362" s="220"/>
      <c r="C362" s="221"/>
      <c r="D362" s="222" t="s">
        <v>321</v>
      </c>
      <c r="E362" s="223" t="s">
        <v>33</v>
      </c>
      <c r="F362" s="224" t="s">
        <v>1494</v>
      </c>
      <c r="G362" s="221"/>
      <c r="H362" s="223" t="s">
        <v>33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321</v>
      </c>
      <c r="AU362" s="230" t="s">
        <v>330</v>
      </c>
      <c r="AV362" s="12" t="s">
        <v>84</v>
      </c>
      <c r="AW362" s="12" t="s">
        <v>40</v>
      </c>
      <c r="AX362" s="12" t="s">
        <v>77</v>
      </c>
      <c r="AY362" s="230" t="s">
        <v>314</v>
      </c>
    </row>
    <row r="363" spans="2:51" s="13" customFormat="1" ht="13.5">
      <c r="B363" s="231"/>
      <c r="C363" s="232"/>
      <c r="D363" s="222" t="s">
        <v>321</v>
      </c>
      <c r="E363" s="233" t="s">
        <v>33</v>
      </c>
      <c r="F363" s="234" t="s">
        <v>1481</v>
      </c>
      <c r="G363" s="232"/>
      <c r="H363" s="235">
        <v>225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321</v>
      </c>
      <c r="AU363" s="241" t="s">
        <v>330</v>
      </c>
      <c r="AV363" s="13" t="s">
        <v>86</v>
      </c>
      <c r="AW363" s="13" t="s">
        <v>40</v>
      </c>
      <c r="AX363" s="13" t="s">
        <v>77</v>
      </c>
      <c r="AY363" s="241" t="s">
        <v>314</v>
      </c>
    </row>
    <row r="364" spans="2:51" s="14" customFormat="1" ht="13.5">
      <c r="B364" s="242"/>
      <c r="C364" s="243"/>
      <c r="D364" s="222" t="s">
        <v>321</v>
      </c>
      <c r="E364" s="244" t="s">
        <v>33</v>
      </c>
      <c r="F364" s="245" t="s">
        <v>324</v>
      </c>
      <c r="G364" s="243"/>
      <c r="H364" s="246">
        <v>225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321</v>
      </c>
      <c r="AU364" s="252" t="s">
        <v>330</v>
      </c>
      <c r="AV364" s="14" t="s">
        <v>178</v>
      </c>
      <c r="AW364" s="14" t="s">
        <v>40</v>
      </c>
      <c r="AX364" s="14" t="s">
        <v>84</v>
      </c>
      <c r="AY364" s="252" t="s">
        <v>314</v>
      </c>
    </row>
    <row r="365" spans="2:65" s="1" customFormat="1" ht="16.5" customHeight="1">
      <c r="B365" s="42"/>
      <c r="C365" s="208" t="s">
        <v>655</v>
      </c>
      <c r="D365" s="208" t="s">
        <v>316</v>
      </c>
      <c r="E365" s="209" t="s">
        <v>1513</v>
      </c>
      <c r="F365" s="210" t="s">
        <v>1514</v>
      </c>
      <c r="G365" s="211" t="s">
        <v>408</v>
      </c>
      <c r="H365" s="212">
        <v>56.5</v>
      </c>
      <c r="I365" s="213"/>
      <c r="J365" s="214">
        <f>ROUND(I365*H365,2)</f>
        <v>0</v>
      </c>
      <c r="K365" s="210" t="s">
        <v>319</v>
      </c>
      <c r="L365" s="62"/>
      <c r="M365" s="215" t="s">
        <v>33</v>
      </c>
      <c r="N365" s="216" t="s">
        <v>48</v>
      </c>
      <c r="O365" s="43"/>
      <c r="P365" s="217">
        <f>O365*H365</f>
        <v>0</v>
      </c>
      <c r="Q365" s="217">
        <v>0</v>
      </c>
      <c r="R365" s="217">
        <f>Q365*H365</f>
        <v>0</v>
      </c>
      <c r="S365" s="217">
        <v>0</v>
      </c>
      <c r="T365" s="218">
        <f>S365*H365</f>
        <v>0</v>
      </c>
      <c r="AR365" s="25" t="s">
        <v>643</v>
      </c>
      <c r="AT365" s="25" t="s">
        <v>316</v>
      </c>
      <c r="AU365" s="25" t="s">
        <v>330</v>
      </c>
      <c r="AY365" s="25" t="s">
        <v>314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25" t="s">
        <v>84</v>
      </c>
      <c r="BK365" s="219">
        <f>ROUND(I365*H365,2)</f>
        <v>0</v>
      </c>
      <c r="BL365" s="25" t="s">
        <v>643</v>
      </c>
      <c r="BM365" s="25" t="s">
        <v>1515</v>
      </c>
    </row>
    <row r="366" spans="2:51" s="12" customFormat="1" ht="27">
      <c r="B366" s="220"/>
      <c r="C366" s="221"/>
      <c r="D366" s="222" t="s">
        <v>321</v>
      </c>
      <c r="E366" s="223" t="s">
        <v>33</v>
      </c>
      <c r="F366" s="224" t="s">
        <v>1516</v>
      </c>
      <c r="G366" s="221"/>
      <c r="H366" s="223" t="s">
        <v>33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321</v>
      </c>
      <c r="AU366" s="230" t="s">
        <v>330</v>
      </c>
      <c r="AV366" s="12" t="s">
        <v>84</v>
      </c>
      <c r="AW366" s="12" t="s">
        <v>40</v>
      </c>
      <c r="AX366" s="12" t="s">
        <v>77</v>
      </c>
      <c r="AY366" s="230" t="s">
        <v>314</v>
      </c>
    </row>
    <row r="367" spans="2:51" s="13" customFormat="1" ht="13.5">
      <c r="B367" s="231"/>
      <c r="C367" s="232"/>
      <c r="D367" s="222" t="s">
        <v>321</v>
      </c>
      <c r="E367" s="233" t="s">
        <v>33</v>
      </c>
      <c r="F367" s="234" t="s">
        <v>1256</v>
      </c>
      <c r="G367" s="232"/>
      <c r="H367" s="235">
        <v>56.5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321</v>
      </c>
      <c r="AU367" s="241" t="s">
        <v>330</v>
      </c>
      <c r="AV367" s="13" t="s">
        <v>86</v>
      </c>
      <c r="AW367" s="13" t="s">
        <v>40</v>
      </c>
      <c r="AX367" s="13" t="s">
        <v>77</v>
      </c>
      <c r="AY367" s="241" t="s">
        <v>314</v>
      </c>
    </row>
    <row r="368" spans="2:51" s="14" customFormat="1" ht="13.5">
      <c r="B368" s="242"/>
      <c r="C368" s="243"/>
      <c r="D368" s="222" t="s">
        <v>321</v>
      </c>
      <c r="E368" s="244" t="s">
        <v>1255</v>
      </c>
      <c r="F368" s="245" t="s">
        <v>324</v>
      </c>
      <c r="G368" s="243"/>
      <c r="H368" s="246">
        <v>56.5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321</v>
      </c>
      <c r="AU368" s="252" t="s">
        <v>330</v>
      </c>
      <c r="AV368" s="14" t="s">
        <v>178</v>
      </c>
      <c r="AW368" s="14" t="s">
        <v>40</v>
      </c>
      <c r="AX368" s="14" t="s">
        <v>84</v>
      </c>
      <c r="AY368" s="252" t="s">
        <v>314</v>
      </c>
    </row>
    <row r="369" spans="2:65" s="1" customFormat="1" ht="16.5" customHeight="1">
      <c r="B369" s="42"/>
      <c r="C369" s="208" t="s">
        <v>661</v>
      </c>
      <c r="D369" s="208" t="s">
        <v>316</v>
      </c>
      <c r="E369" s="209" t="s">
        <v>1517</v>
      </c>
      <c r="F369" s="210" t="s">
        <v>1518</v>
      </c>
      <c r="G369" s="211" t="s">
        <v>408</v>
      </c>
      <c r="H369" s="212">
        <v>282.5</v>
      </c>
      <c r="I369" s="213"/>
      <c r="J369" s="214">
        <f>ROUND(I369*H369,2)</f>
        <v>0</v>
      </c>
      <c r="K369" s="210" t="s">
        <v>319</v>
      </c>
      <c r="L369" s="62"/>
      <c r="M369" s="215" t="s">
        <v>33</v>
      </c>
      <c r="N369" s="216" t="s">
        <v>48</v>
      </c>
      <c r="O369" s="43"/>
      <c r="P369" s="217">
        <f>O369*H369</f>
        <v>0</v>
      </c>
      <c r="Q369" s="217">
        <v>0</v>
      </c>
      <c r="R369" s="217">
        <f>Q369*H369</f>
        <v>0</v>
      </c>
      <c r="S369" s="217">
        <v>0</v>
      </c>
      <c r="T369" s="218">
        <f>S369*H369</f>
        <v>0</v>
      </c>
      <c r="AR369" s="25" t="s">
        <v>643</v>
      </c>
      <c r="AT369" s="25" t="s">
        <v>316</v>
      </c>
      <c r="AU369" s="25" t="s">
        <v>330</v>
      </c>
      <c r="AY369" s="25" t="s">
        <v>314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25" t="s">
        <v>84</v>
      </c>
      <c r="BK369" s="219">
        <f>ROUND(I369*H369,2)</f>
        <v>0</v>
      </c>
      <c r="BL369" s="25" t="s">
        <v>643</v>
      </c>
      <c r="BM369" s="25" t="s">
        <v>1519</v>
      </c>
    </row>
    <row r="370" spans="2:51" s="12" customFormat="1" ht="13.5">
      <c r="B370" s="220"/>
      <c r="C370" s="221"/>
      <c r="D370" s="222" t="s">
        <v>321</v>
      </c>
      <c r="E370" s="223" t="s">
        <v>33</v>
      </c>
      <c r="F370" s="224" t="s">
        <v>1520</v>
      </c>
      <c r="G370" s="221"/>
      <c r="H370" s="223" t="s">
        <v>33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321</v>
      </c>
      <c r="AU370" s="230" t="s">
        <v>330</v>
      </c>
      <c r="AV370" s="12" t="s">
        <v>84</v>
      </c>
      <c r="AW370" s="12" t="s">
        <v>40</v>
      </c>
      <c r="AX370" s="12" t="s">
        <v>77</v>
      </c>
      <c r="AY370" s="230" t="s">
        <v>314</v>
      </c>
    </row>
    <row r="371" spans="2:51" s="13" customFormat="1" ht="13.5">
      <c r="B371" s="231"/>
      <c r="C371" s="232"/>
      <c r="D371" s="222" t="s">
        <v>321</v>
      </c>
      <c r="E371" s="233" t="s">
        <v>33</v>
      </c>
      <c r="F371" s="234" t="s">
        <v>1521</v>
      </c>
      <c r="G371" s="232"/>
      <c r="H371" s="235">
        <v>282.5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321</v>
      </c>
      <c r="AU371" s="241" t="s">
        <v>330</v>
      </c>
      <c r="AV371" s="13" t="s">
        <v>86</v>
      </c>
      <c r="AW371" s="13" t="s">
        <v>40</v>
      </c>
      <c r="AX371" s="13" t="s">
        <v>77</v>
      </c>
      <c r="AY371" s="241" t="s">
        <v>314</v>
      </c>
    </row>
    <row r="372" spans="2:51" s="14" customFormat="1" ht="13.5">
      <c r="B372" s="242"/>
      <c r="C372" s="243"/>
      <c r="D372" s="222" t="s">
        <v>321</v>
      </c>
      <c r="E372" s="244" t="s">
        <v>33</v>
      </c>
      <c r="F372" s="245" t="s">
        <v>324</v>
      </c>
      <c r="G372" s="243"/>
      <c r="H372" s="246">
        <v>282.5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321</v>
      </c>
      <c r="AU372" s="252" t="s">
        <v>330</v>
      </c>
      <c r="AV372" s="14" t="s">
        <v>178</v>
      </c>
      <c r="AW372" s="14" t="s">
        <v>40</v>
      </c>
      <c r="AX372" s="14" t="s">
        <v>84</v>
      </c>
      <c r="AY372" s="252" t="s">
        <v>314</v>
      </c>
    </row>
    <row r="373" spans="2:65" s="1" customFormat="1" ht="16.5" customHeight="1">
      <c r="B373" s="42"/>
      <c r="C373" s="264" t="s">
        <v>672</v>
      </c>
      <c r="D373" s="264" t="s">
        <v>419</v>
      </c>
      <c r="E373" s="265" t="s">
        <v>1522</v>
      </c>
      <c r="F373" s="266" t="s">
        <v>1523</v>
      </c>
      <c r="G373" s="267" t="s">
        <v>408</v>
      </c>
      <c r="H373" s="268">
        <v>56.5</v>
      </c>
      <c r="I373" s="269"/>
      <c r="J373" s="270">
        <f>ROUND(I373*H373,2)</f>
        <v>0</v>
      </c>
      <c r="K373" s="266" t="s">
        <v>33</v>
      </c>
      <c r="L373" s="271"/>
      <c r="M373" s="272" t="s">
        <v>33</v>
      </c>
      <c r="N373" s="273" t="s">
        <v>48</v>
      </c>
      <c r="O373" s="43"/>
      <c r="P373" s="217">
        <f>O373*H373</f>
        <v>0</v>
      </c>
      <c r="Q373" s="217">
        <v>0</v>
      </c>
      <c r="R373" s="217">
        <f>Q373*H373</f>
        <v>0</v>
      </c>
      <c r="S373" s="217">
        <v>0</v>
      </c>
      <c r="T373" s="218">
        <f>S373*H373</f>
        <v>0</v>
      </c>
      <c r="AR373" s="25" t="s">
        <v>1308</v>
      </c>
      <c r="AT373" s="25" t="s">
        <v>419</v>
      </c>
      <c r="AU373" s="25" t="s">
        <v>330</v>
      </c>
      <c r="AY373" s="25" t="s">
        <v>314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25" t="s">
        <v>84</v>
      </c>
      <c r="BK373" s="219">
        <f>ROUND(I373*H373,2)</f>
        <v>0</v>
      </c>
      <c r="BL373" s="25" t="s">
        <v>643</v>
      </c>
      <c r="BM373" s="25" t="s">
        <v>1524</v>
      </c>
    </row>
    <row r="374" spans="2:51" s="12" customFormat="1" ht="27">
      <c r="B374" s="220"/>
      <c r="C374" s="221"/>
      <c r="D374" s="222" t="s">
        <v>321</v>
      </c>
      <c r="E374" s="223" t="s">
        <v>33</v>
      </c>
      <c r="F374" s="224" t="s">
        <v>1516</v>
      </c>
      <c r="G374" s="221"/>
      <c r="H374" s="223" t="s">
        <v>33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321</v>
      </c>
      <c r="AU374" s="230" t="s">
        <v>330</v>
      </c>
      <c r="AV374" s="12" t="s">
        <v>84</v>
      </c>
      <c r="AW374" s="12" t="s">
        <v>40</v>
      </c>
      <c r="AX374" s="12" t="s">
        <v>77</v>
      </c>
      <c r="AY374" s="230" t="s">
        <v>314</v>
      </c>
    </row>
    <row r="375" spans="2:51" s="13" customFormat="1" ht="13.5">
      <c r="B375" s="231"/>
      <c r="C375" s="232"/>
      <c r="D375" s="222" t="s">
        <v>321</v>
      </c>
      <c r="E375" s="233" t="s">
        <v>33</v>
      </c>
      <c r="F375" s="234" t="s">
        <v>1255</v>
      </c>
      <c r="G375" s="232"/>
      <c r="H375" s="235">
        <v>56.5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321</v>
      </c>
      <c r="AU375" s="241" t="s">
        <v>330</v>
      </c>
      <c r="AV375" s="13" t="s">
        <v>86</v>
      </c>
      <c r="AW375" s="13" t="s">
        <v>40</v>
      </c>
      <c r="AX375" s="13" t="s">
        <v>77</v>
      </c>
      <c r="AY375" s="241" t="s">
        <v>314</v>
      </c>
    </row>
    <row r="376" spans="2:51" s="14" customFormat="1" ht="13.5">
      <c r="B376" s="242"/>
      <c r="C376" s="243"/>
      <c r="D376" s="222" t="s">
        <v>321</v>
      </c>
      <c r="E376" s="244" t="s">
        <v>33</v>
      </c>
      <c r="F376" s="245" t="s">
        <v>324</v>
      </c>
      <c r="G376" s="243"/>
      <c r="H376" s="246">
        <v>56.5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321</v>
      </c>
      <c r="AU376" s="252" t="s">
        <v>330</v>
      </c>
      <c r="AV376" s="14" t="s">
        <v>178</v>
      </c>
      <c r="AW376" s="14" t="s">
        <v>40</v>
      </c>
      <c r="AX376" s="14" t="s">
        <v>84</v>
      </c>
      <c r="AY376" s="252" t="s">
        <v>314</v>
      </c>
    </row>
    <row r="377" spans="2:65" s="1" customFormat="1" ht="16.5" customHeight="1">
      <c r="B377" s="42"/>
      <c r="C377" s="208" t="s">
        <v>679</v>
      </c>
      <c r="D377" s="208" t="s">
        <v>316</v>
      </c>
      <c r="E377" s="209" t="s">
        <v>1525</v>
      </c>
      <c r="F377" s="210" t="s">
        <v>1526</v>
      </c>
      <c r="G377" s="211" t="s">
        <v>1316</v>
      </c>
      <c r="H377" s="212">
        <v>10</v>
      </c>
      <c r="I377" s="213"/>
      <c r="J377" s="214">
        <f>ROUND(I377*H377,2)</f>
        <v>0</v>
      </c>
      <c r="K377" s="210" t="s">
        <v>33</v>
      </c>
      <c r="L377" s="62"/>
      <c r="M377" s="215" t="s">
        <v>33</v>
      </c>
      <c r="N377" s="216" t="s">
        <v>48</v>
      </c>
      <c r="O377" s="43"/>
      <c r="P377" s="217">
        <f>O377*H377</f>
        <v>0</v>
      </c>
      <c r="Q377" s="217">
        <v>0</v>
      </c>
      <c r="R377" s="217">
        <f>Q377*H377</f>
        <v>0</v>
      </c>
      <c r="S377" s="217">
        <v>0</v>
      </c>
      <c r="T377" s="218">
        <f>S377*H377</f>
        <v>0</v>
      </c>
      <c r="AR377" s="25" t="s">
        <v>643</v>
      </c>
      <c r="AT377" s="25" t="s">
        <v>316</v>
      </c>
      <c r="AU377" s="25" t="s">
        <v>330</v>
      </c>
      <c r="AY377" s="25" t="s">
        <v>314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25" t="s">
        <v>84</v>
      </c>
      <c r="BK377" s="219">
        <f>ROUND(I377*H377,2)</f>
        <v>0</v>
      </c>
      <c r="BL377" s="25" t="s">
        <v>643</v>
      </c>
      <c r="BM377" s="25" t="s">
        <v>1527</v>
      </c>
    </row>
    <row r="378" spans="2:51" s="12" customFormat="1" ht="13.5">
      <c r="B378" s="220"/>
      <c r="C378" s="221"/>
      <c r="D378" s="222" t="s">
        <v>321</v>
      </c>
      <c r="E378" s="223" t="s">
        <v>33</v>
      </c>
      <c r="F378" s="224" t="s">
        <v>544</v>
      </c>
      <c r="G378" s="221"/>
      <c r="H378" s="223" t="s">
        <v>33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321</v>
      </c>
      <c r="AU378" s="230" t="s">
        <v>330</v>
      </c>
      <c r="AV378" s="12" t="s">
        <v>84</v>
      </c>
      <c r="AW378" s="12" t="s">
        <v>40</v>
      </c>
      <c r="AX378" s="12" t="s">
        <v>77</v>
      </c>
      <c r="AY378" s="230" t="s">
        <v>314</v>
      </c>
    </row>
    <row r="379" spans="2:51" s="13" customFormat="1" ht="13.5">
      <c r="B379" s="231"/>
      <c r="C379" s="232"/>
      <c r="D379" s="222" t="s">
        <v>321</v>
      </c>
      <c r="E379" s="233" t="s">
        <v>33</v>
      </c>
      <c r="F379" s="234" t="s">
        <v>366</v>
      </c>
      <c r="G379" s="232"/>
      <c r="H379" s="235">
        <v>10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321</v>
      </c>
      <c r="AU379" s="241" t="s">
        <v>330</v>
      </c>
      <c r="AV379" s="13" t="s">
        <v>86</v>
      </c>
      <c r="AW379" s="13" t="s">
        <v>40</v>
      </c>
      <c r="AX379" s="13" t="s">
        <v>77</v>
      </c>
      <c r="AY379" s="241" t="s">
        <v>314</v>
      </c>
    </row>
    <row r="380" spans="2:51" s="14" customFormat="1" ht="13.5">
      <c r="B380" s="242"/>
      <c r="C380" s="243"/>
      <c r="D380" s="222" t="s">
        <v>321</v>
      </c>
      <c r="E380" s="244" t="s">
        <v>33</v>
      </c>
      <c r="F380" s="245" t="s">
        <v>324</v>
      </c>
      <c r="G380" s="243"/>
      <c r="H380" s="246">
        <v>10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321</v>
      </c>
      <c r="AU380" s="252" t="s">
        <v>330</v>
      </c>
      <c r="AV380" s="14" t="s">
        <v>178</v>
      </c>
      <c r="AW380" s="14" t="s">
        <v>40</v>
      </c>
      <c r="AX380" s="14" t="s">
        <v>84</v>
      </c>
      <c r="AY380" s="252" t="s">
        <v>314</v>
      </c>
    </row>
    <row r="381" spans="2:63" s="11" customFormat="1" ht="22.35" customHeight="1">
      <c r="B381" s="192"/>
      <c r="C381" s="193"/>
      <c r="D381" s="194" t="s">
        <v>76</v>
      </c>
      <c r="E381" s="206" t="s">
        <v>1528</v>
      </c>
      <c r="F381" s="206" t="s">
        <v>1529</v>
      </c>
      <c r="G381" s="193"/>
      <c r="H381" s="193"/>
      <c r="I381" s="196"/>
      <c r="J381" s="207">
        <f>BK381</f>
        <v>0</v>
      </c>
      <c r="K381" s="193"/>
      <c r="L381" s="198"/>
      <c r="M381" s="199"/>
      <c r="N381" s="200"/>
      <c r="O381" s="200"/>
      <c r="P381" s="201">
        <f>SUM(P382:P398)</f>
        <v>0</v>
      </c>
      <c r="Q381" s="200"/>
      <c r="R381" s="201">
        <f>SUM(R382:R398)</f>
        <v>0</v>
      </c>
      <c r="S381" s="200"/>
      <c r="T381" s="202">
        <f>SUM(T382:T398)</f>
        <v>0</v>
      </c>
      <c r="AR381" s="203" t="s">
        <v>178</v>
      </c>
      <c r="AT381" s="204" t="s">
        <v>76</v>
      </c>
      <c r="AU381" s="204" t="s">
        <v>86</v>
      </c>
      <c r="AY381" s="203" t="s">
        <v>314</v>
      </c>
      <c r="BK381" s="205">
        <f>SUM(BK382:BK398)</f>
        <v>0</v>
      </c>
    </row>
    <row r="382" spans="2:65" s="1" customFormat="1" ht="16.5" customHeight="1">
      <c r="B382" s="42"/>
      <c r="C382" s="208" t="s">
        <v>685</v>
      </c>
      <c r="D382" s="208" t="s">
        <v>316</v>
      </c>
      <c r="E382" s="209" t="s">
        <v>1530</v>
      </c>
      <c r="F382" s="210" t="s">
        <v>1531</v>
      </c>
      <c r="G382" s="211" t="s">
        <v>1316</v>
      </c>
      <c r="H382" s="212">
        <v>1</v>
      </c>
      <c r="I382" s="213"/>
      <c r="J382" s="214">
        <f>ROUND(I382*H382,2)</f>
        <v>0</v>
      </c>
      <c r="K382" s="210" t="s">
        <v>319</v>
      </c>
      <c r="L382" s="62"/>
      <c r="M382" s="215" t="s">
        <v>33</v>
      </c>
      <c r="N382" s="216" t="s">
        <v>48</v>
      </c>
      <c r="O382" s="43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AR382" s="25" t="s">
        <v>1532</v>
      </c>
      <c r="AT382" s="25" t="s">
        <v>316</v>
      </c>
      <c r="AU382" s="25" t="s">
        <v>330</v>
      </c>
      <c r="AY382" s="25" t="s">
        <v>314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25" t="s">
        <v>84</v>
      </c>
      <c r="BK382" s="219">
        <f>ROUND(I382*H382,2)</f>
        <v>0</v>
      </c>
      <c r="BL382" s="25" t="s">
        <v>1532</v>
      </c>
      <c r="BM382" s="25" t="s">
        <v>1533</v>
      </c>
    </row>
    <row r="383" spans="2:51" s="12" customFormat="1" ht="13.5">
      <c r="B383" s="220"/>
      <c r="C383" s="221"/>
      <c r="D383" s="222" t="s">
        <v>321</v>
      </c>
      <c r="E383" s="223" t="s">
        <v>33</v>
      </c>
      <c r="F383" s="224" t="s">
        <v>1534</v>
      </c>
      <c r="G383" s="221"/>
      <c r="H383" s="223" t="s">
        <v>33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321</v>
      </c>
      <c r="AU383" s="230" t="s">
        <v>330</v>
      </c>
      <c r="AV383" s="12" t="s">
        <v>84</v>
      </c>
      <c r="AW383" s="12" t="s">
        <v>40</v>
      </c>
      <c r="AX383" s="12" t="s">
        <v>77</v>
      </c>
      <c r="AY383" s="230" t="s">
        <v>314</v>
      </c>
    </row>
    <row r="384" spans="2:51" s="13" customFormat="1" ht="13.5">
      <c r="B384" s="231"/>
      <c r="C384" s="232"/>
      <c r="D384" s="222" t="s">
        <v>321</v>
      </c>
      <c r="E384" s="233" t="s">
        <v>33</v>
      </c>
      <c r="F384" s="234" t="s">
        <v>84</v>
      </c>
      <c r="G384" s="232"/>
      <c r="H384" s="235">
        <v>1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321</v>
      </c>
      <c r="AU384" s="241" t="s">
        <v>330</v>
      </c>
      <c r="AV384" s="13" t="s">
        <v>86</v>
      </c>
      <c r="AW384" s="13" t="s">
        <v>40</v>
      </c>
      <c r="AX384" s="13" t="s">
        <v>77</v>
      </c>
      <c r="AY384" s="241" t="s">
        <v>314</v>
      </c>
    </row>
    <row r="385" spans="2:51" s="14" customFormat="1" ht="13.5">
      <c r="B385" s="242"/>
      <c r="C385" s="243"/>
      <c r="D385" s="222" t="s">
        <v>321</v>
      </c>
      <c r="E385" s="244" t="s">
        <v>33</v>
      </c>
      <c r="F385" s="245" t="s">
        <v>324</v>
      </c>
      <c r="G385" s="243"/>
      <c r="H385" s="246">
        <v>1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321</v>
      </c>
      <c r="AU385" s="252" t="s">
        <v>330</v>
      </c>
      <c r="AV385" s="14" t="s">
        <v>178</v>
      </c>
      <c r="AW385" s="14" t="s">
        <v>40</v>
      </c>
      <c r="AX385" s="14" t="s">
        <v>84</v>
      </c>
      <c r="AY385" s="252" t="s">
        <v>314</v>
      </c>
    </row>
    <row r="386" spans="2:65" s="1" customFormat="1" ht="16.5" customHeight="1">
      <c r="B386" s="42"/>
      <c r="C386" s="208" t="s">
        <v>692</v>
      </c>
      <c r="D386" s="208" t="s">
        <v>316</v>
      </c>
      <c r="E386" s="209" t="s">
        <v>1535</v>
      </c>
      <c r="F386" s="210" t="s">
        <v>1536</v>
      </c>
      <c r="G386" s="211" t="s">
        <v>1316</v>
      </c>
      <c r="H386" s="212">
        <v>1</v>
      </c>
      <c r="I386" s="213"/>
      <c r="J386" s="214">
        <f>ROUND(I386*H386,2)</f>
        <v>0</v>
      </c>
      <c r="K386" s="210" t="s">
        <v>319</v>
      </c>
      <c r="L386" s="62"/>
      <c r="M386" s="215" t="s">
        <v>33</v>
      </c>
      <c r="N386" s="216" t="s">
        <v>48</v>
      </c>
      <c r="O386" s="43"/>
      <c r="P386" s="217">
        <f>O386*H386</f>
        <v>0</v>
      </c>
      <c r="Q386" s="217">
        <v>0</v>
      </c>
      <c r="R386" s="217">
        <f>Q386*H386</f>
        <v>0</v>
      </c>
      <c r="S386" s="217">
        <v>0</v>
      </c>
      <c r="T386" s="218">
        <f>S386*H386</f>
        <v>0</v>
      </c>
      <c r="AR386" s="25" t="s">
        <v>1532</v>
      </c>
      <c r="AT386" s="25" t="s">
        <v>316</v>
      </c>
      <c r="AU386" s="25" t="s">
        <v>330</v>
      </c>
      <c r="AY386" s="25" t="s">
        <v>314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25" t="s">
        <v>84</v>
      </c>
      <c r="BK386" s="219">
        <f>ROUND(I386*H386,2)</f>
        <v>0</v>
      </c>
      <c r="BL386" s="25" t="s">
        <v>1532</v>
      </c>
      <c r="BM386" s="25" t="s">
        <v>1537</v>
      </c>
    </row>
    <row r="387" spans="2:65" s="1" customFormat="1" ht="16.5" customHeight="1">
      <c r="B387" s="42"/>
      <c r="C387" s="264" t="s">
        <v>698</v>
      </c>
      <c r="D387" s="264" t="s">
        <v>419</v>
      </c>
      <c r="E387" s="265" t="s">
        <v>1538</v>
      </c>
      <c r="F387" s="266" t="s">
        <v>1539</v>
      </c>
      <c r="G387" s="267" t="s">
        <v>1316</v>
      </c>
      <c r="H387" s="268">
        <v>1</v>
      </c>
      <c r="I387" s="269"/>
      <c r="J387" s="270">
        <f>ROUND(I387*H387,2)</f>
        <v>0</v>
      </c>
      <c r="K387" s="266" t="s">
        <v>33</v>
      </c>
      <c r="L387" s="271"/>
      <c r="M387" s="272" t="s">
        <v>33</v>
      </c>
      <c r="N387" s="273" t="s">
        <v>48</v>
      </c>
      <c r="O387" s="43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AR387" s="25" t="s">
        <v>1532</v>
      </c>
      <c r="AT387" s="25" t="s">
        <v>419</v>
      </c>
      <c r="AU387" s="25" t="s">
        <v>330</v>
      </c>
      <c r="AY387" s="25" t="s">
        <v>314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25" t="s">
        <v>84</v>
      </c>
      <c r="BK387" s="219">
        <f>ROUND(I387*H387,2)</f>
        <v>0</v>
      </c>
      <c r="BL387" s="25" t="s">
        <v>1532</v>
      </c>
      <c r="BM387" s="25" t="s">
        <v>1540</v>
      </c>
    </row>
    <row r="388" spans="2:51" s="12" customFormat="1" ht="13.5">
      <c r="B388" s="220"/>
      <c r="C388" s="221"/>
      <c r="D388" s="222" t="s">
        <v>321</v>
      </c>
      <c r="E388" s="223" t="s">
        <v>33</v>
      </c>
      <c r="F388" s="224" t="s">
        <v>1541</v>
      </c>
      <c r="G388" s="221"/>
      <c r="H388" s="223" t="s">
        <v>33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321</v>
      </c>
      <c r="AU388" s="230" t="s">
        <v>330</v>
      </c>
      <c r="AV388" s="12" t="s">
        <v>84</v>
      </c>
      <c r="AW388" s="12" t="s">
        <v>40</v>
      </c>
      <c r="AX388" s="12" t="s">
        <v>77</v>
      </c>
      <c r="AY388" s="230" t="s">
        <v>314</v>
      </c>
    </row>
    <row r="389" spans="2:51" s="13" customFormat="1" ht="13.5">
      <c r="B389" s="231"/>
      <c r="C389" s="232"/>
      <c r="D389" s="222" t="s">
        <v>321</v>
      </c>
      <c r="E389" s="233" t="s">
        <v>33</v>
      </c>
      <c r="F389" s="234" t="s">
        <v>84</v>
      </c>
      <c r="G389" s="232"/>
      <c r="H389" s="235">
        <v>1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321</v>
      </c>
      <c r="AU389" s="241" t="s">
        <v>330</v>
      </c>
      <c r="AV389" s="13" t="s">
        <v>86</v>
      </c>
      <c r="AW389" s="13" t="s">
        <v>40</v>
      </c>
      <c r="AX389" s="13" t="s">
        <v>77</v>
      </c>
      <c r="AY389" s="241" t="s">
        <v>314</v>
      </c>
    </row>
    <row r="390" spans="2:51" s="14" customFormat="1" ht="13.5">
      <c r="B390" s="242"/>
      <c r="C390" s="243"/>
      <c r="D390" s="222" t="s">
        <v>321</v>
      </c>
      <c r="E390" s="244" t="s">
        <v>33</v>
      </c>
      <c r="F390" s="245" t="s">
        <v>324</v>
      </c>
      <c r="G390" s="243"/>
      <c r="H390" s="246">
        <v>1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321</v>
      </c>
      <c r="AU390" s="252" t="s">
        <v>330</v>
      </c>
      <c r="AV390" s="14" t="s">
        <v>178</v>
      </c>
      <c r="AW390" s="14" t="s">
        <v>40</v>
      </c>
      <c r="AX390" s="14" t="s">
        <v>84</v>
      </c>
      <c r="AY390" s="252" t="s">
        <v>314</v>
      </c>
    </row>
    <row r="391" spans="2:65" s="1" customFormat="1" ht="38.25" customHeight="1">
      <c r="B391" s="42"/>
      <c r="C391" s="208" t="s">
        <v>704</v>
      </c>
      <c r="D391" s="208" t="s">
        <v>316</v>
      </c>
      <c r="E391" s="209" t="s">
        <v>1542</v>
      </c>
      <c r="F391" s="210" t="s">
        <v>1543</v>
      </c>
      <c r="G391" s="211" t="s">
        <v>177</v>
      </c>
      <c r="H391" s="212">
        <v>1</v>
      </c>
      <c r="I391" s="213"/>
      <c r="J391" s="214">
        <f>ROUND(I391*H391,2)</f>
        <v>0</v>
      </c>
      <c r="K391" s="210" t="s">
        <v>319</v>
      </c>
      <c r="L391" s="62"/>
      <c r="M391" s="215" t="s">
        <v>33</v>
      </c>
      <c r="N391" s="216" t="s">
        <v>48</v>
      </c>
      <c r="O391" s="43"/>
      <c r="P391" s="217">
        <f>O391*H391</f>
        <v>0</v>
      </c>
      <c r="Q391" s="217">
        <v>0</v>
      </c>
      <c r="R391" s="217">
        <f>Q391*H391</f>
        <v>0</v>
      </c>
      <c r="S391" s="217">
        <v>0</v>
      </c>
      <c r="T391" s="218">
        <f>S391*H391</f>
        <v>0</v>
      </c>
      <c r="AR391" s="25" t="s">
        <v>156</v>
      </c>
      <c r="AT391" s="25" t="s">
        <v>316</v>
      </c>
      <c r="AU391" s="25" t="s">
        <v>330</v>
      </c>
      <c r="AY391" s="25" t="s">
        <v>314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25" t="s">
        <v>84</v>
      </c>
      <c r="BK391" s="219">
        <f>ROUND(I391*H391,2)</f>
        <v>0</v>
      </c>
      <c r="BL391" s="25" t="s">
        <v>156</v>
      </c>
      <c r="BM391" s="25" t="s">
        <v>1544</v>
      </c>
    </row>
    <row r="392" spans="2:51" s="12" customFormat="1" ht="13.5">
      <c r="B392" s="220"/>
      <c r="C392" s="221"/>
      <c r="D392" s="222" t="s">
        <v>321</v>
      </c>
      <c r="E392" s="223" t="s">
        <v>33</v>
      </c>
      <c r="F392" s="224" t="s">
        <v>1545</v>
      </c>
      <c r="G392" s="221"/>
      <c r="H392" s="223" t="s">
        <v>33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321</v>
      </c>
      <c r="AU392" s="230" t="s">
        <v>330</v>
      </c>
      <c r="AV392" s="12" t="s">
        <v>84</v>
      </c>
      <c r="AW392" s="12" t="s">
        <v>40</v>
      </c>
      <c r="AX392" s="12" t="s">
        <v>77</v>
      </c>
      <c r="AY392" s="230" t="s">
        <v>314</v>
      </c>
    </row>
    <row r="393" spans="2:51" s="13" customFormat="1" ht="13.5">
      <c r="B393" s="231"/>
      <c r="C393" s="232"/>
      <c r="D393" s="222" t="s">
        <v>321</v>
      </c>
      <c r="E393" s="233" t="s">
        <v>33</v>
      </c>
      <c r="F393" s="234" t="s">
        <v>84</v>
      </c>
      <c r="G393" s="232"/>
      <c r="H393" s="235">
        <v>1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321</v>
      </c>
      <c r="AU393" s="241" t="s">
        <v>330</v>
      </c>
      <c r="AV393" s="13" t="s">
        <v>86</v>
      </c>
      <c r="AW393" s="13" t="s">
        <v>40</v>
      </c>
      <c r="AX393" s="13" t="s">
        <v>77</v>
      </c>
      <c r="AY393" s="241" t="s">
        <v>314</v>
      </c>
    </row>
    <row r="394" spans="2:51" s="14" customFormat="1" ht="13.5">
      <c r="B394" s="242"/>
      <c r="C394" s="243"/>
      <c r="D394" s="222" t="s">
        <v>321</v>
      </c>
      <c r="E394" s="244" t="s">
        <v>33</v>
      </c>
      <c r="F394" s="245" t="s">
        <v>324</v>
      </c>
      <c r="G394" s="243"/>
      <c r="H394" s="246">
        <v>1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321</v>
      </c>
      <c r="AU394" s="252" t="s">
        <v>330</v>
      </c>
      <c r="AV394" s="14" t="s">
        <v>178</v>
      </c>
      <c r="AW394" s="14" t="s">
        <v>40</v>
      </c>
      <c r="AX394" s="14" t="s">
        <v>84</v>
      </c>
      <c r="AY394" s="252" t="s">
        <v>314</v>
      </c>
    </row>
    <row r="395" spans="2:65" s="1" customFormat="1" ht="25.5" customHeight="1">
      <c r="B395" s="42"/>
      <c r="C395" s="208" t="s">
        <v>709</v>
      </c>
      <c r="D395" s="208" t="s">
        <v>316</v>
      </c>
      <c r="E395" s="209" t="s">
        <v>1546</v>
      </c>
      <c r="F395" s="210" t="s">
        <v>1547</v>
      </c>
      <c r="G395" s="211" t="s">
        <v>1548</v>
      </c>
      <c r="H395" s="212">
        <v>14</v>
      </c>
      <c r="I395" s="213"/>
      <c r="J395" s="214">
        <f>ROUND(I395*H395,2)</f>
        <v>0</v>
      </c>
      <c r="K395" s="210" t="s">
        <v>319</v>
      </c>
      <c r="L395" s="62"/>
      <c r="M395" s="215" t="s">
        <v>33</v>
      </c>
      <c r="N395" s="216" t="s">
        <v>48</v>
      </c>
      <c r="O395" s="43"/>
      <c r="P395" s="217">
        <f>O395*H395</f>
        <v>0</v>
      </c>
      <c r="Q395" s="217">
        <v>0</v>
      </c>
      <c r="R395" s="217">
        <f>Q395*H395</f>
        <v>0</v>
      </c>
      <c r="S395" s="217">
        <v>0</v>
      </c>
      <c r="T395" s="218">
        <f>S395*H395</f>
        <v>0</v>
      </c>
      <c r="AR395" s="25" t="s">
        <v>1532</v>
      </c>
      <c r="AT395" s="25" t="s">
        <v>316</v>
      </c>
      <c r="AU395" s="25" t="s">
        <v>330</v>
      </c>
      <c r="AY395" s="25" t="s">
        <v>314</v>
      </c>
      <c r="BE395" s="219">
        <f>IF(N395="základní",J395,0)</f>
        <v>0</v>
      </c>
      <c r="BF395" s="219">
        <f>IF(N395="snížená",J395,0)</f>
        <v>0</v>
      </c>
      <c r="BG395" s="219">
        <f>IF(N395="zákl. přenesená",J395,0)</f>
        <v>0</v>
      </c>
      <c r="BH395" s="219">
        <f>IF(N395="sníž. přenesená",J395,0)</f>
        <v>0</v>
      </c>
      <c r="BI395" s="219">
        <f>IF(N395="nulová",J395,0)</f>
        <v>0</v>
      </c>
      <c r="BJ395" s="25" t="s">
        <v>84</v>
      </c>
      <c r="BK395" s="219">
        <f>ROUND(I395*H395,2)</f>
        <v>0</v>
      </c>
      <c r="BL395" s="25" t="s">
        <v>1532</v>
      </c>
      <c r="BM395" s="25" t="s">
        <v>1549</v>
      </c>
    </row>
    <row r="396" spans="2:51" s="12" customFormat="1" ht="13.5">
      <c r="B396" s="220"/>
      <c r="C396" s="221"/>
      <c r="D396" s="222" t="s">
        <v>321</v>
      </c>
      <c r="E396" s="223" t="s">
        <v>33</v>
      </c>
      <c r="F396" s="224" t="s">
        <v>1550</v>
      </c>
      <c r="G396" s="221"/>
      <c r="H396" s="223" t="s">
        <v>33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321</v>
      </c>
      <c r="AU396" s="230" t="s">
        <v>330</v>
      </c>
      <c r="AV396" s="12" t="s">
        <v>84</v>
      </c>
      <c r="AW396" s="12" t="s">
        <v>40</v>
      </c>
      <c r="AX396" s="12" t="s">
        <v>77</v>
      </c>
      <c r="AY396" s="230" t="s">
        <v>314</v>
      </c>
    </row>
    <row r="397" spans="2:51" s="13" customFormat="1" ht="13.5">
      <c r="B397" s="231"/>
      <c r="C397" s="232"/>
      <c r="D397" s="222" t="s">
        <v>321</v>
      </c>
      <c r="E397" s="233" t="s">
        <v>33</v>
      </c>
      <c r="F397" s="234" t="s">
        <v>384</v>
      </c>
      <c r="G397" s="232"/>
      <c r="H397" s="235">
        <v>14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321</v>
      </c>
      <c r="AU397" s="241" t="s">
        <v>330</v>
      </c>
      <c r="AV397" s="13" t="s">
        <v>86</v>
      </c>
      <c r="AW397" s="13" t="s">
        <v>40</v>
      </c>
      <c r="AX397" s="13" t="s">
        <v>77</v>
      </c>
      <c r="AY397" s="241" t="s">
        <v>314</v>
      </c>
    </row>
    <row r="398" spans="2:51" s="14" customFormat="1" ht="13.5">
      <c r="B398" s="242"/>
      <c r="C398" s="243"/>
      <c r="D398" s="222" t="s">
        <v>321</v>
      </c>
      <c r="E398" s="244" t="s">
        <v>33</v>
      </c>
      <c r="F398" s="245" t="s">
        <v>324</v>
      </c>
      <c r="G398" s="243"/>
      <c r="H398" s="246">
        <v>14</v>
      </c>
      <c r="I398" s="247"/>
      <c r="J398" s="243"/>
      <c r="K398" s="243"/>
      <c r="L398" s="248"/>
      <c r="M398" s="276"/>
      <c r="N398" s="277"/>
      <c r="O398" s="277"/>
      <c r="P398" s="277"/>
      <c r="Q398" s="277"/>
      <c r="R398" s="277"/>
      <c r="S398" s="277"/>
      <c r="T398" s="278"/>
      <c r="AT398" s="252" t="s">
        <v>321</v>
      </c>
      <c r="AU398" s="252" t="s">
        <v>330</v>
      </c>
      <c r="AV398" s="14" t="s">
        <v>178</v>
      </c>
      <c r="AW398" s="14" t="s">
        <v>40</v>
      </c>
      <c r="AX398" s="14" t="s">
        <v>84</v>
      </c>
      <c r="AY398" s="252" t="s">
        <v>314</v>
      </c>
    </row>
    <row r="399" spans="2:12" s="1" customFormat="1" ht="6.95" customHeight="1">
      <c r="B399" s="57"/>
      <c r="C399" s="58"/>
      <c r="D399" s="58"/>
      <c r="E399" s="58"/>
      <c r="F399" s="58"/>
      <c r="G399" s="58"/>
      <c r="H399" s="58"/>
      <c r="I399" s="151"/>
      <c r="J399" s="58"/>
      <c r="K399" s="58"/>
      <c r="L399" s="62"/>
    </row>
  </sheetData>
  <sheetProtection algorithmName="SHA-512" hashValue="Rz2cf9Cy6a6HWwZk16hZ3Jutoau5LSVXzbGt/8WG5S8YML+/i3yr9744mJDiXi5TJma1lxbgv7142E+Fyj9xKA==" saltValue="GK9jmEyPoT77se/VVq1irPxTbIGot0ex1kAsmacXPcx+jrjjTEHJfnHSMI6ptwFNiEMloheJsRiOlCfD061LIQ==" spinCount="100000" sheet="1" objects="1" scenarios="1" formatColumns="0" formatRows="0" autoFilter="0"/>
  <autoFilter ref="C86:K398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7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112</v>
      </c>
      <c r="G1" s="410" t="s">
        <v>113</v>
      </c>
      <c r="H1" s="410"/>
      <c r="I1" s="125"/>
      <c r="J1" s="124" t="s">
        <v>114</v>
      </c>
      <c r="K1" s="123" t="s">
        <v>115</v>
      </c>
      <c r="L1" s="124" t="s">
        <v>116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Rekonstrukce MK Karlova a Dukelská, Cheb - etapa I.</v>
      </c>
      <c r="F7" s="403"/>
      <c r="G7" s="403"/>
      <c r="H7" s="403"/>
      <c r="I7" s="128"/>
      <c r="J7" s="30"/>
      <c r="K7" s="32"/>
    </row>
    <row r="8" spans="2:11" ht="13.5">
      <c r="B8" s="29"/>
      <c r="C8" s="30"/>
      <c r="D8" s="38" t="s">
        <v>136</v>
      </c>
      <c r="E8" s="30"/>
      <c r="F8" s="30"/>
      <c r="G8" s="30"/>
      <c r="H8" s="30"/>
      <c r="I8" s="128"/>
      <c r="J8" s="30"/>
      <c r="K8" s="32"/>
    </row>
    <row r="9" spans="2:11" s="1" customFormat="1" ht="16.5" customHeight="1">
      <c r="B9" s="42"/>
      <c r="C9" s="43"/>
      <c r="D9" s="43"/>
      <c r="E9" s="402" t="s">
        <v>1551</v>
      </c>
      <c r="F9" s="404"/>
      <c r="G9" s="404"/>
      <c r="H9" s="404"/>
      <c r="I9" s="129"/>
      <c r="J9" s="43"/>
      <c r="K9" s="46"/>
    </row>
    <row r="10" spans="2:11" s="1" customFormat="1" ht="13.5">
      <c r="B10" s="42"/>
      <c r="C10" s="43"/>
      <c r="D10" s="38" t="s">
        <v>143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05" t="s">
        <v>1552</v>
      </c>
      <c r="F11" s="404"/>
      <c r="G11" s="404"/>
      <c r="H11" s="404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102</v>
      </c>
      <c r="G13" s="43"/>
      <c r="H13" s="43"/>
      <c r="I13" s="130" t="s">
        <v>22</v>
      </c>
      <c r="J13" s="36" t="s">
        <v>33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30" t="s">
        <v>26</v>
      </c>
      <c r="J14" s="131" t="str">
        <f>'Rekapitulace stavby'!AN8</f>
        <v>4. 1. 2018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30" t="s">
        <v>29</v>
      </c>
      <c r="J16" s="36" t="s">
        <v>30</v>
      </c>
      <c r="K16" s="46"/>
    </row>
    <row r="17" spans="2:11" s="1" customFormat="1" ht="18" customHeight="1">
      <c r="B17" s="42"/>
      <c r="C17" s="43"/>
      <c r="D17" s="43"/>
      <c r="E17" s="36" t="s">
        <v>31</v>
      </c>
      <c r="F17" s="43"/>
      <c r="G17" s="43"/>
      <c r="H17" s="43"/>
      <c r="I17" s="130" t="s">
        <v>32</v>
      </c>
      <c r="J17" s="36" t="s">
        <v>33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30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32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30" t="s">
        <v>29</v>
      </c>
      <c r="J22" s="36" t="s">
        <v>1553</v>
      </c>
      <c r="K22" s="46"/>
    </row>
    <row r="23" spans="2:11" s="1" customFormat="1" ht="18" customHeight="1">
      <c r="B23" s="42"/>
      <c r="C23" s="43"/>
      <c r="D23" s="43"/>
      <c r="E23" s="36" t="s">
        <v>1554</v>
      </c>
      <c r="F23" s="43"/>
      <c r="G23" s="43"/>
      <c r="H23" s="43"/>
      <c r="I23" s="130" t="s">
        <v>32</v>
      </c>
      <c r="J23" s="36" t="s">
        <v>33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41</v>
      </c>
      <c r="E25" s="43"/>
      <c r="F25" s="43"/>
      <c r="G25" s="43"/>
      <c r="H25" s="43"/>
      <c r="I25" s="129"/>
      <c r="J25" s="43"/>
      <c r="K25" s="46"/>
    </row>
    <row r="26" spans="2:11" s="7" customFormat="1" ht="16.5" customHeight="1">
      <c r="B26" s="132"/>
      <c r="C26" s="133"/>
      <c r="D26" s="133"/>
      <c r="E26" s="378" t="s">
        <v>33</v>
      </c>
      <c r="F26" s="378"/>
      <c r="G26" s="378"/>
      <c r="H26" s="378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7"/>
      <c r="J28" s="86"/>
      <c r="K28" s="138"/>
    </row>
    <row r="29" spans="2:11" s="1" customFormat="1" ht="25.35" customHeight="1">
      <c r="B29" s="42"/>
      <c r="C29" s="43"/>
      <c r="D29" s="139" t="s">
        <v>43</v>
      </c>
      <c r="E29" s="43"/>
      <c r="F29" s="43"/>
      <c r="G29" s="43"/>
      <c r="H29" s="43"/>
      <c r="I29" s="129"/>
      <c r="J29" s="140">
        <f>ROUND(J84,2)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7"/>
      <c r="J30" s="86"/>
      <c r="K30" s="138"/>
    </row>
    <row r="31" spans="2:11" s="1" customFormat="1" ht="14.45" customHeight="1">
      <c r="B31" s="42"/>
      <c r="C31" s="43"/>
      <c r="D31" s="43"/>
      <c r="E31" s="43"/>
      <c r="F31" s="47" t="s">
        <v>45</v>
      </c>
      <c r="G31" s="43"/>
      <c r="H31" s="43"/>
      <c r="I31" s="141" t="s">
        <v>44</v>
      </c>
      <c r="J31" s="47" t="s">
        <v>46</v>
      </c>
      <c r="K31" s="46"/>
    </row>
    <row r="32" spans="2:11" s="1" customFormat="1" ht="14.45" customHeight="1">
      <c r="B32" s="42"/>
      <c r="C32" s="43"/>
      <c r="D32" s="50" t="s">
        <v>47</v>
      </c>
      <c r="E32" s="50" t="s">
        <v>48</v>
      </c>
      <c r="F32" s="142">
        <f>ROUND(SUM(BE84:BE88),2)</f>
        <v>0</v>
      </c>
      <c r="G32" s="43"/>
      <c r="H32" s="43"/>
      <c r="I32" s="143">
        <v>0.21</v>
      </c>
      <c r="J32" s="142">
        <f>ROUND(ROUND((SUM(BE84:BE88)),2)*I32,2)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49</v>
      </c>
      <c r="F33" s="142">
        <f>ROUND(SUM(BF84:BF88),2)</f>
        <v>0</v>
      </c>
      <c r="G33" s="43"/>
      <c r="H33" s="43"/>
      <c r="I33" s="143">
        <v>0.15</v>
      </c>
      <c r="J33" s="142">
        <f>ROUND(ROUND((SUM(BF84:BF88)),2)*I33,2)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42">
        <f>ROUND(SUM(BG84:BG88),2)</f>
        <v>0</v>
      </c>
      <c r="G34" s="43"/>
      <c r="H34" s="43"/>
      <c r="I34" s="143">
        <v>0.21</v>
      </c>
      <c r="J34" s="142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51</v>
      </c>
      <c r="F35" s="142">
        <f>ROUND(SUM(BH84:BH88),2)</f>
        <v>0</v>
      </c>
      <c r="G35" s="43"/>
      <c r="H35" s="43"/>
      <c r="I35" s="143">
        <v>0.15</v>
      </c>
      <c r="J35" s="142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52</v>
      </c>
      <c r="F36" s="142">
        <f>ROUND(SUM(BI84:BI88),2)</f>
        <v>0</v>
      </c>
      <c r="G36" s="43"/>
      <c r="H36" s="43"/>
      <c r="I36" s="143">
        <v>0</v>
      </c>
      <c r="J36" s="142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4"/>
      <c r="D38" s="145" t="s">
        <v>53</v>
      </c>
      <c r="E38" s="80"/>
      <c r="F38" s="80"/>
      <c r="G38" s="146" t="s">
        <v>54</v>
      </c>
      <c r="H38" s="147" t="s">
        <v>55</v>
      </c>
      <c r="I38" s="148"/>
      <c r="J38" s="149">
        <f>SUM(J29:J36)</f>
        <v>0</v>
      </c>
      <c r="K38" s="150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1"/>
      <c r="J39" s="58"/>
      <c r="K39" s="59"/>
    </row>
    <row r="43" spans="2:11" s="1" customFormat="1" ht="6.95" customHeight="1">
      <c r="B43" s="152"/>
      <c r="C43" s="153"/>
      <c r="D43" s="153"/>
      <c r="E43" s="153"/>
      <c r="F43" s="153"/>
      <c r="G43" s="153"/>
      <c r="H43" s="153"/>
      <c r="I43" s="154"/>
      <c r="J43" s="153"/>
      <c r="K43" s="155"/>
    </row>
    <row r="44" spans="2:11" s="1" customFormat="1" ht="36.95" customHeight="1">
      <c r="B44" s="42"/>
      <c r="C44" s="31" t="s">
        <v>233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Rekonstrukce MK Karlova a Dukelská, Cheb - etapa I.</v>
      </c>
      <c r="F47" s="403"/>
      <c r="G47" s="403"/>
      <c r="H47" s="403"/>
      <c r="I47" s="129"/>
      <c r="J47" s="43"/>
      <c r="K47" s="46"/>
    </row>
    <row r="48" spans="2:11" ht="13.5">
      <c r="B48" s="29"/>
      <c r="C48" s="38" t="s">
        <v>136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16.5" customHeight="1">
      <c r="B49" s="42"/>
      <c r="C49" s="43"/>
      <c r="D49" s="43"/>
      <c r="E49" s="402" t="s">
        <v>1551</v>
      </c>
      <c r="F49" s="404"/>
      <c r="G49" s="404"/>
      <c r="H49" s="404"/>
      <c r="I49" s="129"/>
      <c r="J49" s="43"/>
      <c r="K49" s="46"/>
    </row>
    <row r="50" spans="2:11" s="1" customFormat="1" ht="14.45" customHeight="1">
      <c r="B50" s="42"/>
      <c r="C50" s="38" t="s">
        <v>143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17.25" customHeight="1">
      <c r="B51" s="42"/>
      <c r="C51" s="43"/>
      <c r="D51" s="43"/>
      <c r="E51" s="405" t="str">
        <f>E11</f>
        <v>2017-04-481-SP - SO 481 - Soupis prací - Světelné signalizační zařízení</v>
      </c>
      <c r="F51" s="404"/>
      <c r="G51" s="404"/>
      <c r="H51" s="404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MK Karlova a Dukelská, Cheb, Karlovarský kraj</v>
      </c>
      <c r="G53" s="43"/>
      <c r="H53" s="43"/>
      <c r="I53" s="130" t="s">
        <v>26</v>
      </c>
      <c r="J53" s="131" t="str">
        <f>IF(J14="","",J14)</f>
        <v>4. 1. 2018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28</v>
      </c>
      <c r="D55" s="43"/>
      <c r="E55" s="43"/>
      <c r="F55" s="36" t="str">
        <f>E17</f>
        <v>Město Cheb</v>
      </c>
      <c r="G55" s="43"/>
      <c r="H55" s="43"/>
      <c r="I55" s="130" t="s">
        <v>36</v>
      </c>
      <c r="J55" s="378" t="str">
        <f>E23</f>
        <v>Miloš Jansa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29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6" t="s">
        <v>269</v>
      </c>
      <c r="D58" s="144"/>
      <c r="E58" s="144"/>
      <c r="F58" s="144"/>
      <c r="G58" s="144"/>
      <c r="H58" s="144"/>
      <c r="I58" s="157"/>
      <c r="J58" s="158" t="s">
        <v>270</v>
      </c>
      <c r="K58" s="159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60" t="s">
        <v>273</v>
      </c>
      <c r="D60" s="43"/>
      <c r="E60" s="43"/>
      <c r="F60" s="43"/>
      <c r="G60" s="43"/>
      <c r="H60" s="43"/>
      <c r="I60" s="129"/>
      <c r="J60" s="140">
        <f>J84</f>
        <v>0</v>
      </c>
      <c r="K60" s="46"/>
      <c r="AU60" s="25" t="s">
        <v>274</v>
      </c>
    </row>
    <row r="61" spans="2:11" s="8" customFormat="1" ht="24.95" customHeight="1">
      <c r="B61" s="161"/>
      <c r="C61" s="162"/>
      <c r="D61" s="163" t="s">
        <v>1555</v>
      </c>
      <c r="E61" s="164"/>
      <c r="F61" s="164"/>
      <c r="G61" s="164"/>
      <c r="H61" s="164"/>
      <c r="I61" s="165"/>
      <c r="J61" s="166">
        <f>J85</f>
        <v>0</v>
      </c>
      <c r="K61" s="167"/>
    </row>
    <row r="62" spans="2:11" s="9" customFormat="1" ht="19.9" customHeight="1">
      <c r="B62" s="169"/>
      <c r="C62" s="170"/>
      <c r="D62" s="171" t="s">
        <v>1556</v>
      </c>
      <c r="E62" s="172"/>
      <c r="F62" s="172"/>
      <c r="G62" s="172"/>
      <c r="H62" s="172"/>
      <c r="I62" s="173"/>
      <c r="J62" s="174">
        <f>J86</f>
        <v>0</v>
      </c>
      <c r="K62" s="175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9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51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54"/>
      <c r="J68" s="61"/>
      <c r="K68" s="61"/>
      <c r="L68" s="62"/>
    </row>
    <row r="69" spans="2:12" s="1" customFormat="1" ht="36.95" customHeight="1">
      <c r="B69" s="42"/>
      <c r="C69" s="63" t="s">
        <v>298</v>
      </c>
      <c r="D69" s="64"/>
      <c r="E69" s="64"/>
      <c r="F69" s="64"/>
      <c r="G69" s="64"/>
      <c r="H69" s="64"/>
      <c r="I69" s="177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7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77"/>
      <c r="J71" s="64"/>
      <c r="K71" s="64"/>
      <c r="L71" s="62"/>
    </row>
    <row r="72" spans="2:12" s="1" customFormat="1" ht="16.5" customHeight="1">
      <c r="B72" s="42"/>
      <c r="C72" s="64"/>
      <c r="D72" s="64"/>
      <c r="E72" s="407" t="str">
        <f>E7</f>
        <v>Rekonstrukce MK Karlova a Dukelská, Cheb - etapa I.</v>
      </c>
      <c r="F72" s="408"/>
      <c r="G72" s="408"/>
      <c r="H72" s="408"/>
      <c r="I72" s="177"/>
      <c r="J72" s="64"/>
      <c r="K72" s="64"/>
      <c r="L72" s="62"/>
    </row>
    <row r="73" spans="2:12" ht="13.5">
      <c r="B73" s="29"/>
      <c r="C73" s="66" t="s">
        <v>136</v>
      </c>
      <c r="D73" s="178"/>
      <c r="E73" s="178"/>
      <c r="F73" s="178"/>
      <c r="G73" s="178"/>
      <c r="H73" s="178"/>
      <c r="J73" s="178"/>
      <c r="K73" s="178"/>
      <c r="L73" s="179"/>
    </row>
    <row r="74" spans="2:12" s="1" customFormat="1" ht="16.5" customHeight="1">
      <c r="B74" s="42"/>
      <c r="C74" s="64"/>
      <c r="D74" s="64"/>
      <c r="E74" s="407" t="s">
        <v>1551</v>
      </c>
      <c r="F74" s="409"/>
      <c r="G74" s="409"/>
      <c r="H74" s="409"/>
      <c r="I74" s="177"/>
      <c r="J74" s="64"/>
      <c r="K74" s="64"/>
      <c r="L74" s="62"/>
    </row>
    <row r="75" spans="2:12" s="1" customFormat="1" ht="14.45" customHeight="1">
      <c r="B75" s="42"/>
      <c r="C75" s="66" t="s">
        <v>143</v>
      </c>
      <c r="D75" s="64"/>
      <c r="E75" s="64"/>
      <c r="F75" s="64"/>
      <c r="G75" s="64"/>
      <c r="H75" s="64"/>
      <c r="I75" s="177"/>
      <c r="J75" s="64"/>
      <c r="K75" s="64"/>
      <c r="L75" s="62"/>
    </row>
    <row r="76" spans="2:12" s="1" customFormat="1" ht="17.25" customHeight="1">
      <c r="B76" s="42"/>
      <c r="C76" s="64"/>
      <c r="D76" s="64"/>
      <c r="E76" s="395" t="str">
        <f>E11</f>
        <v>2017-04-481-SP - SO 481 - Soupis prací - Světelné signalizační zařízení</v>
      </c>
      <c r="F76" s="409"/>
      <c r="G76" s="409"/>
      <c r="H76" s="409"/>
      <c r="I76" s="177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7"/>
      <c r="J77" s="64"/>
      <c r="K77" s="64"/>
      <c r="L77" s="62"/>
    </row>
    <row r="78" spans="2:12" s="1" customFormat="1" ht="18" customHeight="1">
      <c r="B78" s="42"/>
      <c r="C78" s="66" t="s">
        <v>24</v>
      </c>
      <c r="D78" s="64"/>
      <c r="E78" s="64"/>
      <c r="F78" s="180" t="str">
        <f>F14</f>
        <v>MK Karlova a Dukelská, Cheb, Karlovarský kraj</v>
      </c>
      <c r="G78" s="64"/>
      <c r="H78" s="64"/>
      <c r="I78" s="181" t="s">
        <v>26</v>
      </c>
      <c r="J78" s="74" t="str">
        <f>IF(J14="","",J14)</f>
        <v>4. 1. 2018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7"/>
      <c r="J79" s="64"/>
      <c r="K79" s="64"/>
      <c r="L79" s="62"/>
    </row>
    <row r="80" spans="2:12" s="1" customFormat="1" ht="13.5">
      <c r="B80" s="42"/>
      <c r="C80" s="66" t="s">
        <v>28</v>
      </c>
      <c r="D80" s="64"/>
      <c r="E80" s="64"/>
      <c r="F80" s="180" t="str">
        <f>E17</f>
        <v>Město Cheb</v>
      </c>
      <c r="G80" s="64"/>
      <c r="H80" s="64"/>
      <c r="I80" s="181" t="s">
        <v>36</v>
      </c>
      <c r="J80" s="180" t="str">
        <f>E23</f>
        <v>Miloš Jansa</v>
      </c>
      <c r="K80" s="64"/>
      <c r="L80" s="62"/>
    </row>
    <row r="81" spans="2:12" s="1" customFormat="1" ht="14.45" customHeight="1">
      <c r="B81" s="42"/>
      <c r="C81" s="66" t="s">
        <v>34</v>
      </c>
      <c r="D81" s="64"/>
      <c r="E81" s="64"/>
      <c r="F81" s="180" t="str">
        <f>IF(E20="","",E20)</f>
        <v/>
      </c>
      <c r="G81" s="64"/>
      <c r="H81" s="64"/>
      <c r="I81" s="177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7"/>
      <c r="J82" s="64"/>
      <c r="K82" s="64"/>
      <c r="L82" s="62"/>
    </row>
    <row r="83" spans="2:20" s="10" customFormat="1" ht="29.25" customHeight="1">
      <c r="B83" s="182"/>
      <c r="C83" s="183" t="s">
        <v>299</v>
      </c>
      <c r="D83" s="184" t="s">
        <v>62</v>
      </c>
      <c r="E83" s="184" t="s">
        <v>58</v>
      </c>
      <c r="F83" s="184" t="s">
        <v>300</v>
      </c>
      <c r="G83" s="184" t="s">
        <v>301</v>
      </c>
      <c r="H83" s="184" t="s">
        <v>302</v>
      </c>
      <c r="I83" s="185" t="s">
        <v>303</v>
      </c>
      <c r="J83" s="184" t="s">
        <v>270</v>
      </c>
      <c r="K83" s="186" t="s">
        <v>304</v>
      </c>
      <c r="L83" s="187"/>
      <c r="M83" s="82" t="s">
        <v>305</v>
      </c>
      <c r="N83" s="83" t="s">
        <v>47</v>
      </c>
      <c r="O83" s="83" t="s">
        <v>306</v>
      </c>
      <c r="P83" s="83" t="s">
        <v>307</v>
      </c>
      <c r="Q83" s="83" t="s">
        <v>308</v>
      </c>
      <c r="R83" s="83" t="s">
        <v>309</v>
      </c>
      <c r="S83" s="83" t="s">
        <v>310</v>
      </c>
      <c r="T83" s="84" t="s">
        <v>311</v>
      </c>
    </row>
    <row r="84" spans="2:63" s="1" customFormat="1" ht="29.25" customHeight="1">
      <c r="B84" s="42"/>
      <c r="C84" s="88" t="s">
        <v>273</v>
      </c>
      <c r="D84" s="64"/>
      <c r="E84" s="64"/>
      <c r="F84" s="64"/>
      <c r="G84" s="64"/>
      <c r="H84" s="64"/>
      <c r="I84" s="177"/>
      <c r="J84" s="188">
        <f>BK84</f>
        <v>0</v>
      </c>
      <c r="K84" s="64"/>
      <c r="L84" s="62"/>
      <c r="M84" s="85"/>
      <c r="N84" s="86"/>
      <c r="O84" s="86"/>
      <c r="P84" s="189">
        <f>P85</f>
        <v>0</v>
      </c>
      <c r="Q84" s="86"/>
      <c r="R84" s="189">
        <f>R85</f>
        <v>0</v>
      </c>
      <c r="S84" s="86"/>
      <c r="T84" s="190">
        <f>T85</f>
        <v>0</v>
      </c>
      <c r="AT84" s="25" t="s">
        <v>76</v>
      </c>
      <c r="AU84" s="25" t="s">
        <v>274</v>
      </c>
      <c r="BK84" s="191">
        <f>BK85</f>
        <v>0</v>
      </c>
    </row>
    <row r="85" spans="2:63" s="11" customFormat="1" ht="37.35" customHeight="1">
      <c r="B85" s="192"/>
      <c r="C85" s="193"/>
      <c r="D85" s="194" t="s">
        <v>76</v>
      </c>
      <c r="E85" s="195" t="s">
        <v>1557</v>
      </c>
      <c r="F85" s="195" t="s">
        <v>1558</v>
      </c>
      <c r="G85" s="193"/>
      <c r="H85" s="193"/>
      <c r="I85" s="196"/>
      <c r="J85" s="197">
        <f>BK85</f>
        <v>0</v>
      </c>
      <c r="K85" s="193"/>
      <c r="L85" s="198"/>
      <c r="M85" s="199"/>
      <c r="N85" s="200"/>
      <c r="O85" s="200"/>
      <c r="P85" s="201">
        <f>P86</f>
        <v>0</v>
      </c>
      <c r="Q85" s="200"/>
      <c r="R85" s="201">
        <f>R86</f>
        <v>0</v>
      </c>
      <c r="S85" s="200"/>
      <c r="T85" s="202">
        <f>T86</f>
        <v>0</v>
      </c>
      <c r="AR85" s="203" t="s">
        <v>178</v>
      </c>
      <c r="AT85" s="204" t="s">
        <v>76</v>
      </c>
      <c r="AU85" s="204" t="s">
        <v>77</v>
      </c>
      <c r="AY85" s="203" t="s">
        <v>314</v>
      </c>
      <c r="BK85" s="205">
        <f>BK86</f>
        <v>0</v>
      </c>
    </row>
    <row r="86" spans="2:63" s="11" customFormat="1" ht="19.9" customHeight="1">
      <c r="B86" s="192"/>
      <c r="C86" s="193"/>
      <c r="D86" s="194" t="s">
        <v>76</v>
      </c>
      <c r="E86" s="206" t="s">
        <v>1559</v>
      </c>
      <c r="F86" s="206" t="s">
        <v>1560</v>
      </c>
      <c r="G86" s="193"/>
      <c r="H86" s="193"/>
      <c r="I86" s="196"/>
      <c r="J86" s="207">
        <f>BK86</f>
        <v>0</v>
      </c>
      <c r="K86" s="193"/>
      <c r="L86" s="198"/>
      <c r="M86" s="199"/>
      <c r="N86" s="200"/>
      <c r="O86" s="200"/>
      <c r="P86" s="201">
        <f>SUM(P87:P88)</f>
        <v>0</v>
      </c>
      <c r="Q86" s="200"/>
      <c r="R86" s="201">
        <f>SUM(R87:R88)</f>
        <v>0</v>
      </c>
      <c r="S86" s="200"/>
      <c r="T86" s="202">
        <f>SUM(T87:T88)</f>
        <v>0</v>
      </c>
      <c r="AR86" s="203" t="s">
        <v>178</v>
      </c>
      <c r="AT86" s="204" t="s">
        <v>76</v>
      </c>
      <c r="AU86" s="204" t="s">
        <v>84</v>
      </c>
      <c r="AY86" s="203" t="s">
        <v>314</v>
      </c>
      <c r="BK86" s="205">
        <f>SUM(BK87:BK88)</f>
        <v>0</v>
      </c>
    </row>
    <row r="87" spans="2:65" s="1" customFormat="1" ht="16.5" customHeight="1">
      <c r="B87" s="42"/>
      <c r="C87" s="208" t="s">
        <v>84</v>
      </c>
      <c r="D87" s="208" t="s">
        <v>316</v>
      </c>
      <c r="E87" s="209" t="s">
        <v>1561</v>
      </c>
      <c r="F87" s="210" t="s">
        <v>100</v>
      </c>
      <c r="G87" s="211" t="s">
        <v>1057</v>
      </c>
      <c r="H87" s="212">
        <v>1</v>
      </c>
      <c r="I87" s="213"/>
      <c r="J87" s="214">
        <f>ROUND(I87*H87,2)</f>
        <v>0</v>
      </c>
      <c r="K87" s="210" t="s">
        <v>33</v>
      </c>
      <c r="L87" s="62"/>
      <c r="M87" s="215" t="s">
        <v>33</v>
      </c>
      <c r="N87" s="216" t="s">
        <v>48</v>
      </c>
      <c r="O87" s="43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25" t="s">
        <v>1562</v>
      </c>
      <c r="AT87" s="25" t="s">
        <v>316</v>
      </c>
      <c r="AU87" s="25" t="s">
        <v>86</v>
      </c>
      <c r="AY87" s="25" t="s">
        <v>314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5" t="s">
        <v>84</v>
      </c>
      <c r="BK87" s="219">
        <f>ROUND(I87*H87,2)</f>
        <v>0</v>
      </c>
      <c r="BL87" s="25" t="s">
        <v>1562</v>
      </c>
      <c r="BM87" s="25" t="s">
        <v>1563</v>
      </c>
    </row>
    <row r="88" spans="2:47" s="1" customFormat="1" ht="27">
      <c r="B88" s="42"/>
      <c r="C88" s="64"/>
      <c r="D88" s="222" t="s">
        <v>479</v>
      </c>
      <c r="E88" s="64"/>
      <c r="F88" s="274" t="s">
        <v>1564</v>
      </c>
      <c r="G88" s="64"/>
      <c r="H88" s="64"/>
      <c r="I88" s="177"/>
      <c r="J88" s="64"/>
      <c r="K88" s="64"/>
      <c r="L88" s="62"/>
      <c r="M88" s="279"/>
      <c r="N88" s="280"/>
      <c r="O88" s="280"/>
      <c r="P88" s="280"/>
      <c r="Q88" s="280"/>
      <c r="R88" s="280"/>
      <c r="S88" s="280"/>
      <c r="T88" s="281"/>
      <c r="AT88" s="25" t="s">
        <v>479</v>
      </c>
      <c r="AU88" s="25" t="s">
        <v>86</v>
      </c>
    </row>
    <row r="89" spans="2:12" s="1" customFormat="1" ht="6.95" customHeight="1">
      <c r="B89" s="57"/>
      <c r="C89" s="58"/>
      <c r="D89" s="58"/>
      <c r="E89" s="58"/>
      <c r="F89" s="58"/>
      <c r="G89" s="58"/>
      <c r="H89" s="58"/>
      <c r="I89" s="151"/>
      <c r="J89" s="58"/>
      <c r="K89" s="58"/>
      <c r="L89" s="62"/>
    </row>
  </sheetData>
  <sheetProtection algorithmName="SHA-512" hashValue="FYuK8EkXCElKbKR29ApDRFnrfeT+5uw6qawK9vqaxrLHPBBZQtJGj1MoZwiJ5M+abHXwuGNcxUWoC543bXfz2Q==" saltValue="+xbqbSX/nUAXAYXBMoPl1Bv+6fkPP0+aawZVcC+DPNOi0mRsqXQHoKjiNuvOJ07DN0wv99Ih7Ey34tWBMgzLnA==" spinCount="100000" sheet="1" objects="1" scenarios="1" formatColumns="0" formatRows="0" autoFilter="0"/>
  <autoFilter ref="C83:K88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view="pageBreakPreview" zoomScaleSheetLayoutView="100" workbookViewId="0" topLeftCell="A1">
      <selection activeCell="K40" sqref="K40"/>
    </sheetView>
  </sheetViews>
  <sheetFormatPr defaultColWidth="9.33203125" defaultRowHeight="13.5"/>
  <cols>
    <col min="1" max="1" width="3.16015625" style="420" customWidth="1"/>
    <col min="2" max="2" width="47.5" style="420" customWidth="1"/>
    <col min="3" max="3" width="3.66015625" style="420" customWidth="1"/>
    <col min="4" max="4" width="6.33203125" style="420" customWidth="1"/>
    <col min="5" max="5" width="20.66015625" style="420" customWidth="1"/>
    <col min="6" max="6" width="11.33203125" style="420" customWidth="1"/>
    <col min="7" max="7" width="12.5" style="420" customWidth="1"/>
    <col min="8" max="8" width="11.33203125" style="420" customWidth="1"/>
    <col min="9" max="16384" width="9.33203125" style="420" customWidth="1"/>
  </cols>
  <sheetData>
    <row r="1" spans="1:8" ht="15">
      <c r="A1" s="419" t="s">
        <v>1782</v>
      </c>
      <c r="C1" s="420" t="s">
        <v>1783</v>
      </c>
      <c r="G1" s="421" t="s">
        <v>1784</v>
      </c>
      <c r="H1" s="422">
        <v>112017</v>
      </c>
    </row>
    <row r="2" spans="1:8" ht="26.25">
      <c r="A2" s="423" t="s">
        <v>1785</v>
      </c>
      <c r="B2" s="423"/>
      <c r="C2" s="423"/>
      <c r="D2" s="423"/>
      <c r="E2" s="423"/>
      <c r="F2" s="423"/>
      <c r="G2" s="423"/>
      <c r="H2" s="423"/>
    </row>
    <row r="4" spans="1:8" ht="13.5">
      <c r="A4" s="421" t="s">
        <v>1786</v>
      </c>
      <c r="B4" s="424" t="s">
        <v>1787</v>
      </c>
      <c r="C4" s="420" t="s">
        <v>1788</v>
      </c>
      <c r="D4" s="420" t="s">
        <v>1789</v>
      </c>
      <c r="E4" s="420" t="s">
        <v>1790</v>
      </c>
      <c r="F4" s="420" t="s">
        <v>1791</v>
      </c>
      <c r="H4" s="420" t="s">
        <v>1792</v>
      </c>
    </row>
    <row r="5" ht="13.5">
      <c r="B5" s="425" t="s">
        <v>1793</v>
      </c>
    </row>
    <row r="6" ht="13.5">
      <c r="B6" s="420" t="s">
        <v>1794</v>
      </c>
    </row>
    <row r="7" ht="13.5">
      <c r="B7" s="420" t="s">
        <v>1795</v>
      </c>
    </row>
    <row r="8" spans="2:6" ht="13.5">
      <c r="B8" s="420" t="s">
        <v>1796</v>
      </c>
      <c r="C8" s="420" t="s">
        <v>1316</v>
      </c>
      <c r="D8" s="420">
        <v>1</v>
      </c>
      <c r="E8" s="420">
        <v>0</v>
      </c>
      <c r="F8" s="420">
        <f>E8*D8</f>
        <v>0</v>
      </c>
    </row>
    <row r="9" spans="2:6" ht="13.5">
      <c r="B9" s="420" t="s">
        <v>1797</v>
      </c>
      <c r="C9" s="420" t="s">
        <v>1316</v>
      </c>
      <c r="D9" s="420">
        <v>3</v>
      </c>
      <c r="E9" s="420">
        <v>0</v>
      </c>
      <c r="F9" s="420">
        <f aca="true" t="shared" si="0" ref="F9:F10">E9*D9</f>
        <v>0</v>
      </c>
    </row>
    <row r="10" spans="2:6" ht="13.5">
      <c r="B10" s="420" t="s">
        <v>1798</v>
      </c>
      <c r="C10" s="420" t="s">
        <v>1316</v>
      </c>
      <c r="D10" s="420">
        <v>1</v>
      </c>
      <c r="E10" s="420">
        <v>0</v>
      </c>
      <c r="F10" s="420">
        <f t="shared" si="0"/>
        <v>0</v>
      </c>
    </row>
    <row r="11" spans="2:6" ht="13.5">
      <c r="B11" s="420" t="s">
        <v>1799</v>
      </c>
      <c r="C11" s="420" t="s">
        <v>1316</v>
      </c>
      <c r="D11" s="420">
        <v>1</v>
      </c>
      <c r="E11" s="420">
        <v>0</v>
      </c>
      <c r="F11" s="420">
        <f>E11*D11</f>
        <v>0</v>
      </c>
    </row>
    <row r="12" spans="2:6" ht="13.5">
      <c r="B12" s="420" t="s">
        <v>1800</v>
      </c>
      <c r="C12" s="420" t="s">
        <v>1316</v>
      </c>
      <c r="D12" s="420">
        <v>1</v>
      </c>
      <c r="E12" s="420">
        <v>0</v>
      </c>
      <c r="F12" s="420">
        <f>E12*D12</f>
        <v>0</v>
      </c>
    </row>
    <row r="13" spans="2:6" ht="13.5">
      <c r="B13" s="420" t="s">
        <v>1801</v>
      </c>
      <c r="C13" s="420" t="s">
        <v>1316</v>
      </c>
      <c r="D13" s="420">
        <v>1</v>
      </c>
      <c r="E13" s="420">
        <v>0</v>
      </c>
      <c r="F13" s="420">
        <f>E13*D13</f>
        <v>0</v>
      </c>
    </row>
    <row r="15" ht="13.5">
      <c r="B15" s="420" t="s">
        <v>1802</v>
      </c>
    </row>
    <row r="16" spans="2:13" ht="13.5">
      <c r="B16" s="426" t="s">
        <v>1803</v>
      </c>
      <c r="C16" s="427" t="s">
        <v>1316</v>
      </c>
      <c r="D16" s="427">
        <v>1</v>
      </c>
      <c r="E16" s="428">
        <v>0</v>
      </c>
      <c r="F16" s="420">
        <f>E16*D16</f>
        <v>0</v>
      </c>
      <c r="J16" s="426"/>
      <c r="K16" s="427"/>
      <c r="L16" s="427"/>
      <c r="M16" s="428"/>
    </row>
    <row r="17" spans="2:13" ht="13.5">
      <c r="B17" s="429" t="s">
        <v>1804</v>
      </c>
      <c r="C17" s="427" t="s">
        <v>1316</v>
      </c>
      <c r="D17" s="427">
        <v>3</v>
      </c>
      <c r="E17" s="428">
        <v>0</v>
      </c>
      <c r="F17" s="420">
        <f>E17*D17</f>
        <v>0</v>
      </c>
      <c r="J17" s="426"/>
      <c r="K17" s="427"/>
      <c r="L17" s="427"/>
      <c r="M17" s="428"/>
    </row>
    <row r="18" spans="2:13" ht="13.5">
      <c r="B18" s="429" t="s">
        <v>1805</v>
      </c>
      <c r="C18" s="430" t="s">
        <v>1316</v>
      </c>
      <c r="D18" s="430">
        <v>2</v>
      </c>
      <c r="E18" s="428">
        <v>0</v>
      </c>
      <c r="F18" s="420">
        <f>E18*D18</f>
        <v>0</v>
      </c>
      <c r="J18" s="426"/>
      <c r="K18" s="427"/>
      <c r="L18" s="427"/>
      <c r="M18" s="428"/>
    </row>
    <row r="19" spans="2:13" ht="13.5">
      <c r="B19" s="429" t="s">
        <v>1806</v>
      </c>
      <c r="C19" s="430" t="s">
        <v>1807</v>
      </c>
      <c r="D19" s="430">
        <v>2</v>
      </c>
      <c r="E19" s="428">
        <v>0</v>
      </c>
      <c r="F19" s="420">
        <f>E19*D19</f>
        <v>0</v>
      </c>
      <c r="J19" s="426"/>
      <c r="K19" s="427"/>
      <c r="L19" s="427"/>
      <c r="M19" s="428"/>
    </row>
    <row r="20" spans="2:13" ht="13.5">
      <c r="B20" s="429" t="s">
        <v>1808</v>
      </c>
      <c r="C20" s="427" t="s">
        <v>1316</v>
      </c>
      <c r="D20" s="427">
        <v>1</v>
      </c>
      <c r="E20" s="428">
        <v>0</v>
      </c>
      <c r="F20" s="420">
        <f>E20*D20</f>
        <v>0</v>
      </c>
      <c r="J20" s="426"/>
      <c r="K20" s="427"/>
      <c r="L20" s="427"/>
      <c r="M20" s="428"/>
    </row>
    <row r="21" spans="2:5" ht="13.5">
      <c r="B21" s="429"/>
      <c r="C21" s="427"/>
      <c r="D21" s="427"/>
      <c r="E21" s="428"/>
    </row>
    <row r="22" ht="13.5">
      <c r="B22" s="425" t="s">
        <v>1809</v>
      </c>
    </row>
    <row r="23" spans="2:6" ht="13.5">
      <c r="B23" s="420" t="s">
        <v>1810</v>
      </c>
      <c r="C23" s="420" t="s">
        <v>1316</v>
      </c>
      <c r="D23" s="420">
        <v>23</v>
      </c>
      <c r="E23" s="420">
        <v>0</v>
      </c>
      <c r="F23" s="420">
        <f aca="true" t="shared" si="1" ref="F23:F27">D23*E23</f>
        <v>0</v>
      </c>
    </row>
    <row r="24" spans="2:6" ht="13.5">
      <c r="B24" s="420" t="s">
        <v>1811</v>
      </c>
      <c r="C24" s="420" t="s">
        <v>1316</v>
      </c>
      <c r="D24" s="420">
        <v>3</v>
      </c>
      <c r="E24" s="420">
        <v>0</v>
      </c>
      <c r="F24" s="420">
        <f t="shared" si="1"/>
        <v>0</v>
      </c>
    </row>
    <row r="25" spans="2:6" ht="13.5">
      <c r="B25" s="420" t="s">
        <v>1812</v>
      </c>
      <c r="C25" s="420" t="s">
        <v>1316</v>
      </c>
      <c r="D25" s="420">
        <v>4</v>
      </c>
      <c r="E25" s="420">
        <v>0</v>
      </c>
      <c r="F25" s="420">
        <f t="shared" si="1"/>
        <v>0</v>
      </c>
    </row>
    <row r="26" spans="2:6" ht="13.5">
      <c r="B26" s="420" t="s">
        <v>1813</v>
      </c>
      <c r="C26" s="420" t="s">
        <v>1316</v>
      </c>
      <c r="D26" s="420">
        <v>6</v>
      </c>
      <c r="E26" s="420">
        <v>0</v>
      </c>
      <c r="F26" s="420">
        <f t="shared" si="1"/>
        <v>0</v>
      </c>
    </row>
    <row r="27" spans="2:6" ht="13.5">
      <c r="B27" s="420" t="s">
        <v>1814</v>
      </c>
      <c r="C27" s="420" t="s">
        <v>1316</v>
      </c>
      <c r="D27" s="420">
        <v>26</v>
      </c>
      <c r="E27" s="420">
        <v>0</v>
      </c>
      <c r="F27" s="420">
        <f t="shared" si="1"/>
        <v>0</v>
      </c>
    </row>
    <row r="29" ht="13.5">
      <c r="B29" s="425" t="s">
        <v>1815</v>
      </c>
    </row>
    <row r="30" spans="2:6" ht="13.5">
      <c r="B30" s="420" t="s">
        <v>1816</v>
      </c>
      <c r="C30" s="420" t="s">
        <v>1316</v>
      </c>
      <c r="D30" s="420">
        <v>5</v>
      </c>
      <c r="E30" s="420">
        <v>0</v>
      </c>
      <c r="F30" s="420">
        <f aca="true" t="shared" si="2" ref="F30:F35">D30*E30</f>
        <v>0</v>
      </c>
    </row>
    <row r="31" spans="2:6" ht="13.5">
      <c r="B31" s="420" t="s">
        <v>1817</v>
      </c>
      <c r="C31" s="420" t="s">
        <v>1316</v>
      </c>
      <c r="D31" s="420">
        <v>1</v>
      </c>
      <c r="E31" s="420">
        <v>0</v>
      </c>
      <c r="F31" s="420">
        <f t="shared" si="2"/>
        <v>0</v>
      </c>
    </row>
    <row r="32" spans="2:6" ht="13.5">
      <c r="B32" s="420" t="s">
        <v>1818</v>
      </c>
      <c r="C32" s="420" t="s">
        <v>1316</v>
      </c>
      <c r="D32" s="420">
        <v>1</v>
      </c>
      <c r="E32" s="420">
        <v>0</v>
      </c>
      <c r="F32" s="420">
        <f t="shared" si="2"/>
        <v>0</v>
      </c>
    </row>
    <row r="33" spans="2:6" ht="13.5">
      <c r="B33" s="420" t="s">
        <v>1819</v>
      </c>
      <c r="C33" s="420" t="s">
        <v>1316</v>
      </c>
      <c r="D33" s="420">
        <v>1</v>
      </c>
      <c r="E33" s="420">
        <v>0</v>
      </c>
      <c r="F33" s="420">
        <f t="shared" si="2"/>
        <v>0</v>
      </c>
    </row>
    <row r="34" spans="2:6" ht="13.5">
      <c r="B34" s="420" t="s">
        <v>1820</v>
      </c>
      <c r="C34" s="420" t="s">
        <v>1316</v>
      </c>
      <c r="D34" s="420">
        <v>8</v>
      </c>
      <c r="E34" s="420">
        <v>0</v>
      </c>
      <c r="F34" s="420">
        <f t="shared" si="2"/>
        <v>0</v>
      </c>
    </row>
    <row r="35" spans="2:6" ht="13.5">
      <c r="B35" s="420" t="s">
        <v>1821</v>
      </c>
      <c r="C35" s="420" t="s">
        <v>1316</v>
      </c>
      <c r="D35" s="420">
        <v>3</v>
      </c>
      <c r="E35" s="420">
        <v>0</v>
      </c>
      <c r="F35" s="420">
        <f t="shared" si="2"/>
        <v>0</v>
      </c>
    </row>
    <row r="37" ht="13.5">
      <c r="B37" s="425" t="s">
        <v>1822</v>
      </c>
    </row>
    <row r="38" spans="2:6" ht="13.5">
      <c r="B38" s="420" t="s">
        <v>1823</v>
      </c>
      <c r="C38" s="420" t="s">
        <v>149</v>
      </c>
      <c r="D38" s="420">
        <v>268</v>
      </c>
      <c r="E38" s="420">
        <v>0</v>
      </c>
      <c r="F38" s="420">
        <f aca="true" t="shared" si="3" ref="F38:F40">D38*E38</f>
        <v>0</v>
      </c>
    </row>
    <row r="39" spans="2:6" ht="13.5">
      <c r="B39" s="420" t="s">
        <v>1824</v>
      </c>
      <c r="C39" s="420" t="s">
        <v>149</v>
      </c>
      <c r="D39" s="420">
        <v>16</v>
      </c>
      <c r="E39" s="420">
        <v>0</v>
      </c>
      <c r="F39" s="420">
        <f t="shared" si="3"/>
        <v>0</v>
      </c>
    </row>
    <row r="40" spans="2:6" ht="13.5">
      <c r="B40" s="420" t="s">
        <v>1825</v>
      </c>
      <c r="C40" s="420" t="s">
        <v>149</v>
      </c>
      <c r="D40" s="420">
        <v>220</v>
      </c>
      <c r="E40" s="420">
        <v>0</v>
      </c>
      <c r="F40" s="420">
        <f t="shared" si="3"/>
        <v>0</v>
      </c>
    </row>
    <row r="42" ht="13.5">
      <c r="B42" s="425" t="s">
        <v>1826</v>
      </c>
    </row>
    <row r="43" spans="2:6" ht="13.5">
      <c r="B43" s="420" t="s">
        <v>1827</v>
      </c>
      <c r="C43" s="420" t="s">
        <v>149</v>
      </c>
      <c r="D43" s="420">
        <v>11</v>
      </c>
      <c r="E43" s="420">
        <v>0</v>
      </c>
      <c r="F43" s="420">
        <f aca="true" t="shared" si="4" ref="F43:F46">D43*E43</f>
        <v>0</v>
      </c>
    </row>
    <row r="44" spans="2:6" ht="13.5">
      <c r="B44" s="420" t="s">
        <v>1828</v>
      </c>
      <c r="C44" s="420" t="s">
        <v>149</v>
      </c>
      <c r="D44" s="420">
        <v>100</v>
      </c>
      <c r="E44" s="420">
        <v>0</v>
      </c>
      <c r="F44" s="420">
        <f t="shared" si="4"/>
        <v>0</v>
      </c>
    </row>
    <row r="45" spans="2:6" ht="13.5">
      <c r="B45" s="420" t="s">
        <v>1829</v>
      </c>
      <c r="C45" s="420" t="s">
        <v>149</v>
      </c>
      <c r="D45" s="420">
        <v>227</v>
      </c>
      <c r="E45" s="420">
        <v>0</v>
      </c>
      <c r="F45" s="420">
        <f t="shared" si="4"/>
        <v>0</v>
      </c>
    </row>
    <row r="46" spans="2:6" ht="13.5">
      <c r="B46" s="420" t="s">
        <v>1830</v>
      </c>
      <c r="C46" s="420" t="s">
        <v>149</v>
      </c>
      <c r="D46" s="420">
        <v>115</v>
      </c>
      <c r="E46" s="420">
        <v>0</v>
      </c>
      <c r="F46" s="420">
        <f t="shared" si="4"/>
        <v>0</v>
      </c>
    </row>
    <row r="48" ht="13.5">
      <c r="B48" s="420" t="s">
        <v>1831</v>
      </c>
    </row>
    <row r="49" spans="2:6" ht="13.5">
      <c r="B49" s="420" t="s">
        <v>1832</v>
      </c>
      <c r="C49" s="420" t="s">
        <v>1316</v>
      </c>
      <c r="D49" s="420">
        <v>4</v>
      </c>
      <c r="E49" s="420">
        <v>0</v>
      </c>
      <c r="F49" s="420">
        <f aca="true" t="shared" si="5" ref="F49:F60">D49*E49</f>
        <v>0</v>
      </c>
    </row>
    <row r="50" spans="2:6" ht="13.5">
      <c r="B50" s="420" t="s">
        <v>1833</v>
      </c>
      <c r="C50" s="420" t="s">
        <v>1316</v>
      </c>
      <c r="D50" s="420">
        <v>6</v>
      </c>
      <c r="E50" s="420">
        <v>0</v>
      </c>
      <c r="F50" s="420">
        <f t="shared" si="5"/>
        <v>0</v>
      </c>
    </row>
    <row r="51" spans="2:6" ht="13.5">
      <c r="B51" s="420" t="s">
        <v>1834</v>
      </c>
      <c r="C51" s="420" t="s">
        <v>149</v>
      </c>
      <c r="D51" s="420">
        <v>60</v>
      </c>
      <c r="E51" s="420">
        <v>0</v>
      </c>
      <c r="F51" s="420">
        <f t="shared" si="5"/>
        <v>0</v>
      </c>
    </row>
    <row r="52" spans="2:6" ht="13.5">
      <c r="B52" s="420" t="s">
        <v>1835</v>
      </c>
      <c r="C52" s="420" t="s">
        <v>1316</v>
      </c>
      <c r="D52" s="420">
        <v>1</v>
      </c>
      <c r="E52" s="420">
        <v>0</v>
      </c>
      <c r="F52" s="420">
        <f t="shared" si="5"/>
        <v>0</v>
      </c>
    </row>
    <row r="53" spans="2:6" ht="13.5">
      <c r="B53" s="420" t="s">
        <v>1836</v>
      </c>
      <c r="C53" s="420" t="s">
        <v>149</v>
      </c>
      <c r="D53" s="420">
        <v>50</v>
      </c>
      <c r="E53" s="420">
        <v>0</v>
      </c>
      <c r="F53" s="420">
        <f t="shared" si="5"/>
        <v>0</v>
      </c>
    </row>
    <row r="54" spans="2:6" ht="13.5">
      <c r="B54" s="420" t="s">
        <v>1837</v>
      </c>
      <c r="C54" s="420" t="s">
        <v>1316</v>
      </c>
      <c r="D54" s="420">
        <v>8</v>
      </c>
      <c r="E54" s="420">
        <v>0</v>
      </c>
      <c r="F54" s="420">
        <f t="shared" si="5"/>
        <v>0</v>
      </c>
    </row>
    <row r="55" spans="2:6" ht="13.5">
      <c r="B55" s="420" t="s">
        <v>1838</v>
      </c>
      <c r="C55" s="420" t="s">
        <v>149</v>
      </c>
      <c r="D55" s="420">
        <v>100</v>
      </c>
      <c r="E55" s="420">
        <v>0</v>
      </c>
      <c r="F55" s="420">
        <f t="shared" si="5"/>
        <v>0</v>
      </c>
    </row>
    <row r="56" spans="2:6" ht="13.5">
      <c r="B56" s="420" t="s">
        <v>1839</v>
      </c>
      <c r="C56" s="420" t="s">
        <v>149</v>
      </c>
      <c r="D56" s="420">
        <v>50</v>
      </c>
      <c r="E56" s="420">
        <v>0</v>
      </c>
      <c r="F56" s="420">
        <f t="shared" si="5"/>
        <v>0</v>
      </c>
    </row>
    <row r="57" spans="2:6" ht="13.5">
      <c r="B57" s="420" t="s">
        <v>1840</v>
      </c>
      <c r="C57" s="420" t="s">
        <v>149</v>
      </c>
      <c r="D57" s="420">
        <v>100</v>
      </c>
      <c r="E57" s="420">
        <v>0</v>
      </c>
      <c r="F57" s="420">
        <f t="shared" si="5"/>
        <v>0</v>
      </c>
    </row>
    <row r="58" spans="2:6" ht="13.5">
      <c r="B58" s="420" t="s">
        <v>1841</v>
      </c>
      <c r="C58" s="420" t="s">
        <v>149</v>
      </c>
      <c r="D58" s="420">
        <v>15</v>
      </c>
      <c r="E58" s="420">
        <v>0</v>
      </c>
      <c r="F58" s="420">
        <f t="shared" si="5"/>
        <v>0</v>
      </c>
    </row>
    <row r="59" spans="2:6" ht="13.5">
      <c r="B59" s="420" t="s">
        <v>1842</v>
      </c>
      <c r="C59" s="420" t="s">
        <v>1316</v>
      </c>
      <c r="D59" s="420">
        <v>18</v>
      </c>
      <c r="E59" s="420">
        <v>0</v>
      </c>
      <c r="F59" s="420">
        <f t="shared" si="5"/>
        <v>0</v>
      </c>
    </row>
    <row r="60" spans="2:6" ht="13.5">
      <c r="B60" s="420" t="s">
        <v>1843</v>
      </c>
      <c r="C60" s="420" t="s">
        <v>1316</v>
      </c>
      <c r="D60" s="420">
        <v>1</v>
      </c>
      <c r="E60" s="420">
        <v>0</v>
      </c>
      <c r="F60" s="420">
        <f t="shared" si="5"/>
        <v>0</v>
      </c>
    </row>
    <row r="62" spans="2:8" ht="13.5" thickBot="1">
      <c r="B62" s="431" t="s">
        <v>1844</v>
      </c>
      <c r="C62" s="431"/>
      <c r="D62" s="431"/>
      <c r="E62" s="431"/>
      <c r="F62" s="431"/>
      <c r="G62" s="432">
        <f>SUM(F8:F60)</f>
        <v>0</v>
      </c>
      <c r="H62" s="431"/>
    </row>
    <row r="63" ht="13.5" thickTop="1"/>
    <row r="64" spans="1:2" ht="13.5">
      <c r="A64" s="421" t="s">
        <v>1845</v>
      </c>
      <c r="B64" s="424" t="s">
        <v>1846</v>
      </c>
    </row>
    <row r="65" spans="2:8" ht="13.5">
      <c r="B65" s="420" t="s">
        <v>1847</v>
      </c>
      <c r="C65" s="420" t="s">
        <v>1316</v>
      </c>
      <c r="D65" s="420">
        <v>9</v>
      </c>
      <c r="E65" s="420">
        <v>0</v>
      </c>
      <c r="H65" s="420">
        <f aca="true" t="shared" si="6" ref="H65:H72">D65*E65</f>
        <v>0</v>
      </c>
    </row>
    <row r="66" spans="2:8" ht="13.5">
      <c r="B66" s="420" t="s">
        <v>1848</v>
      </c>
      <c r="C66" s="420" t="s">
        <v>1316</v>
      </c>
      <c r="D66" s="420">
        <v>9</v>
      </c>
      <c r="E66" s="420">
        <v>0</v>
      </c>
      <c r="H66" s="420">
        <f t="shared" si="6"/>
        <v>0</v>
      </c>
    </row>
    <row r="67" spans="2:8" ht="13.5">
      <c r="B67" s="420" t="s">
        <v>1849</v>
      </c>
      <c r="C67" s="420" t="s">
        <v>1316</v>
      </c>
      <c r="D67" s="420">
        <v>1</v>
      </c>
      <c r="E67" s="420">
        <v>0</v>
      </c>
      <c r="H67" s="420">
        <f t="shared" si="6"/>
        <v>0</v>
      </c>
    </row>
    <row r="68" spans="2:8" ht="13.5">
      <c r="B68" s="420" t="s">
        <v>1850</v>
      </c>
      <c r="C68" s="420" t="s">
        <v>1316</v>
      </c>
      <c r="D68" s="420">
        <v>9</v>
      </c>
      <c r="E68" s="420">
        <v>0</v>
      </c>
      <c r="H68" s="420">
        <f t="shared" si="6"/>
        <v>0</v>
      </c>
    </row>
    <row r="69" spans="2:8" ht="13.5">
      <c r="B69" s="420" t="s">
        <v>1851</v>
      </c>
      <c r="C69" s="420" t="s">
        <v>1316</v>
      </c>
      <c r="D69" s="420">
        <v>1</v>
      </c>
      <c r="E69" s="420">
        <v>0</v>
      </c>
      <c r="H69" s="420">
        <f t="shared" si="6"/>
        <v>0</v>
      </c>
    </row>
    <row r="70" spans="2:8" ht="13.5">
      <c r="B70" s="420" t="s">
        <v>1852</v>
      </c>
      <c r="C70" s="420" t="s">
        <v>1316</v>
      </c>
      <c r="D70" s="420">
        <v>5</v>
      </c>
      <c r="E70" s="420">
        <v>0</v>
      </c>
      <c r="H70" s="420">
        <f t="shared" si="6"/>
        <v>0</v>
      </c>
    </row>
    <row r="71" spans="2:8" ht="13.5">
      <c r="B71" s="420" t="s">
        <v>1853</v>
      </c>
      <c r="C71" s="420" t="s">
        <v>1316</v>
      </c>
      <c r="D71" s="420">
        <v>3</v>
      </c>
      <c r="E71" s="420">
        <v>0</v>
      </c>
      <c r="H71" s="420">
        <f t="shared" si="6"/>
        <v>0</v>
      </c>
    </row>
    <row r="72" spans="2:8" ht="13.5">
      <c r="B72" s="420" t="s">
        <v>1854</v>
      </c>
      <c r="C72" s="420" t="s">
        <v>1316</v>
      </c>
      <c r="D72" s="420">
        <v>1</v>
      </c>
      <c r="E72" s="420">
        <v>0</v>
      </c>
      <c r="H72" s="420">
        <f t="shared" si="6"/>
        <v>0</v>
      </c>
    </row>
    <row r="73" spans="2:8" ht="13.5" thickBot="1">
      <c r="B73" s="431"/>
      <c r="C73" s="431"/>
      <c r="D73" s="431"/>
      <c r="E73" s="431"/>
      <c r="F73" s="431"/>
      <c r="G73" s="432">
        <f>SUM(H65:H71)</f>
        <v>0</v>
      </c>
      <c r="H73" s="431"/>
    </row>
    <row r="74" spans="2:8" ht="13.5" thickTop="1">
      <c r="B74" s="427"/>
      <c r="C74" s="427"/>
      <c r="D74" s="427"/>
      <c r="E74" s="427"/>
      <c r="F74" s="427"/>
      <c r="G74" s="433"/>
      <c r="H74" s="427"/>
    </row>
    <row r="75" spans="1:8" ht="13.5">
      <c r="A75" s="421" t="s">
        <v>1855</v>
      </c>
      <c r="B75" s="424" t="s">
        <v>1856</v>
      </c>
      <c r="C75" s="427"/>
      <c r="D75" s="427"/>
      <c r="E75" s="427"/>
      <c r="F75" s="427"/>
      <c r="G75" s="433"/>
      <c r="H75" s="427"/>
    </row>
    <row r="76" spans="2:8" ht="13.5">
      <c r="B76" s="420" t="s">
        <v>1857</v>
      </c>
      <c r="C76" s="420" t="s">
        <v>1316</v>
      </c>
      <c r="D76" s="420">
        <v>9</v>
      </c>
      <c r="E76" s="420">
        <v>0</v>
      </c>
      <c r="H76" s="420">
        <f aca="true" t="shared" si="7" ref="H76:H77">D76*E76</f>
        <v>0</v>
      </c>
    </row>
    <row r="77" spans="2:8" ht="13.5">
      <c r="B77" s="420" t="s">
        <v>1858</v>
      </c>
      <c r="C77" s="420" t="s">
        <v>1316</v>
      </c>
      <c r="D77" s="420">
        <v>9</v>
      </c>
      <c r="E77" s="420">
        <v>0</v>
      </c>
      <c r="H77" s="420">
        <f t="shared" si="7"/>
        <v>0</v>
      </c>
    </row>
    <row r="78" spans="2:8" ht="13.5" thickBot="1">
      <c r="B78" s="431"/>
      <c r="C78" s="431"/>
      <c r="D78" s="431"/>
      <c r="E78" s="431"/>
      <c r="F78" s="431"/>
      <c r="G78" s="432">
        <f>SUM(H76:H77)</f>
        <v>0</v>
      </c>
      <c r="H78" s="431"/>
    </row>
    <row r="79" ht="13.5" thickTop="1"/>
    <row r="80" spans="1:2" ht="13.5">
      <c r="A80" s="421" t="s">
        <v>1859</v>
      </c>
      <c r="B80" s="424" t="s">
        <v>1860</v>
      </c>
    </row>
    <row r="81" spans="1:8" ht="13.5">
      <c r="A81" s="421"/>
      <c r="B81" s="420" t="s">
        <v>1861</v>
      </c>
      <c r="C81" s="420" t="s">
        <v>1316</v>
      </c>
      <c r="D81" s="420">
        <v>10</v>
      </c>
      <c r="E81" s="420">
        <v>0</v>
      </c>
      <c r="H81" s="420">
        <f>D81*E81</f>
        <v>0</v>
      </c>
    </row>
    <row r="82" spans="1:8" ht="13.5">
      <c r="A82" s="421"/>
      <c r="B82" s="420" t="s">
        <v>1862</v>
      </c>
      <c r="C82" s="420" t="s">
        <v>1316</v>
      </c>
      <c r="D82" s="420">
        <v>10</v>
      </c>
      <c r="E82" s="420">
        <v>0</v>
      </c>
      <c r="H82" s="420">
        <f>D82*E82</f>
        <v>0</v>
      </c>
    </row>
    <row r="83" ht="13.5">
      <c r="B83" s="420" t="s">
        <v>1863</v>
      </c>
    </row>
    <row r="84" spans="2:8" ht="13.5">
      <c r="B84" s="420" t="s">
        <v>1864</v>
      </c>
      <c r="C84" s="420" t="s">
        <v>1865</v>
      </c>
      <c r="D84" s="420">
        <v>95</v>
      </c>
      <c r="E84" s="420">
        <v>0</v>
      </c>
      <c r="H84" s="420">
        <f>D84*E84</f>
        <v>0</v>
      </c>
    </row>
    <row r="85" ht="13.5">
      <c r="B85" s="420" t="s">
        <v>1866</v>
      </c>
    </row>
    <row r="86" ht="13.5">
      <c r="B86" s="420" t="s">
        <v>1867</v>
      </c>
    </row>
    <row r="87" spans="2:8" ht="13.5">
      <c r="B87" s="420" t="s">
        <v>1868</v>
      </c>
      <c r="C87" s="420" t="s">
        <v>1865</v>
      </c>
      <c r="D87" s="420">
        <v>9</v>
      </c>
      <c r="E87" s="420">
        <v>0</v>
      </c>
      <c r="H87" s="420">
        <f>D87*E87</f>
        <v>0</v>
      </c>
    </row>
    <row r="88" spans="2:8" ht="13.5">
      <c r="B88" s="420" t="s">
        <v>1869</v>
      </c>
      <c r="C88" s="420" t="s">
        <v>1316</v>
      </c>
      <c r="D88" s="420">
        <v>3</v>
      </c>
      <c r="E88" s="420">
        <v>0</v>
      </c>
      <c r="H88" s="420">
        <f>D88*E88</f>
        <v>0</v>
      </c>
    </row>
    <row r="89" spans="2:8" ht="13.5">
      <c r="B89" s="420" t="s">
        <v>1870</v>
      </c>
      <c r="C89" s="420" t="s">
        <v>1316</v>
      </c>
      <c r="D89" s="420">
        <v>5</v>
      </c>
      <c r="E89" s="420">
        <v>0</v>
      </c>
      <c r="H89" s="420">
        <f>D89*E89</f>
        <v>0</v>
      </c>
    </row>
    <row r="90" spans="2:8" ht="13.5">
      <c r="B90" s="420" t="s">
        <v>1871</v>
      </c>
      <c r="C90" s="420" t="s">
        <v>1316</v>
      </c>
      <c r="D90" s="420">
        <v>6</v>
      </c>
      <c r="E90" s="420">
        <v>0</v>
      </c>
      <c r="H90" s="420">
        <f>D90*E90</f>
        <v>0</v>
      </c>
    </row>
    <row r="91" spans="2:8" ht="13.5">
      <c r="B91" s="420" t="s">
        <v>1872</v>
      </c>
      <c r="C91" s="420" t="s">
        <v>1316</v>
      </c>
      <c r="D91" s="420">
        <v>7</v>
      </c>
      <c r="E91" s="420">
        <v>0</v>
      </c>
      <c r="H91" s="420">
        <f>D91*E91</f>
        <v>0</v>
      </c>
    </row>
    <row r="92" ht="13.5">
      <c r="B92" s="420" t="s">
        <v>1873</v>
      </c>
    </row>
    <row r="93" spans="2:8" ht="13.5">
      <c r="B93" s="420" t="s">
        <v>1874</v>
      </c>
      <c r="C93" s="420" t="s">
        <v>1865</v>
      </c>
      <c r="D93" s="420">
        <v>95</v>
      </c>
      <c r="E93" s="420">
        <v>0</v>
      </c>
      <c r="H93" s="420">
        <f>D93*E93</f>
        <v>0</v>
      </c>
    </row>
    <row r="95" spans="2:8" ht="13.5" thickBot="1">
      <c r="B95" s="431"/>
      <c r="C95" s="431"/>
      <c r="D95" s="431"/>
      <c r="E95" s="431"/>
      <c r="F95" s="431"/>
      <c r="G95" s="432">
        <f>SUM(H81:H93)</f>
        <v>0</v>
      </c>
      <c r="H95" s="431"/>
    </row>
    <row r="96" ht="13.5" thickTop="1"/>
    <row r="97" spans="1:2" ht="13.5">
      <c r="A97" s="421" t="s">
        <v>1875</v>
      </c>
      <c r="B97" s="434" t="s">
        <v>1876</v>
      </c>
    </row>
    <row r="98" spans="2:8" ht="13.5">
      <c r="B98" s="420" t="s">
        <v>1877</v>
      </c>
      <c r="C98" s="420" t="s">
        <v>1316</v>
      </c>
      <c r="D98" s="420">
        <v>4</v>
      </c>
      <c r="E98" s="420">
        <v>0</v>
      </c>
      <c r="H98" s="420">
        <f>D98*E98</f>
        <v>0</v>
      </c>
    </row>
    <row r="99" spans="2:8" ht="13.5">
      <c r="B99" s="420" t="s">
        <v>1878</v>
      </c>
      <c r="C99" s="420" t="s">
        <v>1316</v>
      </c>
      <c r="D99" s="420">
        <v>1</v>
      </c>
      <c r="E99" s="420">
        <v>0</v>
      </c>
      <c r="H99" s="420">
        <f>D99*E99</f>
        <v>0</v>
      </c>
    </row>
    <row r="100" spans="2:8" ht="13.5">
      <c r="B100" s="420" t="s">
        <v>1879</v>
      </c>
      <c r="C100" s="420" t="s">
        <v>1316</v>
      </c>
      <c r="D100" s="420">
        <v>5</v>
      </c>
      <c r="E100" s="420">
        <v>0</v>
      </c>
      <c r="H100" s="420">
        <f>D100*E100</f>
        <v>0</v>
      </c>
    </row>
    <row r="102" spans="2:8" ht="13.5" thickBot="1">
      <c r="B102" s="431"/>
      <c r="C102" s="431"/>
      <c r="D102" s="431"/>
      <c r="E102" s="431"/>
      <c r="F102" s="431"/>
      <c r="G102" s="432">
        <f>SUM(H98:H100)</f>
        <v>0</v>
      </c>
      <c r="H102" s="431"/>
    </row>
    <row r="103" spans="2:8" ht="13.5" thickTop="1">
      <c r="B103" s="427"/>
      <c r="C103" s="427"/>
      <c r="D103" s="427"/>
      <c r="E103" s="427"/>
      <c r="F103" s="427"/>
      <c r="G103" s="433"/>
      <c r="H103" s="427"/>
    </row>
    <row r="104" spans="1:8" ht="13.5">
      <c r="A104" s="420">
        <v>6</v>
      </c>
      <c r="B104" s="434" t="s">
        <v>1880</v>
      </c>
      <c r="C104" s="427"/>
      <c r="D104" s="427"/>
      <c r="E104" s="427"/>
      <c r="F104" s="427"/>
      <c r="G104" s="433"/>
      <c r="H104" s="427"/>
    </row>
    <row r="105" spans="2:8" ht="13.5">
      <c r="B105" s="427"/>
      <c r="C105" s="427"/>
      <c r="D105" s="427"/>
      <c r="E105" s="427"/>
      <c r="F105" s="427"/>
      <c r="G105" s="433"/>
      <c r="H105" s="427"/>
    </row>
    <row r="106" spans="2:8" ht="13.5">
      <c r="B106" s="427" t="s">
        <v>1881</v>
      </c>
      <c r="C106" s="427" t="s">
        <v>119</v>
      </c>
      <c r="D106" s="427">
        <v>32</v>
      </c>
      <c r="E106" s="427">
        <v>0</v>
      </c>
      <c r="F106" s="427"/>
      <c r="G106" s="433"/>
      <c r="H106" s="420">
        <f aca="true" t="shared" si="8" ref="H106:H108">D106*E106</f>
        <v>0</v>
      </c>
    </row>
    <row r="107" spans="2:8" ht="13.5">
      <c r="B107" s="427" t="s">
        <v>1882</v>
      </c>
      <c r="C107" s="427" t="s">
        <v>119</v>
      </c>
      <c r="D107" s="427">
        <v>32</v>
      </c>
      <c r="E107" s="427">
        <v>0</v>
      </c>
      <c r="F107" s="427"/>
      <c r="G107" s="433"/>
      <c r="H107" s="420">
        <f t="shared" si="8"/>
        <v>0</v>
      </c>
    </row>
    <row r="108" spans="2:8" ht="13.5">
      <c r="B108" s="427" t="s">
        <v>1883</v>
      </c>
      <c r="C108" s="427" t="s">
        <v>1316</v>
      </c>
      <c r="D108" s="427">
        <v>1</v>
      </c>
      <c r="E108" s="427">
        <v>0</v>
      </c>
      <c r="F108" s="427"/>
      <c r="G108" s="433"/>
      <c r="H108" s="420">
        <f t="shared" si="8"/>
        <v>0</v>
      </c>
    </row>
    <row r="109" spans="2:8" ht="13.5" thickBot="1">
      <c r="B109" s="431"/>
      <c r="C109" s="431"/>
      <c r="D109" s="431"/>
      <c r="E109" s="431"/>
      <c r="F109" s="431"/>
      <c r="G109" s="432">
        <f>SUM(H106:H108)</f>
        <v>0</v>
      </c>
      <c r="H109" s="431"/>
    </row>
    <row r="110" ht="13.5" thickTop="1"/>
    <row r="111" spans="1:2" ht="13.5">
      <c r="A111" s="420" t="s">
        <v>1884</v>
      </c>
      <c r="B111" s="424" t="s">
        <v>1885</v>
      </c>
    </row>
    <row r="112" spans="2:8" ht="13.5">
      <c r="B112" s="420" t="s">
        <v>1886</v>
      </c>
      <c r="C112" s="420" t="s">
        <v>1316</v>
      </c>
      <c r="D112" s="420">
        <v>1</v>
      </c>
      <c r="F112" s="420">
        <v>0</v>
      </c>
      <c r="H112" s="420">
        <f aca="true" t="shared" si="9" ref="H112:H119">D112*F112</f>
        <v>0</v>
      </c>
    </row>
    <row r="113" spans="2:8" ht="13.5">
      <c r="B113" s="420" t="s">
        <v>1887</v>
      </c>
      <c r="C113" s="420" t="s">
        <v>1316</v>
      </c>
      <c r="D113" s="420">
        <v>1</v>
      </c>
      <c r="F113" s="420">
        <v>0</v>
      </c>
      <c r="H113" s="420">
        <f t="shared" si="9"/>
        <v>0</v>
      </c>
    </row>
    <row r="114" spans="2:8" ht="13.5">
      <c r="B114" s="420" t="s">
        <v>1888</v>
      </c>
      <c r="C114" s="420" t="s">
        <v>1316</v>
      </c>
      <c r="D114" s="420">
        <v>1</v>
      </c>
      <c r="F114" s="420">
        <v>0</v>
      </c>
      <c r="H114" s="420">
        <f t="shared" si="9"/>
        <v>0</v>
      </c>
    </row>
    <row r="115" spans="2:8" ht="13.5">
      <c r="B115" s="420" t="s">
        <v>1889</v>
      </c>
      <c r="C115" s="420" t="s">
        <v>1316</v>
      </c>
      <c r="D115" s="420">
        <v>1</v>
      </c>
      <c r="F115" s="420">
        <v>0</v>
      </c>
      <c r="H115" s="420">
        <f t="shared" si="9"/>
        <v>0</v>
      </c>
    </row>
    <row r="116" spans="2:8" ht="13.5">
      <c r="B116" s="420" t="s">
        <v>1890</v>
      </c>
      <c r="C116" s="420" t="s">
        <v>1316</v>
      </c>
      <c r="D116" s="420">
        <v>1</v>
      </c>
      <c r="F116" s="420">
        <v>0</v>
      </c>
      <c r="H116" s="420">
        <f t="shared" si="9"/>
        <v>0</v>
      </c>
    </row>
    <row r="117" spans="2:8" ht="13.5">
      <c r="B117" s="420" t="s">
        <v>1891</v>
      </c>
      <c r="C117" s="420" t="s">
        <v>1316</v>
      </c>
      <c r="D117" s="420">
        <v>1</v>
      </c>
      <c r="F117" s="420">
        <v>0</v>
      </c>
      <c r="H117" s="420">
        <f t="shared" si="9"/>
        <v>0</v>
      </c>
    </row>
    <row r="118" spans="2:8" ht="13.5">
      <c r="B118" s="420" t="s">
        <v>1892</v>
      </c>
      <c r="C118" s="420" t="s">
        <v>1316</v>
      </c>
      <c r="D118" s="420">
        <v>1</v>
      </c>
      <c r="F118" s="420">
        <v>0</v>
      </c>
      <c r="H118" s="420">
        <f t="shared" si="9"/>
        <v>0</v>
      </c>
    </row>
    <row r="119" spans="2:8" ht="13.5">
      <c r="B119" s="420" t="s">
        <v>1893</v>
      </c>
      <c r="C119" s="420" t="s">
        <v>188</v>
      </c>
      <c r="D119" s="420">
        <v>40</v>
      </c>
      <c r="F119" s="420">
        <v>0</v>
      </c>
      <c r="H119" s="420">
        <f t="shared" si="9"/>
        <v>0</v>
      </c>
    </row>
    <row r="120" spans="2:8" ht="13.5" thickBot="1">
      <c r="B120" s="431"/>
      <c r="C120" s="431"/>
      <c r="D120" s="431"/>
      <c r="E120" s="431"/>
      <c r="F120" s="431"/>
      <c r="G120" s="432">
        <f>SUM(H112:H119)</f>
        <v>0</v>
      </c>
      <c r="H120" s="431"/>
    </row>
    <row r="121" ht="13.5" thickTop="1"/>
    <row r="122" spans="2:6" ht="13.5">
      <c r="B122" s="435" t="s">
        <v>1894</v>
      </c>
      <c r="E122" s="435">
        <f>G62+G73+G78+G109+G95+G102+G120</f>
        <v>0</v>
      </c>
      <c r="F122" s="435" t="s">
        <v>1895</v>
      </c>
    </row>
  </sheetData>
  <sheetProtection selectLockedCells="1" selectUnlockedCells="1"/>
  <mergeCells count="1">
    <mergeCell ref="A2:H2"/>
  </mergeCells>
  <printOptions/>
  <pageMargins left="0.1968503937007874" right="0.1968503937007874" top="0" bottom="0" header="0.11811023622047245" footer="0.11811023622047245"/>
  <pageSetup horizontalDpi="300" verticalDpi="300" orientation="portrait" paperSize="9" r:id="rId1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tabSelected="1" workbookViewId="0" topLeftCell="A1">
      <pane ySplit="1" topLeftCell="A91" activePane="bottomLeft" state="frozen"/>
      <selection pane="bottomLeft" activeCell="J100" sqref="J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112</v>
      </c>
      <c r="G1" s="410" t="s">
        <v>113</v>
      </c>
      <c r="H1" s="410"/>
      <c r="I1" s="125"/>
      <c r="J1" s="124" t="s">
        <v>114</v>
      </c>
      <c r="K1" s="123" t="s">
        <v>115</v>
      </c>
      <c r="L1" s="124" t="s">
        <v>116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5" t="s">
        <v>111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16.5" customHeight="1">
      <c r="B7" s="29"/>
      <c r="C7" s="30"/>
      <c r="D7" s="30"/>
      <c r="E7" s="402" t="str">
        <f>'Rekapitulace stavby'!K6</f>
        <v>Rekonstrukce MK Karlova a Dukelská, Cheb - etapa I.</v>
      </c>
      <c r="F7" s="403"/>
      <c r="G7" s="403"/>
      <c r="H7" s="403"/>
      <c r="I7" s="128"/>
      <c r="J7" s="30"/>
      <c r="K7" s="32"/>
    </row>
    <row r="8" spans="2:11" ht="13.5">
      <c r="B8" s="29"/>
      <c r="C8" s="30"/>
      <c r="D8" s="38" t="s">
        <v>136</v>
      </c>
      <c r="E8" s="30"/>
      <c r="F8" s="30"/>
      <c r="G8" s="30"/>
      <c r="H8" s="30"/>
      <c r="I8" s="128"/>
      <c r="J8" s="30"/>
      <c r="K8" s="32"/>
    </row>
    <row r="9" spans="2:11" s="1" customFormat="1" ht="16.5" customHeight="1">
      <c r="B9" s="42"/>
      <c r="C9" s="43"/>
      <c r="D9" s="43"/>
      <c r="E9" s="402" t="s">
        <v>1565</v>
      </c>
      <c r="F9" s="404"/>
      <c r="G9" s="404"/>
      <c r="H9" s="404"/>
      <c r="I9" s="129"/>
      <c r="J9" s="43"/>
      <c r="K9" s="46"/>
    </row>
    <row r="10" spans="2:11" s="1" customFormat="1" ht="13.5">
      <c r="B10" s="42"/>
      <c r="C10" s="43"/>
      <c r="D10" s="38" t="s">
        <v>143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05" t="s">
        <v>1566</v>
      </c>
      <c r="F11" s="404"/>
      <c r="G11" s="404"/>
      <c r="H11" s="404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33</v>
      </c>
      <c r="G13" s="43"/>
      <c r="H13" s="43"/>
      <c r="I13" s="130" t="s">
        <v>22</v>
      </c>
      <c r="J13" s="36" t="s">
        <v>33</v>
      </c>
      <c r="K13" s="46"/>
    </row>
    <row r="14" spans="2:11" s="1" customFormat="1" ht="14.45" customHeight="1">
      <c r="B14" s="42"/>
      <c r="C14" s="43"/>
      <c r="D14" s="38" t="s">
        <v>24</v>
      </c>
      <c r="E14" s="43"/>
      <c r="F14" s="36" t="s">
        <v>25</v>
      </c>
      <c r="G14" s="43"/>
      <c r="H14" s="43"/>
      <c r="I14" s="130" t="s">
        <v>26</v>
      </c>
      <c r="J14" s="131" t="str">
        <f>'Rekapitulace stavby'!AN8</f>
        <v>4. 1. 2018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28</v>
      </c>
      <c r="E16" s="43"/>
      <c r="F16" s="43"/>
      <c r="G16" s="43"/>
      <c r="H16" s="43"/>
      <c r="I16" s="130" t="s">
        <v>29</v>
      </c>
      <c r="J16" s="36" t="s">
        <v>30</v>
      </c>
      <c r="K16" s="46"/>
    </row>
    <row r="17" spans="2:11" s="1" customFormat="1" ht="18" customHeight="1">
      <c r="B17" s="42"/>
      <c r="C17" s="43"/>
      <c r="D17" s="43"/>
      <c r="E17" s="36" t="s">
        <v>31</v>
      </c>
      <c r="F17" s="43"/>
      <c r="G17" s="43"/>
      <c r="H17" s="43"/>
      <c r="I17" s="130" t="s">
        <v>32</v>
      </c>
      <c r="J17" s="36" t="s">
        <v>33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30" t="s">
        <v>29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32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30" t="s">
        <v>29</v>
      </c>
      <c r="J22" s="36" t="s">
        <v>37</v>
      </c>
      <c r="K22" s="46"/>
    </row>
    <row r="23" spans="2:11" s="1" customFormat="1" ht="18" customHeight="1">
      <c r="B23" s="42"/>
      <c r="C23" s="43"/>
      <c r="D23" s="43"/>
      <c r="E23" s="36" t="s">
        <v>38</v>
      </c>
      <c r="F23" s="43"/>
      <c r="G23" s="43"/>
      <c r="H23" s="43"/>
      <c r="I23" s="130" t="s">
        <v>32</v>
      </c>
      <c r="J23" s="36" t="s">
        <v>39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41</v>
      </c>
      <c r="E25" s="43"/>
      <c r="F25" s="43"/>
      <c r="G25" s="43"/>
      <c r="H25" s="43"/>
      <c r="I25" s="129"/>
      <c r="J25" s="43"/>
      <c r="K25" s="46"/>
    </row>
    <row r="26" spans="2:11" s="7" customFormat="1" ht="28.5" customHeight="1">
      <c r="B26" s="132"/>
      <c r="C26" s="133"/>
      <c r="D26" s="133"/>
      <c r="E26" s="378" t="s">
        <v>1567</v>
      </c>
      <c r="F26" s="378"/>
      <c r="G26" s="378"/>
      <c r="H26" s="378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7"/>
      <c r="J28" s="86"/>
      <c r="K28" s="138"/>
    </row>
    <row r="29" spans="2:11" s="1" customFormat="1" ht="25.35" customHeight="1">
      <c r="B29" s="42"/>
      <c r="C29" s="43"/>
      <c r="D29" s="139" t="s">
        <v>43</v>
      </c>
      <c r="E29" s="43"/>
      <c r="F29" s="43"/>
      <c r="G29" s="43"/>
      <c r="H29" s="43"/>
      <c r="I29" s="129"/>
      <c r="J29" s="140">
        <f>ROUND(J85,2)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7"/>
      <c r="J30" s="86"/>
      <c r="K30" s="138"/>
    </row>
    <row r="31" spans="2:11" s="1" customFormat="1" ht="14.45" customHeight="1">
      <c r="B31" s="42"/>
      <c r="C31" s="43"/>
      <c r="D31" s="43"/>
      <c r="E31" s="43"/>
      <c r="F31" s="47" t="s">
        <v>45</v>
      </c>
      <c r="G31" s="43"/>
      <c r="H31" s="43"/>
      <c r="I31" s="141" t="s">
        <v>44</v>
      </c>
      <c r="J31" s="47" t="s">
        <v>46</v>
      </c>
      <c r="K31" s="46"/>
    </row>
    <row r="32" spans="2:11" s="1" customFormat="1" ht="14.45" customHeight="1">
      <c r="B32" s="42"/>
      <c r="C32" s="43"/>
      <c r="D32" s="50" t="s">
        <v>47</v>
      </c>
      <c r="E32" s="50" t="s">
        <v>48</v>
      </c>
      <c r="F32" s="142">
        <f>ROUND(SUM(BE85:BE102),2)</f>
        <v>0</v>
      </c>
      <c r="G32" s="43"/>
      <c r="H32" s="43"/>
      <c r="I32" s="143">
        <v>0.21</v>
      </c>
      <c r="J32" s="142">
        <f>ROUND(ROUND((SUM(BE85:BE102)),2)*I32,2)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49</v>
      </c>
      <c r="F33" s="142">
        <f>ROUND(SUM(BF85:BF102),2)</f>
        <v>0</v>
      </c>
      <c r="G33" s="43"/>
      <c r="H33" s="43"/>
      <c r="I33" s="143">
        <v>0.15</v>
      </c>
      <c r="J33" s="142">
        <f>ROUND(ROUND((SUM(BF85:BF102)),2)*I33,2)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42">
        <f>ROUND(SUM(BG85:BG102),2)</f>
        <v>0</v>
      </c>
      <c r="G34" s="43"/>
      <c r="H34" s="43"/>
      <c r="I34" s="143">
        <v>0.21</v>
      </c>
      <c r="J34" s="142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51</v>
      </c>
      <c r="F35" s="142">
        <f>ROUND(SUM(BH85:BH102),2)</f>
        <v>0</v>
      </c>
      <c r="G35" s="43"/>
      <c r="H35" s="43"/>
      <c r="I35" s="143">
        <v>0.15</v>
      </c>
      <c r="J35" s="142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52</v>
      </c>
      <c r="F36" s="142">
        <f>ROUND(SUM(BI85:BI102),2)</f>
        <v>0</v>
      </c>
      <c r="G36" s="43"/>
      <c r="H36" s="43"/>
      <c r="I36" s="143">
        <v>0</v>
      </c>
      <c r="J36" s="142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4"/>
      <c r="D38" s="145" t="s">
        <v>53</v>
      </c>
      <c r="E38" s="80"/>
      <c r="F38" s="80"/>
      <c r="G38" s="146" t="s">
        <v>54</v>
      </c>
      <c r="H38" s="147" t="s">
        <v>55</v>
      </c>
      <c r="I38" s="148"/>
      <c r="J38" s="149">
        <f>SUM(J29:J36)</f>
        <v>0</v>
      </c>
      <c r="K38" s="150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1"/>
      <c r="J39" s="58"/>
      <c r="K39" s="59"/>
    </row>
    <row r="43" spans="2:11" s="1" customFormat="1" ht="6.95" customHeight="1">
      <c r="B43" s="152"/>
      <c r="C43" s="153"/>
      <c r="D43" s="153"/>
      <c r="E43" s="153"/>
      <c r="F43" s="153"/>
      <c r="G43" s="153"/>
      <c r="H43" s="153"/>
      <c r="I43" s="154"/>
      <c r="J43" s="153"/>
      <c r="K43" s="155"/>
    </row>
    <row r="44" spans="2:11" s="1" customFormat="1" ht="36.95" customHeight="1">
      <c r="B44" s="42"/>
      <c r="C44" s="31" t="s">
        <v>233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6.5" customHeight="1">
      <c r="B47" s="42"/>
      <c r="C47" s="43"/>
      <c r="D47" s="43"/>
      <c r="E47" s="402" t="str">
        <f>E7</f>
        <v>Rekonstrukce MK Karlova a Dukelská, Cheb - etapa I.</v>
      </c>
      <c r="F47" s="403"/>
      <c r="G47" s="403"/>
      <c r="H47" s="403"/>
      <c r="I47" s="129"/>
      <c r="J47" s="43"/>
      <c r="K47" s="46"/>
    </row>
    <row r="48" spans="2:11" ht="13.5">
      <c r="B48" s="29"/>
      <c r="C48" s="38" t="s">
        <v>136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16.5" customHeight="1">
      <c r="B49" s="42"/>
      <c r="C49" s="43"/>
      <c r="D49" s="43"/>
      <c r="E49" s="402" t="s">
        <v>1565</v>
      </c>
      <c r="F49" s="404"/>
      <c r="G49" s="404"/>
      <c r="H49" s="404"/>
      <c r="I49" s="129"/>
      <c r="J49" s="43"/>
      <c r="K49" s="46"/>
    </row>
    <row r="50" spans="2:11" s="1" customFormat="1" ht="14.45" customHeight="1">
      <c r="B50" s="42"/>
      <c r="C50" s="38" t="s">
        <v>143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17.25" customHeight="1">
      <c r="B51" s="42"/>
      <c r="C51" s="43"/>
      <c r="D51" s="43"/>
      <c r="E51" s="405" t="str">
        <f>E11</f>
        <v>2017-04-VON-SP - VON - Soupis prací - Vedlejší a ostatní náklady</v>
      </c>
      <c r="F51" s="404"/>
      <c r="G51" s="404"/>
      <c r="H51" s="404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24</v>
      </c>
      <c r="D53" s="43"/>
      <c r="E53" s="43"/>
      <c r="F53" s="36" t="str">
        <f>F14</f>
        <v>MK Karlova a Dukelská, Cheb, Karlovarský kraj</v>
      </c>
      <c r="G53" s="43"/>
      <c r="H53" s="43"/>
      <c r="I53" s="130" t="s">
        <v>26</v>
      </c>
      <c r="J53" s="131" t="str">
        <f>IF(J14="","",J14)</f>
        <v>4. 1. 2018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28</v>
      </c>
      <c r="D55" s="43"/>
      <c r="E55" s="43"/>
      <c r="F55" s="36" t="str">
        <f>E17</f>
        <v>Město Cheb</v>
      </c>
      <c r="G55" s="43"/>
      <c r="H55" s="43"/>
      <c r="I55" s="130" t="s">
        <v>36</v>
      </c>
      <c r="J55" s="378" t="str">
        <f>E23</f>
        <v>Ing. Martin Haueisen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29"/>
      <c r="J56" s="406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6" t="s">
        <v>269</v>
      </c>
      <c r="D58" s="144"/>
      <c r="E58" s="144"/>
      <c r="F58" s="144"/>
      <c r="G58" s="144"/>
      <c r="H58" s="144"/>
      <c r="I58" s="157"/>
      <c r="J58" s="158" t="s">
        <v>270</v>
      </c>
      <c r="K58" s="159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60" t="s">
        <v>273</v>
      </c>
      <c r="D60" s="43"/>
      <c r="E60" s="43"/>
      <c r="F60" s="43"/>
      <c r="G60" s="43"/>
      <c r="H60" s="43"/>
      <c r="I60" s="129"/>
      <c r="J60" s="140">
        <f>J85</f>
        <v>0</v>
      </c>
      <c r="K60" s="46"/>
      <c r="AU60" s="25" t="s">
        <v>274</v>
      </c>
    </row>
    <row r="61" spans="2:11" s="8" customFormat="1" ht="24.95" customHeight="1">
      <c r="B61" s="161"/>
      <c r="C61" s="162"/>
      <c r="D61" s="163" t="s">
        <v>1568</v>
      </c>
      <c r="E61" s="164"/>
      <c r="F61" s="164"/>
      <c r="G61" s="164"/>
      <c r="H61" s="164"/>
      <c r="I61" s="165"/>
      <c r="J61" s="166">
        <f>J86</f>
        <v>0</v>
      </c>
      <c r="K61" s="167"/>
    </row>
    <row r="62" spans="2:11" s="9" customFormat="1" ht="19.9" customHeight="1">
      <c r="B62" s="169"/>
      <c r="C62" s="170"/>
      <c r="D62" s="171" t="s">
        <v>1569</v>
      </c>
      <c r="E62" s="172"/>
      <c r="F62" s="172"/>
      <c r="G62" s="172"/>
      <c r="H62" s="172"/>
      <c r="I62" s="173"/>
      <c r="J62" s="174">
        <f>J87</f>
        <v>0</v>
      </c>
      <c r="K62" s="175"/>
    </row>
    <row r="63" spans="2:11" s="9" customFormat="1" ht="19.9" customHeight="1">
      <c r="B63" s="169"/>
      <c r="C63" s="170"/>
      <c r="D63" s="171" t="s">
        <v>1570</v>
      </c>
      <c r="E63" s="172"/>
      <c r="F63" s="172"/>
      <c r="G63" s="172"/>
      <c r="H63" s="172"/>
      <c r="I63" s="173"/>
      <c r="J63" s="174">
        <f>J98</f>
        <v>0</v>
      </c>
      <c r="K63" s="175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29"/>
      <c r="J64" s="43"/>
      <c r="K64" s="46"/>
    </row>
    <row r="65" spans="2:11" s="1" customFormat="1" ht="6.95" customHeight="1">
      <c r="B65" s="57"/>
      <c r="C65" s="58"/>
      <c r="D65" s="58"/>
      <c r="E65" s="58"/>
      <c r="F65" s="58"/>
      <c r="G65" s="58"/>
      <c r="H65" s="58"/>
      <c r="I65" s="151"/>
      <c r="J65" s="58"/>
      <c r="K65" s="59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54"/>
      <c r="J69" s="61"/>
      <c r="K69" s="61"/>
      <c r="L69" s="62"/>
    </row>
    <row r="70" spans="2:12" s="1" customFormat="1" ht="36.95" customHeight="1">
      <c r="B70" s="42"/>
      <c r="C70" s="63" t="s">
        <v>298</v>
      </c>
      <c r="D70" s="64"/>
      <c r="E70" s="64"/>
      <c r="F70" s="64"/>
      <c r="G70" s="64"/>
      <c r="H70" s="64"/>
      <c r="I70" s="177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7"/>
      <c r="J71" s="64"/>
      <c r="K71" s="64"/>
      <c r="L71" s="62"/>
    </row>
    <row r="72" spans="2:12" s="1" customFormat="1" ht="14.45" customHeight="1">
      <c r="B72" s="42"/>
      <c r="C72" s="66" t="s">
        <v>18</v>
      </c>
      <c r="D72" s="64"/>
      <c r="E72" s="64"/>
      <c r="F72" s="64"/>
      <c r="G72" s="64"/>
      <c r="H72" s="64"/>
      <c r="I72" s="177"/>
      <c r="J72" s="64"/>
      <c r="K72" s="64"/>
      <c r="L72" s="62"/>
    </row>
    <row r="73" spans="2:12" s="1" customFormat="1" ht="16.5" customHeight="1">
      <c r="B73" s="42"/>
      <c r="C73" s="64"/>
      <c r="D73" s="64"/>
      <c r="E73" s="407" t="str">
        <f>E7</f>
        <v>Rekonstrukce MK Karlova a Dukelská, Cheb - etapa I.</v>
      </c>
      <c r="F73" s="408"/>
      <c r="G73" s="408"/>
      <c r="H73" s="408"/>
      <c r="I73" s="177"/>
      <c r="J73" s="64"/>
      <c r="K73" s="64"/>
      <c r="L73" s="62"/>
    </row>
    <row r="74" spans="2:12" ht="13.5">
      <c r="B74" s="29"/>
      <c r="C74" s="66" t="s">
        <v>136</v>
      </c>
      <c r="D74" s="178"/>
      <c r="E74" s="178"/>
      <c r="F74" s="178"/>
      <c r="G74" s="178"/>
      <c r="H74" s="178"/>
      <c r="J74" s="178"/>
      <c r="K74" s="178"/>
      <c r="L74" s="179"/>
    </row>
    <row r="75" spans="2:12" s="1" customFormat="1" ht="16.5" customHeight="1">
      <c r="B75" s="42"/>
      <c r="C75" s="64"/>
      <c r="D75" s="64"/>
      <c r="E75" s="407" t="s">
        <v>1565</v>
      </c>
      <c r="F75" s="409"/>
      <c r="G75" s="409"/>
      <c r="H75" s="409"/>
      <c r="I75" s="177"/>
      <c r="J75" s="64"/>
      <c r="K75" s="64"/>
      <c r="L75" s="62"/>
    </row>
    <row r="76" spans="2:12" s="1" customFormat="1" ht="14.45" customHeight="1">
      <c r="B76" s="42"/>
      <c r="C76" s="66" t="s">
        <v>143</v>
      </c>
      <c r="D76" s="64"/>
      <c r="E76" s="64"/>
      <c r="F76" s="64"/>
      <c r="G76" s="64"/>
      <c r="H76" s="64"/>
      <c r="I76" s="177"/>
      <c r="J76" s="64"/>
      <c r="K76" s="64"/>
      <c r="L76" s="62"/>
    </row>
    <row r="77" spans="2:12" s="1" customFormat="1" ht="17.25" customHeight="1">
      <c r="B77" s="42"/>
      <c r="C77" s="64"/>
      <c r="D77" s="64"/>
      <c r="E77" s="395" t="str">
        <f>E11</f>
        <v>2017-04-VON-SP - VON - Soupis prací - Vedlejší a ostatní náklady</v>
      </c>
      <c r="F77" s="409"/>
      <c r="G77" s="409"/>
      <c r="H77" s="409"/>
      <c r="I77" s="177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7"/>
      <c r="J78" s="64"/>
      <c r="K78" s="64"/>
      <c r="L78" s="62"/>
    </row>
    <row r="79" spans="2:12" s="1" customFormat="1" ht="18" customHeight="1">
      <c r="B79" s="42"/>
      <c r="C79" s="66" t="s">
        <v>24</v>
      </c>
      <c r="D79" s="64"/>
      <c r="E79" s="64"/>
      <c r="F79" s="180" t="str">
        <f>F14</f>
        <v>MK Karlova a Dukelská, Cheb, Karlovarský kraj</v>
      </c>
      <c r="G79" s="64"/>
      <c r="H79" s="64"/>
      <c r="I79" s="181" t="s">
        <v>26</v>
      </c>
      <c r="J79" s="74" t="str">
        <f>IF(J14="","",J14)</f>
        <v>4. 1. 2018</v>
      </c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7"/>
      <c r="J80" s="64"/>
      <c r="K80" s="64"/>
      <c r="L80" s="62"/>
    </row>
    <row r="81" spans="2:12" s="1" customFormat="1" ht="13.5">
      <c r="B81" s="42"/>
      <c r="C81" s="66" t="s">
        <v>28</v>
      </c>
      <c r="D81" s="64"/>
      <c r="E81" s="64"/>
      <c r="F81" s="180" t="str">
        <f>E17</f>
        <v>Město Cheb</v>
      </c>
      <c r="G81" s="64"/>
      <c r="H81" s="64"/>
      <c r="I81" s="181" t="s">
        <v>36</v>
      </c>
      <c r="J81" s="180" t="str">
        <f>E23</f>
        <v>Ing. Martin Haueisen</v>
      </c>
      <c r="K81" s="64"/>
      <c r="L81" s="62"/>
    </row>
    <row r="82" spans="2:12" s="1" customFormat="1" ht="14.45" customHeight="1">
      <c r="B82" s="42"/>
      <c r="C82" s="66" t="s">
        <v>34</v>
      </c>
      <c r="D82" s="64"/>
      <c r="E82" s="64"/>
      <c r="F82" s="180" t="str">
        <f>IF(E20="","",E20)</f>
        <v/>
      </c>
      <c r="G82" s="64"/>
      <c r="H82" s="64"/>
      <c r="I82" s="177"/>
      <c r="J82" s="64"/>
      <c r="K82" s="64"/>
      <c r="L82" s="62"/>
    </row>
    <row r="83" spans="2:12" s="1" customFormat="1" ht="10.35" customHeight="1">
      <c r="B83" s="42"/>
      <c r="C83" s="64"/>
      <c r="D83" s="64"/>
      <c r="E83" s="64"/>
      <c r="F83" s="64"/>
      <c r="G83" s="64"/>
      <c r="H83" s="64"/>
      <c r="I83" s="177"/>
      <c r="J83" s="64"/>
      <c r="K83" s="64"/>
      <c r="L83" s="62"/>
    </row>
    <row r="84" spans="2:20" s="10" customFormat="1" ht="29.25" customHeight="1">
      <c r="B84" s="182"/>
      <c r="C84" s="183" t="s">
        <v>299</v>
      </c>
      <c r="D84" s="184" t="s">
        <v>62</v>
      </c>
      <c r="E84" s="184" t="s">
        <v>58</v>
      </c>
      <c r="F84" s="184" t="s">
        <v>300</v>
      </c>
      <c r="G84" s="184" t="s">
        <v>301</v>
      </c>
      <c r="H84" s="184" t="s">
        <v>302</v>
      </c>
      <c r="I84" s="185" t="s">
        <v>303</v>
      </c>
      <c r="J84" s="184" t="s">
        <v>270</v>
      </c>
      <c r="K84" s="186" t="s">
        <v>304</v>
      </c>
      <c r="L84" s="187"/>
      <c r="M84" s="82" t="s">
        <v>305</v>
      </c>
      <c r="N84" s="83" t="s">
        <v>47</v>
      </c>
      <c r="O84" s="83" t="s">
        <v>306</v>
      </c>
      <c r="P84" s="83" t="s">
        <v>307</v>
      </c>
      <c r="Q84" s="83" t="s">
        <v>308</v>
      </c>
      <c r="R84" s="83" t="s">
        <v>309</v>
      </c>
      <c r="S84" s="83" t="s">
        <v>310</v>
      </c>
      <c r="T84" s="84" t="s">
        <v>311</v>
      </c>
    </row>
    <row r="85" spans="2:63" s="1" customFormat="1" ht="29.25" customHeight="1">
      <c r="B85" s="42"/>
      <c r="C85" s="88" t="s">
        <v>273</v>
      </c>
      <c r="D85" s="64"/>
      <c r="E85" s="64"/>
      <c r="F85" s="64"/>
      <c r="G85" s="64"/>
      <c r="H85" s="64"/>
      <c r="I85" s="177"/>
      <c r="J85" s="188">
        <f>BK85</f>
        <v>0</v>
      </c>
      <c r="K85" s="64"/>
      <c r="L85" s="62"/>
      <c r="M85" s="85"/>
      <c r="N85" s="86"/>
      <c r="O85" s="86"/>
      <c r="P85" s="189">
        <f>P86</f>
        <v>0</v>
      </c>
      <c r="Q85" s="86"/>
      <c r="R85" s="189">
        <f>R86</f>
        <v>0</v>
      </c>
      <c r="S85" s="86"/>
      <c r="T85" s="190">
        <f>T86</f>
        <v>0</v>
      </c>
      <c r="AT85" s="25" t="s">
        <v>76</v>
      </c>
      <c r="AU85" s="25" t="s">
        <v>274</v>
      </c>
      <c r="BK85" s="191">
        <f>BK86</f>
        <v>0</v>
      </c>
    </row>
    <row r="86" spans="2:63" s="11" customFormat="1" ht="37.35" customHeight="1">
      <c r="B86" s="192"/>
      <c r="C86" s="193"/>
      <c r="D86" s="194" t="s">
        <v>76</v>
      </c>
      <c r="E86" s="195" t="s">
        <v>1571</v>
      </c>
      <c r="F86" s="195" t="s">
        <v>1572</v>
      </c>
      <c r="G86" s="193"/>
      <c r="H86" s="193"/>
      <c r="I86" s="196"/>
      <c r="J86" s="197">
        <f>BK86</f>
        <v>0</v>
      </c>
      <c r="K86" s="193"/>
      <c r="L86" s="198"/>
      <c r="M86" s="199"/>
      <c r="N86" s="200"/>
      <c r="O86" s="200"/>
      <c r="P86" s="201">
        <f>P87+P98</f>
        <v>0</v>
      </c>
      <c r="Q86" s="200"/>
      <c r="R86" s="201">
        <f>R87+R98</f>
        <v>0</v>
      </c>
      <c r="S86" s="200"/>
      <c r="T86" s="202">
        <f>T87+T98</f>
        <v>0</v>
      </c>
      <c r="AR86" s="203" t="s">
        <v>142</v>
      </c>
      <c r="AT86" s="204" t="s">
        <v>76</v>
      </c>
      <c r="AU86" s="204" t="s">
        <v>77</v>
      </c>
      <c r="AY86" s="203" t="s">
        <v>314</v>
      </c>
      <c r="BK86" s="205">
        <f>BK87+BK98</f>
        <v>0</v>
      </c>
    </row>
    <row r="87" spans="2:63" s="11" customFormat="1" ht="19.9" customHeight="1">
      <c r="B87" s="192"/>
      <c r="C87" s="193"/>
      <c r="D87" s="194" t="s">
        <v>76</v>
      </c>
      <c r="E87" s="206" t="s">
        <v>1573</v>
      </c>
      <c r="F87" s="206" t="s">
        <v>1574</v>
      </c>
      <c r="G87" s="193"/>
      <c r="H87" s="193"/>
      <c r="I87" s="196"/>
      <c r="J87" s="207">
        <f>BK87</f>
        <v>0</v>
      </c>
      <c r="K87" s="193"/>
      <c r="L87" s="198"/>
      <c r="M87" s="199"/>
      <c r="N87" s="200"/>
      <c r="O87" s="200"/>
      <c r="P87" s="201">
        <f>SUM(P88:P97)</f>
        <v>0</v>
      </c>
      <c r="Q87" s="200"/>
      <c r="R87" s="201">
        <f>SUM(R88:R97)</f>
        <v>0</v>
      </c>
      <c r="S87" s="200"/>
      <c r="T87" s="202">
        <f>SUM(T88:T97)</f>
        <v>0</v>
      </c>
      <c r="AR87" s="203" t="s">
        <v>142</v>
      </c>
      <c r="AT87" s="204" t="s">
        <v>76</v>
      </c>
      <c r="AU87" s="204" t="s">
        <v>84</v>
      </c>
      <c r="AY87" s="203" t="s">
        <v>314</v>
      </c>
      <c r="BK87" s="205">
        <f>SUM(BK88:BK97)</f>
        <v>0</v>
      </c>
    </row>
    <row r="88" spans="2:65" s="1" customFormat="1" ht="16.5" customHeight="1">
      <c r="B88" s="42"/>
      <c r="C88" s="208" t="s">
        <v>84</v>
      </c>
      <c r="D88" s="208" t="s">
        <v>316</v>
      </c>
      <c r="E88" s="209" t="s">
        <v>1575</v>
      </c>
      <c r="F88" s="210" t="s">
        <v>1576</v>
      </c>
      <c r="G88" s="211" t="s">
        <v>1577</v>
      </c>
      <c r="H88" s="212">
        <v>1</v>
      </c>
      <c r="I88" s="213"/>
      <c r="J88" s="214">
        <f>ROUND(I88*H88,2)</f>
        <v>0</v>
      </c>
      <c r="K88" s="210" t="s">
        <v>319</v>
      </c>
      <c r="L88" s="62"/>
      <c r="M88" s="215" t="s">
        <v>33</v>
      </c>
      <c r="N88" s="216" t="s">
        <v>48</v>
      </c>
      <c r="O88" s="43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25" t="s">
        <v>1532</v>
      </c>
      <c r="AT88" s="25" t="s">
        <v>316</v>
      </c>
      <c r="AU88" s="25" t="s">
        <v>86</v>
      </c>
      <c r="AY88" s="25" t="s">
        <v>314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5" t="s">
        <v>84</v>
      </c>
      <c r="BK88" s="219">
        <f>ROUND(I88*H88,2)</f>
        <v>0</v>
      </c>
      <c r="BL88" s="25" t="s">
        <v>1532</v>
      </c>
      <c r="BM88" s="25" t="s">
        <v>1578</v>
      </c>
    </row>
    <row r="89" spans="2:47" s="1" customFormat="1" ht="40.5">
      <c r="B89" s="42"/>
      <c r="C89" s="64"/>
      <c r="D89" s="222" t="s">
        <v>479</v>
      </c>
      <c r="E89" s="64"/>
      <c r="F89" s="274" t="s">
        <v>1579</v>
      </c>
      <c r="G89" s="64"/>
      <c r="H89" s="64"/>
      <c r="I89" s="177"/>
      <c r="J89" s="64"/>
      <c r="K89" s="64"/>
      <c r="L89" s="62"/>
      <c r="M89" s="275"/>
      <c r="N89" s="43"/>
      <c r="O89" s="43"/>
      <c r="P89" s="43"/>
      <c r="Q89" s="43"/>
      <c r="R89" s="43"/>
      <c r="S89" s="43"/>
      <c r="T89" s="79"/>
      <c r="AT89" s="25" t="s">
        <v>479</v>
      </c>
      <c r="AU89" s="25" t="s">
        <v>86</v>
      </c>
    </row>
    <row r="90" spans="2:65" s="1" customFormat="1" ht="16.5" customHeight="1">
      <c r="B90" s="42"/>
      <c r="C90" s="208" t="s">
        <v>86</v>
      </c>
      <c r="D90" s="208" t="s">
        <v>316</v>
      </c>
      <c r="E90" s="209" t="s">
        <v>1580</v>
      </c>
      <c r="F90" s="210" t="s">
        <v>1581</v>
      </c>
      <c r="G90" s="211" t="s">
        <v>1577</v>
      </c>
      <c r="H90" s="212">
        <v>1</v>
      </c>
      <c r="I90" s="213"/>
      <c r="J90" s="214">
        <f>ROUND(I90*H90,2)</f>
        <v>0</v>
      </c>
      <c r="K90" s="210" t="s">
        <v>319</v>
      </c>
      <c r="L90" s="62"/>
      <c r="M90" s="215" t="s">
        <v>33</v>
      </c>
      <c r="N90" s="216" t="s">
        <v>48</v>
      </c>
      <c r="O90" s="43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25" t="s">
        <v>1532</v>
      </c>
      <c r="AT90" s="25" t="s">
        <v>316</v>
      </c>
      <c r="AU90" s="25" t="s">
        <v>86</v>
      </c>
      <c r="AY90" s="25" t="s">
        <v>314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5" t="s">
        <v>84</v>
      </c>
      <c r="BK90" s="219">
        <f>ROUND(I90*H90,2)</f>
        <v>0</v>
      </c>
      <c r="BL90" s="25" t="s">
        <v>1532</v>
      </c>
      <c r="BM90" s="25" t="s">
        <v>1582</v>
      </c>
    </row>
    <row r="91" spans="2:47" s="1" customFormat="1" ht="27">
      <c r="B91" s="42"/>
      <c r="C91" s="64"/>
      <c r="D91" s="222" t="s">
        <v>479</v>
      </c>
      <c r="E91" s="64"/>
      <c r="F91" s="274" t="s">
        <v>1583</v>
      </c>
      <c r="G91" s="64"/>
      <c r="H91" s="64"/>
      <c r="I91" s="177"/>
      <c r="J91" s="64"/>
      <c r="K91" s="64"/>
      <c r="L91" s="62"/>
      <c r="M91" s="275"/>
      <c r="N91" s="43"/>
      <c r="O91" s="43"/>
      <c r="P91" s="43"/>
      <c r="Q91" s="43"/>
      <c r="R91" s="43"/>
      <c r="S91" s="43"/>
      <c r="T91" s="79"/>
      <c r="AT91" s="25" t="s">
        <v>479</v>
      </c>
      <c r="AU91" s="25" t="s">
        <v>86</v>
      </c>
    </row>
    <row r="92" spans="2:65" s="1" customFormat="1" ht="16.5" customHeight="1">
      <c r="B92" s="42"/>
      <c r="C92" s="208" t="s">
        <v>330</v>
      </c>
      <c r="D92" s="208" t="s">
        <v>316</v>
      </c>
      <c r="E92" s="209" t="s">
        <v>1584</v>
      </c>
      <c r="F92" s="210" t="s">
        <v>1585</v>
      </c>
      <c r="G92" s="211" t="s">
        <v>1577</v>
      </c>
      <c r="H92" s="212">
        <v>1</v>
      </c>
      <c r="I92" s="213"/>
      <c r="J92" s="214">
        <f>ROUND(I92*H92,2)</f>
        <v>0</v>
      </c>
      <c r="K92" s="210" t="s">
        <v>319</v>
      </c>
      <c r="L92" s="62"/>
      <c r="M92" s="215" t="s">
        <v>33</v>
      </c>
      <c r="N92" s="216" t="s">
        <v>48</v>
      </c>
      <c r="O92" s="43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25" t="s">
        <v>1532</v>
      </c>
      <c r="AT92" s="25" t="s">
        <v>316</v>
      </c>
      <c r="AU92" s="25" t="s">
        <v>86</v>
      </c>
      <c r="AY92" s="25" t="s">
        <v>314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5" t="s">
        <v>84</v>
      </c>
      <c r="BK92" s="219">
        <f>ROUND(I92*H92,2)</f>
        <v>0</v>
      </c>
      <c r="BL92" s="25" t="s">
        <v>1532</v>
      </c>
      <c r="BM92" s="25" t="s">
        <v>1586</v>
      </c>
    </row>
    <row r="93" spans="2:47" s="1" customFormat="1" ht="67.5">
      <c r="B93" s="42"/>
      <c r="C93" s="64"/>
      <c r="D93" s="222" t="s">
        <v>479</v>
      </c>
      <c r="E93" s="64"/>
      <c r="F93" s="274" t="s">
        <v>1587</v>
      </c>
      <c r="G93" s="64"/>
      <c r="H93" s="64"/>
      <c r="I93" s="177"/>
      <c r="J93" s="64"/>
      <c r="K93" s="64"/>
      <c r="L93" s="62"/>
      <c r="M93" s="275"/>
      <c r="N93" s="43"/>
      <c r="O93" s="43"/>
      <c r="P93" s="43"/>
      <c r="Q93" s="43"/>
      <c r="R93" s="43"/>
      <c r="S93" s="43"/>
      <c r="T93" s="79"/>
      <c r="AT93" s="25" t="s">
        <v>479</v>
      </c>
      <c r="AU93" s="25" t="s">
        <v>86</v>
      </c>
    </row>
    <row r="94" spans="2:65" s="1" customFormat="1" ht="16.5" customHeight="1">
      <c r="B94" s="42"/>
      <c r="C94" s="208" t="s">
        <v>178</v>
      </c>
      <c r="D94" s="208" t="s">
        <v>316</v>
      </c>
      <c r="E94" s="209" t="s">
        <v>1530</v>
      </c>
      <c r="F94" s="210" t="s">
        <v>1531</v>
      </c>
      <c r="G94" s="211" t="s">
        <v>1577</v>
      </c>
      <c r="H94" s="212">
        <v>1</v>
      </c>
      <c r="I94" s="213"/>
      <c r="J94" s="214">
        <f>ROUND(I94*H94,2)</f>
        <v>0</v>
      </c>
      <c r="K94" s="210" t="s">
        <v>319</v>
      </c>
      <c r="L94" s="62"/>
      <c r="M94" s="215" t="s">
        <v>33</v>
      </c>
      <c r="N94" s="216" t="s">
        <v>48</v>
      </c>
      <c r="O94" s="43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25" t="s">
        <v>1532</v>
      </c>
      <c r="AT94" s="25" t="s">
        <v>316</v>
      </c>
      <c r="AU94" s="25" t="s">
        <v>86</v>
      </c>
      <c r="AY94" s="25" t="s">
        <v>314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5" t="s">
        <v>84</v>
      </c>
      <c r="BK94" s="219">
        <f>ROUND(I94*H94,2)</f>
        <v>0</v>
      </c>
      <c r="BL94" s="25" t="s">
        <v>1532</v>
      </c>
      <c r="BM94" s="25" t="s">
        <v>1588</v>
      </c>
    </row>
    <row r="95" spans="2:47" s="1" customFormat="1" ht="94.5">
      <c r="B95" s="42"/>
      <c r="C95" s="64"/>
      <c r="D95" s="222" t="s">
        <v>479</v>
      </c>
      <c r="E95" s="64"/>
      <c r="F95" s="274" t="s">
        <v>1589</v>
      </c>
      <c r="G95" s="64"/>
      <c r="H95" s="64"/>
      <c r="I95" s="177"/>
      <c r="J95" s="64"/>
      <c r="K95" s="64"/>
      <c r="L95" s="62"/>
      <c r="M95" s="275"/>
      <c r="N95" s="43"/>
      <c r="O95" s="43"/>
      <c r="P95" s="43"/>
      <c r="Q95" s="43"/>
      <c r="R95" s="43"/>
      <c r="S95" s="43"/>
      <c r="T95" s="79"/>
      <c r="AT95" s="25" t="s">
        <v>479</v>
      </c>
      <c r="AU95" s="25" t="s">
        <v>86</v>
      </c>
    </row>
    <row r="96" spans="2:65" s="1" customFormat="1" ht="16.5" customHeight="1">
      <c r="B96" s="42"/>
      <c r="C96" s="208" t="s">
        <v>142</v>
      </c>
      <c r="D96" s="208" t="s">
        <v>316</v>
      </c>
      <c r="E96" s="209" t="s">
        <v>1590</v>
      </c>
      <c r="F96" s="210" t="s">
        <v>1591</v>
      </c>
      <c r="G96" s="211" t="s">
        <v>1205</v>
      </c>
      <c r="H96" s="212">
        <v>1</v>
      </c>
      <c r="I96" s="213"/>
      <c r="J96" s="214">
        <f>ROUND(I96*H96,2)</f>
        <v>0</v>
      </c>
      <c r="K96" s="210" t="s">
        <v>33</v>
      </c>
      <c r="L96" s="62"/>
      <c r="M96" s="215" t="s">
        <v>33</v>
      </c>
      <c r="N96" s="216" t="s">
        <v>48</v>
      </c>
      <c r="O96" s="43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25" t="s">
        <v>1532</v>
      </c>
      <c r="AT96" s="25" t="s">
        <v>316</v>
      </c>
      <c r="AU96" s="25" t="s">
        <v>86</v>
      </c>
      <c r="AY96" s="25" t="s">
        <v>314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5" t="s">
        <v>84</v>
      </c>
      <c r="BK96" s="219">
        <f>ROUND(I96*H96,2)</f>
        <v>0</v>
      </c>
      <c r="BL96" s="25" t="s">
        <v>1532</v>
      </c>
      <c r="BM96" s="25" t="s">
        <v>1592</v>
      </c>
    </row>
    <row r="97" spans="2:47" s="1" customFormat="1" ht="40.5">
      <c r="B97" s="42"/>
      <c r="C97" s="64"/>
      <c r="D97" s="222" t="s">
        <v>479</v>
      </c>
      <c r="E97" s="64"/>
      <c r="F97" s="274" t="s">
        <v>1593</v>
      </c>
      <c r="G97" s="64"/>
      <c r="H97" s="64"/>
      <c r="I97" s="177"/>
      <c r="J97" s="64"/>
      <c r="K97" s="64"/>
      <c r="L97" s="62"/>
      <c r="M97" s="275"/>
      <c r="N97" s="43"/>
      <c r="O97" s="43"/>
      <c r="P97" s="43"/>
      <c r="Q97" s="43"/>
      <c r="R97" s="43"/>
      <c r="S97" s="43"/>
      <c r="T97" s="79"/>
      <c r="AT97" s="25" t="s">
        <v>479</v>
      </c>
      <c r="AU97" s="25" t="s">
        <v>86</v>
      </c>
    </row>
    <row r="98" spans="2:63" s="11" customFormat="1" ht="29.85" customHeight="1">
      <c r="B98" s="192"/>
      <c r="C98" s="193"/>
      <c r="D98" s="194" t="s">
        <v>76</v>
      </c>
      <c r="E98" s="206" t="s">
        <v>1594</v>
      </c>
      <c r="F98" s="206" t="s">
        <v>1595</v>
      </c>
      <c r="G98" s="193"/>
      <c r="H98" s="193"/>
      <c r="I98" s="196"/>
      <c r="J98" s="207">
        <f>BK98</f>
        <v>0</v>
      </c>
      <c r="K98" s="193"/>
      <c r="L98" s="198"/>
      <c r="M98" s="199"/>
      <c r="N98" s="200"/>
      <c r="O98" s="200"/>
      <c r="P98" s="201">
        <f>SUM(P99:P102)</f>
        <v>0</v>
      </c>
      <c r="Q98" s="200"/>
      <c r="R98" s="201">
        <f>SUM(R99:R102)</f>
        <v>0</v>
      </c>
      <c r="S98" s="200"/>
      <c r="T98" s="202">
        <f>SUM(T99:T102)</f>
        <v>0</v>
      </c>
      <c r="AR98" s="203" t="s">
        <v>142</v>
      </c>
      <c r="AT98" s="204" t="s">
        <v>76</v>
      </c>
      <c r="AU98" s="204" t="s">
        <v>84</v>
      </c>
      <c r="AY98" s="203" t="s">
        <v>314</v>
      </c>
      <c r="BK98" s="205">
        <f>SUM(BK99:BK102)</f>
        <v>0</v>
      </c>
    </row>
    <row r="99" spans="2:65" s="1" customFormat="1" ht="16.5" customHeight="1">
      <c r="B99" s="42"/>
      <c r="C99" s="208" t="s">
        <v>346</v>
      </c>
      <c r="D99" s="208" t="s">
        <v>316</v>
      </c>
      <c r="E99" s="209" t="s">
        <v>1596</v>
      </c>
      <c r="F99" s="210" t="s">
        <v>1595</v>
      </c>
      <c r="G99" s="211" t="s">
        <v>1577</v>
      </c>
      <c r="H99" s="212">
        <v>1</v>
      </c>
      <c r="I99" s="213"/>
      <c r="J99" s="214">
        <f>ROUND(I99*H99,2)</f>
        <v>0</v>
      </c>
      <c r="K99" s="210" t="s">
        <v>1234</v>
      </c>
      <c r="L99" s="62"/>
      <c r="M99" s="215" t="s">
        <v>33</v>
      </c>
      <c r="N99" s="216" t="s">
        <v>48</v>
      </c>
      <c r="O99" s="43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25" t="s">
        <v>1532</v>
      </c>
      <c r="AT99" s="25" t="s">
        <v>316</v>
      </c>
      <c r="AU99" s="25" t="s">
        <v>86</v>
      </c>
      <c r="AY99" s="25" t="s">
        <v>314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5" t="s">
        <v>84</v>
      </c>
      <c r="BK99" s="219">
        <f>ROUND(I99*H99,2)</f>
        <v>0</v>
      </c>
      <c r="BL99" s="25" t="s">
        <v>1532</v>
      </c>
      <c r="BM99" s="25" t="s">
        <v>1597</v>
      </c>
    </row>
    <row r="100" spans="2:47" s="1" customFormat="1" ht="135">
      <c r="B100" s="42"/>
      <c r="C100" s="64"/>
      <c r="D100" s="222" t="s">
        <v>479</v>
      </c>
      <c r="E100" s="64"/>
      <c r="F100" s="274" t="s">
        <v>1598</v>
      </c>
      <c r="G100" s="64"/>
      <c r="H100" s="64"/>
      <c r="I100" s="177"/>
      <c r="J100" s="64"/>
      <c r="K100" s="64"/>
      <c r="L100" s="62"/>
      <c r="M100" s="275"/>
      <c r="N100" s="43"/>
      <c r="O100" s="43"/>
      <c r="P100" s="43"/>
      <c r="Q100" s="43"/>
      <c r="R100" s="43"/>
      <c r="S100" s="43"/>
      <c r="T100" s="79"/>
      <c r="AT100" s="25" t="s">
        <v>479</v>
      </c>
      <c r="AU100" s="25" t="s">
        <v>86</v>
      </c>
    </row>
    <row r="101" spans="2:65" s="1" customFormat="1" ht="16.5" customHeight="1">
      <c r="B101" s="42"/>
      <c r="C101" s="208" t="s">
        <v>350</v>
      </c>
      <c r="D101" s="208" t="s">
        <v>316</v>
      </c>
      <c r="E101" s="209" t="s">
        <v>1599</v>
      </c>
      <c r="F101" s="210" t="s">
        <v>1600</v>
      </c>
      <c r="G101" s="211" t="s">
        <v>1577</v>
      </c>
      <c r="H101" s="212">
        <v>1</v>
      </c>
      <c r="I101" s="213"/>
      <c r="J101" s="214">
        <f>ROUND(I101*H101,2)</f>
        <v>0</v>
      </c>
      <c r="K101" s="210" t="s">
        <v>319</v>
      </c>
      <c r="L101" s="62"/>
      <c r="M101" s="215" t="s">
        <v>33</v>
      </c>
      <c r="N101" s="216" t="s">
        <v>48</v>
      </c>
      <c r="O101" s="43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25" t="s">
        <v>1532</v>
      </c>
      <c r="AT101" s="25" t="s">
        <v>316</v>
      </c>
      <c r="AU101" s="25" t="s">
        <v>86</v>
      </c>
      <c r="AY101" s="25" t="s">
        <v>314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5" t="s">
        <v>84</v>
      </c>
      <c r="BK101" s="219">
        <f>ROUND(I101*H101,2)</f>
        <v>0</v>
      </c>
      <c r="BL101" s="25" t="s">
        <v>1532</v>
      </c>
      <c r="BM101" s="25" t="s">
        <v>1601</v>
      </c>
    </row>
    <row r="102" spans="2:47" s="1" customFormat="1" ht="162">
      <c r="B102" s="42"/>
      <c r="C102" s="64"/>
      <c r="D102" s="222" t="s">
        <v>479</v>
      </c>
      <c r="E102" s="64"/>
      <c r="F102" s="274" t="s">
        <v>1602</v>
      </c>
      <c r="G102" s="64"/>
      <c r="H102" s="64"/>
      <c r="I102" s="177"/>
      <c r="J102" s="64"/>
      <c r="K102" s="64"/>
      <c r="L102" s="62"/>
      <c r="M102" s="279"/>
      <c r="N102" s="280"/>
      <c r="O102" s="280"/>
      <c r="P102" s="280"/>
      <c r="Q102" s="280"/>
      <c r="R102" s="280"/>
      <c r="S102" s="280"/>
      <c r="T102" s="281"/>
      <c r="AT102" s="25" t="s">
        <v>479</v>
      </c>
      <c r="AU102" s="25" t="s">
        <v>86</v>
      </c>
    </row>
    <row r="103" spans="2:12" s="1" customFormat="1" ht="6.95" customHeight="1">
      <c r="B103" s="57"/>
      <c r="C103" s="58"/>
      <c r="D103" s="58"/>
      <c r="E103" s="58"/>
      <c r="F103" s="58"/>
      <c r="G103" s="58"/>
      <c r="H103" s="58"/>
      <c r="I103" s="151"/>
      <c r="J103" s="58"/>
      <c r="K103" s="58"/>
      <c r="L103" s="62"/>
    </row>
  </sheetData>
  <sheetProtection algorithmName="SHA-512" hashValue="BbI/U3/0JiCqJVFpUYapzjy2Rzmj1vl+NfBx8ArIHbdknfitHNti9hPC4LG/PlMKZmNFNeGRGfoYzAM8AEsZxg==" saltValue="GHmB2G63Gs76Op8ti+iGtpSV1GpX0TOJp5UPuuBiSiPU/38GT/f5wnzRjW/AH/PNIgcJ4r4s6aquJIKXcA7FyA==" spinCount="100000" sheet="1" objects="1" scenarios="1" formatColumns="0" formatRows="0" autoFilter="0"/>
  <autoFilter ref="C84:K102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view="pageBreakPreview" zoomScale="115" zoomScaleSheetLayoutView="115" workbookViewId="0" topLeftCell="A1">
      <selection activeCell="D11" sqref="D11"/>
    </sheetView>
  </sheetViews>
  <sheetFormatPr defaultColWidth="9.16015625" defaultRowHeight="13.5"/>
  <cols>
    <col min="1" max="1" width="116.66015625" style="437" customWidth="1"/>
    <col min="2" max="16384" width="9.16015625" style="437" customWidth="1"/>
  </cols>
  <sheetData>
    <row r="1" ht="15">
      <c r="A1" s="436" t="s">
        <v>1896</v>
      </c>
    </row>
    <row r="2" ht="54">
      <c r="A2" s="438" t="s">
        <v>1897</v>
      </c>
    </row>
    <row r="3" ht="53.45" customHeight="1">
      <c r="A3" s="439" t="s">
        <v>1898</v>
      </c>
    </row>
    <row r="4" ht="31.9" customHeight="1">
      <c r="A4" s="439" t="s">
        <v>1899</v>
      </c>
    </row>
    <row r="5" ht="20.45" customHeight="1">
      <c r="A5" s="439" t="s">
        <v>1900</v>
      </c>
    </row>
    <row r="6" ht="45.6" customHeight="1">
      <c r="A6" s="439" t="s">
        <v>1901</v>
      </c>
    </row>
    <row r="7" ht="56.45" customHeight="1">
      <c r="A7" s="439" t="s">
        <v>1902</v>
      </c>
    </row>
    <row r="8" ht="48.6" customHeight="1">
      <c r="A8" s="439" t="s">
        <v>1903</v>
      </c>
    </row>
    <row r="9" ht="28.9" customHeight="1">
      <c r="A9" s="439" t="s">
        <v>1904</v>
      </c>
    </row>
    <row r="10" ht="69" customHeight="1">
      <c r="A10" s="439" t="s">
        <v>1905</v>
      </c>
    </row>
    <row r="11" ht="43.9" customHeight="1">
      <c r="A11" s="439" t="s">
        <v>1906</v>
      </c>
    </row>
    <row r="12" ht="58.9" customHeight="1">
      <c r="A12" s="439" t="s">
        <v>1907</v>
      </c>
    </row>
    <row r="13" ht="31.15" customHeight="1">
      <c r="A13" s="439" t="s">
        <v>1908</v>
      </c>
    </row>
    <row r="14" ht="46.15" customHeight="1">
      <c r="A14" s="439" t="s">
        <v>1909</v>
      </c>
    </row>
    <row r="15" ht="27">
      <c r="A15" s="440" t="s">
        <v>1910</v>
      </c>
    </row>
    <row r="16" ht="13.5">
      <c r="A16" s="441"/>
    </row>
    <row r="17" ht="13.5">
      <c r="A17" s="44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414" t="s">
        <v>1603</v>
      </c>
      <c r="D3" s="414"/>
      <c r="E3" s="414"/>
      <c r="F3" s="414"/>
      <c r="G3" s="414"/>
      <c r="H3" s="414"/>
      <c r="I3" s="414"/>
      <c r="J3" s="414"/>
      <c r="K3" s="287"/>
    </row>
    <row r="4" spans="2:11" ht="25.5" customHeight="1">
      <c r="B4" s="288"/>
      <c r="C4" s="418" t="s">
        <v>1604</v>
      </c>
      <c r="D4" s="418"/>
      <c r="E4" s="418"/>
      <c r="F4" s="418"/>
      <c r="G4" s="418"/>
      <c r="H4" s="418"/>
      <c r="I4" s="418"/>
      <c r="J4" s="418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16" t="s">
        <v>1605</v>
      </c>
      <c r="D6" s="416"/>
      <c r="E6" s="416"/>
      <c r="F6" s="416"/>
      <c r="G6" s="416"/>
      <c r="H6" s="416"/>
      <c r="I6" s="416"/>
      <c r="J6" s="416"/>
      <c r="K6" s="289"/>
    </row>
    <row r="7" spans="2:11" ht="15" customHeight="1">
      <c r="B7" s="292"/>
      <c r="C7" s="416" t="s">
        <v>1606</v>
      </c>
      <c r="D7" s="416"/>
      <c r="E7" s="416"/>
      <c r="F7" s="416"/>
      <c r="G7" s="416"/>
      <c r="H7" s="416"/>
      <c r="I7" s="416"/>
      <c r="J7" s="416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16" t="s">
        <v>1607</v>
      </c>
      <c r="D9" s="416"/>
      <c r="E9" s="416"/>
      <c r="F9" s="416"/>
      <c r="G9" s="416"/>
      <c r="H9" s="416"/>
      <c r="I9" s="416"/>
      <c r="J9" s="416"/>
      <c r="K9" s="289"/>
    </row>
    <row r="10" spans="2:11" ht="15" customHeight="1">
      <c r="B10" s="292"/>
      <c r="C10" s="291"/>
      <c r="D10" s="416" t="s">
        <v>1608</v>
      </c>
      <c r="E10" s="416"/>
      <c r="F10" s="416"/>
      <c r="G10" s="416"/>
      <c r="H10" s="416"/>
      <c r="I10" s="416"/>
      <c r="J10" s="416"/>
      <c r="K10" s="289"/>
    </row>
    <row r="11" spans="2:11" ht="15" customHeight="1">
      <c r="B11" s="292"/>
      <c r="C11" s="293"/>
      <c r="D11" s="416" t="s">
        <v>1609</v>
      </c>
      <c r="E11" s="416"/>
      <c r="F11" s="416"/>
      <c r="G11" s="416"/>
      <c r="H11" s="416"/>
      <c r="I11" s="416"/>
      <c r="J11" s="416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16" t="s">
        <v>1610</v>
      </c>
      <c r="E13" s="416"/>
      <c r="F13" s="416"/>
      <c r="G13" s="416"/>
      <c r="H13" s="416"/>
      <c r="I13" s="416"/>
      <c r="J13" s="416"/>
      <c r="K13" s="289"/>
    </row>
    <row r="14" spans="2:11" ht="15" customHeight="1">
      <c r="B14" s="292"/>
      <c r="C14" s="293"/>
      <c r="D14" s="416" t="s">
        <v>1611</v>
      </c>
      <c r="E14" s="416"/>
      <c r="F14" s="416"/>
      <c r="G14" s="416"/>
      <c r="H14" s="416"/>
      <c r="I14" s="416"/>
      <c r="J14" s="416"/>
      <c r="K14" s="289"/>
    </row>
    <row r="15" spans="2:11" ht="15" customHeight="1">
      <c r="B15" s="292"/>
      <c r="C15" s="293"/>
      <c r="D15" s="416" t="s">
        <v>1612</v>
      </c>
      <c r="E15" s="416"/>
      <c r="F15" s="416"/>
      <c r="G15" s="416"/>
      <c r="H15" s="416"/>
      <c r="I15" s="416"/>
      <c r="J15" s="416"/>
      <c r="K15" s="289"/>
    </row>
    <row r="16" spans="2:11" ht="15" customHeight="1">
      <c r="B16" s="292"/>
      <c r="C16" s="293"/>
      <c r="D16" s="293"/>
      <c r="E16" s="294" t="s">
        <v>83</v>
      </c>
      <c r="F16" s="416" t="s">
        <v>1613</v>
      </c>
      <c r="G16" s="416"/>
      <c r="H16" s="416"/>
      <c r="I16" s="416"/>
      <c r="J16" s="416"/>
      <c r="K16" s="289"/>
    </row>
    <row r="17" spans="2:11" ht="15" customHeight="1">
      <c r="B17" s="292"/>
      <c r="C17" s="293"/>
      <c r="D17" s="293"/>
      <c r="E17" s="294" t="s">
        <v>1614</v>
      </c>
      <c r="F17" s="416" t="s">
        <v>1615</v>
      </c>
      <c r="G17" s="416"/>
      <c r="H17" s="416"/>
      <c r="I17" s="416"/>
      <c r="J17" s="416"/>
      <c r="K17" s="289"/>
    </row>
    <row r="18" spans="2:11" ht="15" customHeight="1">
      <c r="B18" s="292"/>
      <c r="C18" s="293"/>
      <c r="D18" s="293"/>
      <c r="E18" s="294" t="s">
        <v>1616</v>
      </c>
      <c r="F18" s="416" t="s">
        <v>1617</v>
      </c>
      <c r="G18" s="416"/>
      <c r="H18" s="416"/>
      <c r="I18" s="416"/>
      <c r="J18" s="416"/>
      <c r="K18" s="289"/>
    </row>
    <row r="19" spans="2:11" ht="15" customHeight="1">
      <c r="B19" s="292"/>
      <c r="C19" s="293"/>
      <c r="D19" s="293"/>
      <c r="E19" s="294" t="s">
        <v>1618</v>
      </c>
      <c r="F19" s="416" t="s">
        <v>1619</v>
      </c>
      <c r="G19" s="416"/>
      <c r="H19" s="416"/>
      <c r="I19" s="416"/>
      <c r="J19" s="416"/>
      <c r="K19" s="289"/>
    </row>
    <row r="20" spans="2:11" ht="15" customHeight="1">
      <c r="B20" s="292"/>
      <c r="C20" s="293"/>
      <c r="D20" s="293"/>
      <c r="E20" s="294" t="s">
        <v>1528</v>
      </c>
      <c r="F20" s="416" t="s">
        <v>1529</v>
      </c>
      <c r="G20" s="416"/>
      <c r="H20" s="416"/>
      <c r="I20" s="416"/>
      <c r="J20" s="416"/>
      <c r="K20" s="289"/>
    </row>
    <row r="21" spans="2:11" ht="15" customHeight="1">
      <c r="B21" s="292"/>
      <c r="C21" s="293"/>
      <c r="D21" s="293"/>
      <c r="E21" s="294" t="s">
        <v>90</v>
      </c>
      <c r="F21" s="416" t="s">
        <v>1620</v>
      </c>
      <c r="G21" s="416"/>
      <c r="H21" s="416"/>
      <c r="I21" s="416"/>
      <c r="J21" s="416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16" t="s">
        <v>1621</v>
      </c>
      <c r="D23" s="416"/>
      <c r="E23" s="416"/>
      <c r="F23" s="416"/>
      <c r="G23" s="416"/>
      <c r="H23" s="416"/>
      <c r="I23" s="416"/>
      <c r="J23" s="416"/>
      <c r="K23" s="289"/>
    </row>
    <row r="24" spans="2:11" ht="15" customHeight="1">
      <c r="B24" s="292"/>
      <c r="C24" s="416" t="s">
        <v>1622</v>
      </c>
      <c r="D24" s="416"/>
      <c r="E24" s="416"/>
      <c r="F24" s="416"/>
      <c r="G24" s="416"/>
      <c r="H24" s="416"/>
      <c r="I24" s="416"/>
      <c r="J24" s="416"/>
      <c r="K24" s="289"/>
    </row>
    <row r="25" spans="2:11" ht="15" customHeight="1">
      <c r="B25" s="292"/>
      <c r="C25" s="291"/>
      <c r="D25" s="416" t="s">
        <v>1623</v>
      </c>
      <c r="E25" s="416"/>
      <c r="F25" s="416"/>
      <c r="G25" s="416"/>
      <c r="H25" s="416"/>
      <c r="I25" s="416"/>
      <c r="J25" s="416"/>
      <c r="K25" s="289"/>
    </row>
    <row r="26" spans="2:11" ht="15" customHeight="1">
      <c r="B26" s="292"/>
      <c r="C26" s="293"/>
      <c r="D26" s="416" t="s">
        <v>1624</v>
      </c>
      <c r="E26" s="416"/>
      <c r="F26" s="416"/>
      <c r="G26" s="416"/>
      <c r="H26" s="416"/>
      <c r="I26" s="416"/>
      <c r="J26" s="416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16" t="s">
        <v>1625</v>
      </c>
      <c r="E28" s="416"/>
      <c r="F28" s="416"/>
      <c r="G28" s="416"/>
      <c r="H28" s="416"/>
      <c r="I28" s="416"/>
      <c r="J28" s="416"/>
      <c r="K28" s="289"/>
    </row>
    <row r="29" spans="2:11" ht="15" customHeight="1">
      <c r="B29" s="292"/>
      <c r="C29" s="293"/>
      <c r="D29" s="416" t="s">
        <v>1626</v>
      </c>
      <c r="E29" s="416"/>
      <c r="F29" s="416"/>
      <c r="G29" s="416"/>
      <c r="H29" s="416"/>
      <c r="I29" s="416"/>
      <c r="J29" s="416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16" t="s">
        <v>1627</v>
      </c>
      <c r="E31" s="416"/>
      <c r="F31" s="416"/>
      <c r="G31" s="416"/>
      <c r="H31" s="416"/>
      <c r="I31" s="416"/>
      <c r="J31" s="416"/>
      <c r="K31" s="289"/>
    </row>
    <row r="32" spans="2:11" ht="15" customHeight="1">
      <c r="B32" s="292"/>
      <c r="C32" s="293"/>
      <c r="D32" s="416" t="s">
        <v>1628</v>
      </c>
      <c r="E32" s="416"/>
      <c r="F32" s="416"/>
      <c r="G32" s="416"/>
      <c r="H32" s="416"/>
      <c r="I32" s="416"/>
      <c r="J32" s="416"/>
      <c r="K32" s="289"/>
    </row>
    <row r="33" spans="2:11" ht="15" customHeight="1">
      <c r="B33" s="292"/>
      <c r="C33" s="293"/>
      <c r="D33" s="416" t="s">
        <v>1629</v>
      </c>
      <c r="E33" s="416"/>
      <c r="F33" s="416"/>
      <c r="G33" s="416"/>
      <c r="H33" s="416"/>
      <c r="I33" s="416"/>
      <c r="J33" s="416"/>
      <c r="K33" s="289"/>
    </row>
    <row r="34" spans="2:11" ht="15" customHeight="1">
      <c r="B34" s="292"/>
      <c r="C34" s="293"/>
      <c r="D34" s="291"/>
      <c r="E34" s="295" t="s">
        <v>299</v>
      </c>
      <c r="F34" s="291"/>
      <c r="G34" s="416" t="s">
        <v>1630</v>
      </c>
      <c r="H34" s="416"/>
      <c r="I34" s="416"/>
      <c r="J34" s="416"/>
      <c r="K34" s="289"/>
    </row>
    <row r="35" spans="2:11" ht="30.75" customHeight="1">
      <c r="B35" s="292"/>
      <c r="C35" s="293"/>
      <c r="D35" s="291"/>
      <c r="E35" s="295" t="s">
        <v>1631</v>
      </c>
      <c r="F35" s="291"/>
      <c r="G35" s="416" t="s">
        <v>1632</v>
      </c>
      <c r="H35" s="416"/>
      <c r="I35" s="416"/>
      <c r="J35" s="416"/>
      <c r="K35" s="289"/>
    </row>
    <row r="36" spans="2:11" ht="15" customHeight="1">
      <c r="B36" s="292"/>
      <c r="C36" s="293"/>
      <c r="D36" s="291"/>
      <c r="E36" s="295" t="s">
        <v>58</v>
      </c>
      <c r="F36" s="291"/>
      <c r="G36" s="416" t="s">
        <v>1633</v>
      </c>
      <c r="H36" s="416"/>
      <c r="I36" s="416"/>
      <c r="J36" s="416"/>
      <c r="K36" s="289"/>
    </row>
    <row r="37" spans="2:11" ht="15" customHeight="1">
      <c r="B37" s="292"/>
      <c r="C37" s="293"/>
      <c r="D37" s="291"/>
      <c r="E37" s="295" t="s">
        <v>300</v>
      </c>
      <c r="F37" s="291"/>
      <c r="G37" s="416" t="s">
        <v>1634</v>
      </c>
      <c r="H37" s="416"/>
      <c r="I37" s="416"/>
      <c r="J37" s="416"/>
      <c r="K37" s="289"/>
    </row>
    <row r="38" spans="2:11" ht="15" customHeight="1">
      <c r="B38" s="292"/>
      <c r="C38" s="293"/>
      <c r="D38" s="291"/>
      <c r="E38" s="295" t="s">
        <v>301</v>
      </c>
      <c r="F38" s="291"/>
      <c r="G38" s="416" t="s">
        <v>1635</v>
      </c>
      <c r="H38" s="416"/>
      <c r="I38" s="416"/>
      <c r="J38" s="416"/>
      <c r="K38" s="289"/>
    </row>
    <row r="39" spans="2:11" ht="15" customHeight="1">
      <c r="B39" s="292"/>
      <c r="C39" s="293"/>
      <c r="D39" s="291"/>
      <c r="E39" s="295" t="s">
        <v>302</v>
      </c>
      <c r="F39" s="291"/>
      <c r="G39" s="416" t="s">
        <v>1636</v>
      </c>
      <c r="H39" s="416"/>
      <c r="I39" s="416"/>
      <c r="J39" s="416"/>
      <c r="K39" s="289"/>
    </row>
    <row r="40" spans="2:11" ht="15" customHeight="1">
      <c r="B40" s="292"/>
      <c r="C40" s="293"/>
      <c r="D40" s="291"/>
      <c r="E40" s="295" t="s">
        <v>1637</v>
      </c>
      <c r="F40" s="291"/>
      <c r="G40" s="416" t="s">
        <v>1638</v>
      </c>
      <c r="H40" s="416"/>
      <c r="I40" s="416"/>
      <c r="J40" s="416"/>
      <c r="K40" s="289"/>
    </row>
    <row r="41" spans="2:11" ht="15" customHeight="1">
      <c r="B41" s="292"/>
      <c r="C41" s="293"/>
      <c r="D41" s="291"/>
      <c r="E41" s="295"/>
      <c r="F41" s="291"/>
      <c r="G41" s="416" t="s">
        <v>1639</v>
      </c>
      <c r="H41" s="416"/>
      <c r="I41" s="416"/>
      <c r="J41" s="416"/>
      <c r="K41" s="289"/>
    </row>
    <row r="42" spans="2:11" ht="15" customHeight="1">
      <c r="B42" s="292"/>
      <c r="C42" s="293"/>
      <c r="D42" s="291"/>
      <c r="E42" s="295" t="s">
        <v>1640</v>
      </c>
      <c r="F42" s="291"/>
      <c r="G42" s="416" t="s">
        <v>1641</v>
      </c>
      <c r="H42" s="416"/>
      <c r="I42" s="416"/>
      <c r="J42" s="416"/>
      <c r="K42" s="289"/>
    </row>
    <row r="43" spans="2:11" ht="15" customHeight="1">
      <c r="B43" s="292"/>
      <c r="C43" s="293"/>
      <c r="D43" s="291"/>
      <c r="E43" s="295" t="s">
        <v>304</v>
      </c>
      <c r="F43" s="291"/>
      <c r="G43" s="416" t="s">
        <v>1642</v>
      </c>
      <c r="H43" s="416"/>
      <c r="I43" s="416"/>
      <c r="J43" s="416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16" t="s">
        <v>1643</v>
      </c>
      <c r="E45" s="416"/>
      <c r="F45" s="416"/>
      <c r="G45" s="416"/>
      <c r="H45" s="416"/>
      <c r="I45" s="416"/>
      <c r="J45" s="416"/>
      <c r="K45" s="289"/>
    </row>
    <row r="46" spans="2:11" ht="15" customHeight="1">
      <c r="B46" s="292"/>
      <c r="C46" s="293"/>
      <c r="D46" s="293"/>
      <c r="E46" s="416" t="s">
        <v>1644</v>
      </c>
      <c r="F46" s="416"/>
      <c r="G46" s="416"/>
      <c r="H46" s="416"/>
      <c r="I46" s="416"/>
      <c r="J46" s="416"/>
      <c r="K46" s="289"/>
    </row>
    <row r="47" spans="2:11" ht="15" customHeight="1">
      <c r="B47" s="292"/>
      <c r="C47" s="293"/>
      <c r="D47" s="293"/>
      <c r="E47" s="416" t="s">
        <v>1645</v>
      </c>
      <c r="F47" s="416"/>
      <c r="G47" s="416"/>
      <c r="H47" s="416"/>
      <c r="I47" s="416"/>
      <c r="J47" s="416"/>
      <c r="K47" s="289"/>
    </row>
    <row r="48" spans="2:11" ht="15" customHeight="1">
      <c r="B48" s="292"/>
      <c r="C48" s="293"/>
      <c r="D48" s="293"/>
      <c r="E48" s="416" t="s">
        <v>1646</v>
      </c>
      <c r="F48" s="416"/>
      <c r="G48" s="416"/>
      <c r="H48" s="416"/>
      <c r="I48" s="416"/>
      <c r="J48" s="416"/>
      <c r="K48" s="289"/>
    </row>
    <row r="49" spans="2:11" ht="15" customHeight="1">
      <c r="B49" s="292"/>
      <c r="C49" s="293"/>
      <c r="D49" s="416" t="s">
        <v>1647</v>
      </c>
      <c r="E49" s="416"/>
      <c r="F49" s="416"/>
      <c r="G49" s="416"/>
      <c r="H49" s="416"/>
      <c r="I49" s="416"/>
      <c r="J49" s="416"/>
      <c r="K49" s="289"/>
    </row>
    <row r="50" spans="2:11" ht="25.5" customHeight="1">
      <c r="B50" s="288"/>
      <c r="C50" s="418" t="s">
        <v>1648</v>
      </c>
      <c r="D50" s="418"/>
      <c r="E50" s="418"/>
      <c r="F50" s="418"/>
      <c r="G50" s="418"/>
      <c r="H50" s="418"/>
      <c r="I50" s="418"/>
      <c r="J50" s="418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16" t="s">
        <v>1649</v>
      </c>
      <c r="D52" s="416"/>
      <c r="E52" s="416"/>
      <c r="F52" s="416"/>
      <c r="G52" s="416"/>
      <c r="H52" s="416"/>
      <c r="I52" s="416"/>
      <c r="J52" s="416"/>
      <c r="K52" s="289"/>
    </row>
    <row r="53" spans="2:11" ht="15" customHeight="1">
      <c r="B53" s="288"/>
      <c r="C53" s="416" t="s">
        <v>1650</v>
      </c>
      <c r="D53" s="416"/>
      <c r="E53" s="416"/>
      <c r="F53" s="416"/>
      <c r="G53" s="416"/>
      <c r="H53" s="416"/>
      <c r="I53" s="416"/>
      <c r="J53" s="416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16" t="s">
        <v>1651</v>
      </c>
      <c r="D55" s="416"/>
      <c r="E55" s="416"/>
      <c r="F55" s="416"/>
      <c r="G55" s="416"/>
      <c r="H55" s="416"/>
      <c r="I55" s="416"/>
      <c r="J55" s="416"/>
      <c r="K55" s="289"/>
    </row>
    <row r="56" spans="2:11" ht="15" customHeight="1">
      <c r="B56" s="288"/>
      <c r="C56" s="293"/>
      <c r="D56" s="416" t="s">
        <v>1652</v>
      </c>
      <c r="E56" s="416"/>
      <c r="F56" s="416"/>
      <c r="G56" s="416"/>
      <c r="H56" s="416"/>
      <c r="I56" s="416"/>
      <c r="J56" s="416"/>
      <c r="K56" s="289"/>
    </row>
    <row r="57" spans="2:11" ht="15" customHeight="1">
      <c r="B57" s="288"/>
      <c r="C57" s="293"/>
      <c r="D57" s="416" t="s">
        <v>1653</v>
      </c>
      <c r="E57" s="416"/>
      <c r="F57" s="416"/>
      <c r="G57" s="416"/>
      <c r="H57" s="416"/>
      <c r="I57" s="416"/>
      <c r="J57" s="416"/>
      <c r="K57" s="289"/>
    </row>
    <row r="58" spans="2:11" ht="15" customHeight="1">
      <c r="B58" s="288"/>
      <c r="C58" s="293"/>
      <c r="D58" s="416" t="s">
        <v>1654</v>
      </c>
      <c r="E58" s="416"/>
      <c r="F58" s="416"/>
      <c r="G58" s="416"/>
      <c r="H58" s="416"/>
      <c r="I58" s="416"/>
      <c r="J58" s="416"/>
      <c r="K58" s="289"/>
    </row>
    <row r="59" spans="2:11" ht="15" customHeight="1">
      <c r="B59" s="288"/>
      <c r="C59" s="293"/>
      <c r="D59" s="416" t="s">
        <v>1655</v>
      </c>
      <c r="E59" s="416"/>
      <c r="F59" s="416"/>
      <c r="G59" s="416"/>
      <c r="H59" s="416"/>
      <c r="I59" s="416"/>
      <c r="J59" s="416"/>
      <c r="K59" s="289"/>
    </row>
    <row r="60" spans="2:11" ht="15" customHeight="1">
      <c r="B60" s="288"/>
      <c r="C60" s="293"/>
      <c r="D60" s="417" t="s">
        <v>1656</v>
      </c>
      <c r="E60" s="417"/>
      <c r="F60" s="417"/>
      <c r="G60" s="417"/>
      <c r="H60" s="417"/>
      <c r="I60" s="417"/>
      <c r="J60" s="417"/>
      <c r="K60" s="289"/>
    </row>
    <row r="61" spans="2:11" ht="15" customHeight="1">
      <c r="B61" s="288"/>
      <c r="C61" s="293"/>
      <c r="D61" s="416" t="s">
        <v>1657</v>
      </c>
      <c r="E61" s="416"/>
      <c r="F61" s="416"/>
      <c r="G61" s="416"/>
      <c r="H61" s="416"/>
      <c r="I61" s="416"/>
      <c r="J61" s="416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16" t="s">
        <v>1658</v>
      </c>
      <c r="E63" s="416"/>
      <c r="F63" s="416"/>
      <c r="G63" s="416"/>
      <c r="H63" s="416"/>
      <c r="I63" s="416"/>
      <c r="J63" s="416"/>
      <c r="K63" s="289"/>
    </row>
    <row r="64" spans="2:11" ht="15" customHeight="1">
      <c r="B64" s="288"/>
      <c r="C64" s="293"/>
      <c r="D64" s="417" t="s">
        <v>1659</v>
      </c>
      <c r="E64" s="417"/>
      <c r="F64" s="417"/>
      <c r="G64" s="417"/>
      <c r="H64" s="417"/>
      <c r="I64" s="417"/>
      <c r="J64" s="417"/>
      <c r="K64" s="289"/>
    </row>
    <row r="65" spans="2:11" ht="15" customHeight="1">
      <c r="B65" s="288"/>
      <c r="C65" s="293"/>
      <c r="D65" s="416" t="s">
        <v>1660</v>
      </c>
      <c r="E65" s="416"/>
      <c r="F65" s="416"/>
      <c r="G65" s="416"/>
      <c r="H65" s="416"/>
      <c r="I65" s="416"/>
      <c r="J65" s="416"/>
      <c r="K65" s="289"/>
    </row>
    <row r="66" spans="2:11" ht="15" customHeight="1">
      <c r="B66" s="288"/>
      <c r="C66" s="293"/>
      <c r="D66" s="416" t="s">
        <v>1661</v>
      </c>
      <c r="E66" s="416"/>
      <c r="F66" s="416"/>
      <c r="G66" s="416"/>
      <c r="H66" s="416"/>
      <c r="I66" s="416"/>
      <c r="J66" s="416"/>
      <c r="K66" s="289"/>
    </row>
    <row r="67" spans="2:11" ht="15" customHeight="1">
      <c r="B67" s="288"/>
      <c r="C67" s="293"/>
      <c r="D67" s="416" t="s">
        <v>1662</v>
      </c>
      <c r="E67" s="416"/>
      <c r="F67" s="416"/>
      <c r="G67" s="416"/>
      <c r="H67" s="416"/>
      <c r="I67" s="416"/>
      <c r="J67" s="416"/>
      <c r="K67" s="289"/>
    </row>
    <row r="68" spans="2:11" ht="15" customHeight="1">
      <c r="B68" s="288"/>
      <c r="C68" s="293"/>
      <c r="D68" s="416" t="s">
        <v>1663</v>
      </c>
      <c r="E68" s="416"/>
      <c r="F68" s="416"/>
      <c r="G68" s="416"/>
      <c r="H68" s="416"/>
      <c r="I68" s="416"/>
      <c r="J68" s="416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15" t="s">
        <v>116</v>
      </c>
      <c r="D73" s="415"/>
      <c r="E73" s="415"/>
      <c r="F73" s="415"/>
      <c r="G73" s="415"/>
      <c r="H73" s="415"/>
      <c r="I73" s="415"/>
      <c r="J73" s="415"/>
      <c r="K73" s="306"/>
    </row>
    <row r="74" spans="2:11" ht="17.25" customHeight="1">
      <c r="B74" s="305"/>
      <c r="C74" s="307" t="s">
        <v>1664</v>
      </c>
      <c r="D74" s="307"/>
      <c r="E74" s="307"/>
      <c r="F74" s="307" t="s">
        <v>1665</v>
      </c>
      <c r="G74" s="308"/>
      <c r="H74" s="307" t="s">
        <v>300</v>
      </c>
      <c r="I74" s="307" t="s">
        <v>62</v>
      </c>
      <c r="J74" s="307" t="s">
        <v>1666</v>
      </c>
      <c r="K74" s="306"/>
    </row>
    <row r="75" spans="2:11" ht="17.25" customHeight="1">
      <c r="B75" s="305"/>
      <c r="C75" s="309" t="s">
        <v>1667</v>
      </c>
      <c r="D75" s="309"/>
      <c r="E75" s="309"/>
      <c r="F75" s="310" t="s">
        <v>1668</v>
      </c>
      <c r="G75" s="311"/>
      <c r="H75" s="309"/>
      <c r="I75" s="309"/>
      <c r="J75" s="309" t="s">
        <v>1669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58</v>
      </c>
      <c r="D77" s="312"/>
      <c r="E77" s="312"/>
      <c r="F77" s="314" t="s">
        <v>1670</v>
      </c>
      <c r="G77" s="313"/>
      <c r="H77" s="295" t="s">
        <v>1671</v>
      </c>
      <c r="I77" s="295" t="s">
        <v>1672</v>
      </c>
      <c r="J77" s="295">
        <v>20</v>
      </c>
      <c r="K77" s="306"/>
    </row>
    <row r="78" spans="2:11" ht="15" customHeight="1">
      <c r="B78" s="305"/>
      <c r="C78" s="295" t="s">
        <v>1673</v>
      </c>
      <c r="D78" s="295"/>
      <c r="E78" s="295"/>
      <c r="F78" s="314" t="s">
        <v>1670</v>
      </c>
      <c r="G78" s="313"/>
      <c r="H78" s="295" t="s">
        <v>1674</v>
      </c>
      <c r="I78" s="295" t="s">
        <v>1672</v>
      </c>
      <c r="J78" s="295">
        <v>120</v>
      </c>
      <c r="K78" s="306"/>
    </row>
    <row r="79" spans="2:11" ht="15" customHeight="1">
      <c r="B79" s="315"/>
      <c r="C79" s="295" t="s">
        <v>1675</v>
      </c>
      <c r="D79" s="295"/>
      <c r="E79" s="295"/>
      <c r="F79" s="314" t="s">
        <v>1676</v>
      </c>
      <c r="G79" s="313"/>
      <c r="H79" s="295" t="s">
        <v>1677</v>
      </c>
      <c r="I79" s="295" t="s">
        <v>1672</v>
      </c>
      <c r="J79" s="295">
        <v>50</v>
      </c>
      <c r="K79" s="306"/>
    </row>
    <row r="80" spans="2:11" ht="15" customHeight="1">
      <c r="B80" s="315"/>
      <c r="C80" s="295" t="s">
        <v>1678</v>
      </c>
      <c r="D80" s="295"/>
      <c r="E80" s="295"/>
      <c r="F80" s="314" t="s">
        <v>1670</v>
      </c>
      <c r="G80" s="313"/>
      <c r="H80" s="295" t="s">
        <v>1679</v>
      </c>
      <c r="I80" s="295" t="s">
        <v>1680</v>
      </c>
      <c r="J80" s="295"/>
      <c r="K80" s="306"/>
    </row>
    <row r="81" spans="2:11" ht="15" customHeight="1">
      <c r="B81" s="315"/>
      <c r="C81" s="316" t="s">
        <v>1681</v>
      </c>
      <c r="D81" s="316"/>
      <c r="E81" s="316"/>
      <c r="F81" s="317" t="s">
        <v>1676</v>
      </c>
      <c r="G81" s="316"/>
      <c r="H81" s="316" t="s">
        <v>1682</v>
      </c>
      <c r="I81" s="316" t="s">
        <v>1672</v>
      </c>
      <c r="J81" s="316">
        <v>15</v>
      </c>
      <c r="K81" s="306"/>
    </row>
    <row r="82" spans="2:11" ht="15" customHeight="1">
      <c r="B82" s="315"/>
      <c r="C82" s="316" t="s">
        <v>1683</v>
      </c>
      <c r="D82" s="316"/>
      <c r="E82" s="316"/>
      <c r="F82" s="317" t="s">
        <v>1676</v>
      </c>
      <c r="G82" s="316"/>
      <c r="H82" s="316" t="s">
        <v>1684</v>
      </c>
      <c r="I82" s="316" t="s">
        <v>1672</v>
      </c>
      <c r="J82" s="316">
        <v>15</v>
      </c>
      <c r="K82" s="306"/>
    </row>
    <row r="83" spans="2:11" ht="15" customHeight="1">
      <c r="B83" s="315"/>
      <c r="C83" s="316" t="s">
        <v>1685</v>
      </c>
      <c r="D83" s="316"/>
      <c r="E83" s="316"/>
      <c r="F83" s="317" t="s">
        <v>1676</v>
      </c>
      <c r="G83" s="316"/>
      <c r="H83" s="316" t="s">
        <v>1686</v>
      </c>
      <c r="I83" s="316" t="s">
        <v>1672</v>
      </c>
      <c r="J83" s="316">
        <v>20</v>
      </c>
      <c r="K83" s="306"/>
    </row>
    <row r="84" spans="2:11" ht="15" customHeight="1">
      <c r="B84" s="315"/>
      <c r="C84" s="316" t="s">
        <v>1687</v>
      </c>
      <c r="D84" s="316"/>
      <c r="E84" s="316"/>
      <c r="F84" s="317" t="s">
        <v>1676</v>
      </c>
      <c r="G84" s="316"/>
      <c r="H84" s="316" t="s">
        <v>1688</v>
      </c>
      <c r="I84" s="316" t="s">
        <v>1672</v>
      </c>
      <c r="J84" s="316">
        <v>20</v>
      </c>
      <c r="K84" s="306"/>
    </row>
    <row r="85" spans="2:11" ht="15" customHeight="1">
      <c r="B85" s="315"/>
      <c r="C85" s="295" t="s">
        <v>1689</v>
      </c>
      <c r="D85" s="295"/>
      <c r="E85" s="295"/>
      <c r="F85" s="314" t="s">
        <v>1676</v>
      </c>
      <c r="G85" s="313"/>
      <c r="H85" s="295" t="s">
        <v>1690</v>
      </c>
      <c r="I85" s="295" t="s">
        <v>1672</v>
      </c>
      <c r="J85" s="295">
        <v>50</v>
      </c>
      <c r="K85" s="306"/>
    </row>
    <row r="86" spans="2:11" ht="15" customHeight="1">
      <c r="B86" s="315"/>
      <c r="C86" s="295" t="s">
        <v>1691</v>
      </c>
      <c r="D86" s="295"/>
      <c r="E86" s="295"/>
      <c r="F86" s="314" t="s">
        <v>1676</v>
      </c>
      <c r="G86" s="313"/>
      <c r="H86" s="295" t="s">
        <v>1692</v>
      </c>
      <c r="I86" s="295" t="s">
        <v>1672</v>
      </c>
      <c r="J86" s="295">
        <v>20</v>
      </c>
      <c r="K86" s="306"/>
    </row>
    <row r="87" spans="2:11" ht="15" customHeight="1">
      <c r="B87" s="315"/>
      <c r="C87" s="295" t="s">
        <v>1693</v>
      </c>
      <c r="D87" s="295"/>
      <c r="E87" s="295"/>
      <c r="F87" s="314" t="s">
        <v>1676</v>
      </c>
      <c r="G87" s="313"/>
      <c r="H87" s="295" t="s">
        <v>1694</v>
      </c>
      <c r="I87" s="295" t="s">
        <v>1672</v>
      </c>
      <c r="J87" s="295">
        <v>20</v>
      </c>
      <c r="K87" s="306"/>
    </row>
    <row r="88" spans="2:11" ht="15" customHeight="1">
      <c r="B88" s="315"/>
      <c r="C88" s="295" t="s">
        <v>1695</v>
      </c>
      <c r="D88" s="295"/>
      <c r="E88" s="295"/>
      <c r="F88" s="314" t="s">
        <v>1676</v>
      </c>
      <c r="G88" s="313"/>
      <c r="H88" s="295" t="s">
        <v>1696</v>
      </c>
      <c r="I88" s="295" t="s">
        <v>1672</v>
      </c>
      <c r="J88" s="295">
        <v>50</v>
      </c>
      <c r="K88" s="306"/>
    </row>
    <row r="89" spans="2:11" ht="15" customHeight="1">
      <c r="B89" s="315"/>
      <c r="C89" s="295" t="s">
        <v>1697</v>
      </c>
      <c r="D89" s="295"/>
      <c r="E89" s="295"/>
      <c r="F89" s="314" t="s">
        <v>1676</v>
      </c>
      <c r="G89" s="313"/>
      <c r="H89" s="295" t="s">
        <v>1697</v>
      </c>
      <c r="I89" s="295" t="s">
        <v>1672</v>
      </c>
      <c r="J89" s="295">
        <v>50</v>
      </c>
      <c r="K89" s="306"/>
    </row>
    <row r="90" spans="2:11" ht="15" customHeight="1">
      <c r="B90" s="315"/>
      <c r="C90" s="295" t="s">
        <v>305</v>
      </c>
      <c r="D90" s="295"/>
      <c r="E90" s="295"/>
      <c r="F90" s="314" t="s">
        <v>1676</v>
      </c>
      <c r="G90" s="313"/>
      <c r="H90" s="295" t="s">
        <v>1698</v>
      </c>
      <c r="I90" s="295" t="s">
        <v>1672</v>
      </c>
      <c r="J90" s="295">
        <v>255</v>
      </c>
      <c r="K90" s="306"/>
    </row>
    <row r="91" spans="2:11" ht="15" customHeight="1">
      <c r="B91" s="315"/>
      <c r="C91" s="295" t="s">
        <v>1699</v>
      </c>
      <c r="D91" s="295"/>
      <c r="E91" s="295"/>
      <c r="F91" s="314" t="s">
        <v>1670</v>
      </c>
      <c r="G91" s="313"/>
      <c r="H91" s="295" t="s">
        <v>1700</v>
      </c>
      <c r="I91" s="295" t="s">
        <v>1701</v>
      </c>
      <c r="J91" s="295"/>
      <c r="K91" s="306"/>
    </row>
    <row r="92" spans="2:11" ht="15" customHeight="1">
      <c r="B92" s="315"/>
      <c r="C92" s="295" t="s">
        <v>1702</v>
      </c>
      <c r="D92" s="295"/>
      <c r="E92" s="295"/>
      <c r="F92" s="314" t="s">
        <v>1670</v>
      </c>
      <c r="G92" s="313"/>
      <c r="H92" s="295" t="s">
        <v>1703</v>
      </c>
      <c r="I92" s="295" t="s">
        <v>1704</v>
      </c>
      <c r="J92" s="295"/>
      <c r="K92" s="306"/>
    </row>
    <row r="93" spans="2:11" ht="15" customHeight="1">
      <c r="B93" s="315"/>
      <c r="C93" s="295" t="s">
        <v>1705</v>
      </c>
      <c r="D93" s="295"/>
      <c r="E93" s="295"/>
      <c r="F93" s="314" t="s">
        <v>1670</v>
      </c>
      <c r="G93" s="313"/>
      <c r="H93" s="295" t="s">
        <v>1705</v>
      </c>
      <c r="I93" s="295" t="s">
        <v>1704</v>
      </c>
      <c r="J93" s="295"/>
      <c r="K93" s="306"/>
    </row>
    <row r="94" spans="2:11" ht="15" customHeight="1">
      <c r="B94" s="315"/>
      <c r="C94" s="295" t="s">
        <v>43</v>
      </c>
      <c r="D94" s="295"/>
      <c r="E94" s="295"/>
      <c r="F94" s="314" t="s">
        <v>1670</v>
      </c>
      <c r="G94" s="313"/>
      <c r="H94" s="295" t="s">
        <v>1706</v>
      </c>
      <c r="I94" s="295" t="s">
        <v>1704</v>
      </c>
      <c r="J94" s="295"/>
      <c r="K94" s="306"/>
    </row>
    <row r="95" spans="2:11" ht="15" customHeight="1">
      <c r="B95" s="315"/>
      <c r="C95" s="295" t="s">
        <v>53</v>
      </c>
      <c r="D95" s="295"/>
      <c r="E95" s="295"/>
      <c r="F95" s="314" t="s">
        <v>1670</v>
      </c>
      <c r="G95" s="313"/>
      <c r="H95" s="295" t="s">
        <v>1707</v>
      </c>
      <c r="I95" s="295" t="s">
        <v>1704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15" t="s">
        <v>1708</v>
      </c>
      <c r="D100" s="415"/>
      <c r="E100" s="415"/>
      <c r="F100" s="415"/>
      <c r="G100" s="415"/>
      <c r="H100" s="415"/>
      <c r="I100" s="415"/>
      <c r="J100" s="415"/>
      <c r="K100" s="306"/>
    </row>
    <row r="101" spans="2:11" ht="17.25" customHeight="1">
      <c r="B101" s="305"/>
      <c r="C101" s="307" t="s">
        <v>1664</v>
      </c>
      <c r="D101" s="307"/>
      <c r="E101" s="307"/>
      <c r="F101" s="307" t="s">
        <v>1665</v>
      </c>
      <c r="G101" s="308"/>
      <c r="H101" s="307" t="s">
        <v>300</v>
      </c>
      <c r="I101" s="307" t="s">
        <v>62</v>
      </c>
      <c r="J101" s="307" t="s">
        <v>1666</v>
      </c>
      <c r="K101" s="306"/>
    </row>
    <row r="102" spans="2:11" ht="17.25" customHeight="1">
      <c r="B102" s="305"/>
      <c r="C102" s="309" t="s">
        <v>1667</v>
      </c>
      <c r="D102" s="309"/>
      <c r="E102" s="309"/>
      <c r="F102" s="310" t="s">
        <v>1668</v>
      </c>
      <c r="G102" s="311"/>
      <c r="H102" s="309"/>
      <c r="I102" s="309"/>
      <c r="J102" s="309" t="s">
        <v>1669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58</v>
      </c>
      <c r="D104" s="312"/>
      <c r="E104" s="312"/>
      <c r="F104" s="314" t="s">
        <v>1670</v>
      </c>
      <c r="G104" s="323"/>
      <c r="H104" s="295" t="s">
        <v>1709</v>
      </c>
      <c r="I104" s="295" t="s">
        <v>1672</v>
      </c>
      <c r="J104" s="295">
        <v>20</v>
      </c>
      <c r="K104" s="306"/>
    </row>
    <row r="105" spans="2:11" ht="15" customHeight="1">
      <c r="B105" s="305"/>
      <c r="C105" s="295" t="s">
        <v>1673</v>
      </c>
      <c r="D105" s="295"/>
      <c r="E105" s="295"/>
      <c r="F105" s="314" t="s">
        <v>1670</v>
      </c>
      <c r="G105" s="295"/>
      <c r="H105" s="295" t="s">
        <v>1709</v>
      </c>
      <c r="I105" s="295" t="s">
        <v>1672</v>
      </c>
      <c r="J105" s="295">
        <v>120</v>
      </c>
      <c r="K105" s="306"/>
    </row>
    <row r="106" spans="2:11" ht="15" customHeight="1">
      <c r="B106" s="315"/>
      <c r="C106" s="295" t="s">
        <v>1675</v>
      </c>
      <c r="D106" s="295"/>
      <c r="E106" s="295"/>
      <c r="F106" s="314" t="s">
        <v>1676</v>
      </c>
      <c r="G106" s="295"/>
      <c r="H106" s="295" t="s">
        <v>1709</v>
      </c>
      <c r="I106" s="295" t="s">
        <v>1672</v>
      </c>
      <c r="J106" s="295">
        <v>50</v>
      </c>
      <c r="K106" s="306"/>
    </row>
    <row r="107" spans="2:11" ht="15" customHeight="1">
      <c r="B107" s="315"/>
      <c r="C107" s="295" t="s">
        <v>1678</v>
      </c>
      <c r="D107" s="295"/>
      <c r="E107" s="295"/>
      <c r="F107" s="314" t="s">
        <v>1670</v>
      </c>
      <c r="G107" s="295"/>
      <c r="H107" s="295" t="s">
        <v>1709</v>
      </c>
      <c r="I107" s="295" t="s">
        <v>1680</v>
      </c>
      <c r="J107" s="295"/>
      <c r="K107" s="306"/>
    </row>
    <row r="108" spans="2:11" ht="15" customHeight="1">
      <c r="B108" s="315"/>
      <c r="C108" s="295" t="s">
        <v>1689</v>
      </c>
      <c r="D108" s="295"/>
      <c r="E108" s="295"/>
      <c r="F108" s="314" t="s">
        <v>1676</v>
      </c>
      <c r="G108" s="295"/>
      <c r="H108" s="295" t="s">
        <v>1709</v>
      </c>
      <c r="I108" s="295" t="s">
        <v>1672</v>
      </c>
      <c r="J108" s="295">
        <v>50</v>
      </c>
      <c r="K108" s="306"/>
    </row>
    <row r="109" spans="2:11" ht="15" customHeight="1">
      <c r="B109" s="315"/>
      <c r="C109" s="295" t="s">
        <v>1697</v>
      </c>
      <c r="D109" s="295"/>
      <c r="E109" s="295"/>
      <c r="F109" s="314" t="s">
        <v>1676</v>
      </c>
      <c r="G109" s="295"/>
      <c r="H109" s="295" t="s">
        <v>1709</v>
      </c>
      <c r="I109" s="295" t="s">
        <v>1672</v>
      </c>
      <c r="J109" s="295">
        <v>50</v>
      </c>
      <c r="K109" s="306"/>
    </row>
    <row r="110" spans="2:11" ht="15" customHeight="1">
      <c r="B110" s="315"/>
      <c r="C110" s="295" t="s">
        <v>1695</v>
      </c>
      <c r="D110" s="295"/>
      <c r="E110" s="295"/>
      <c r="F110" s="314" t="s">
        <v>1676</v>
      </c>
      <c r="G110" s="295"/>
      <c r="H110" s="295" t="s">
        <v>1709</v>
      </c>
      <c r="I110" s="295" t="s">
        <v>1672</v>
      </c>
      <c r="J110" s="295">
        <v>50</v>
      </c>
      <c r="K110" s="306"/>
    </row>
    <row r="111" spans="2:11" ht="15" customHeight="1">
      <c r="B111" s="315"/>
      <c r="C111" s="295" t="s">
        <v>58</v>
      </c>
      <c r="D111" s="295"/>
      <c r="E111" s="295"/>
      <c r="F111" s="314" t="s">
        <v>1670</v>
      </c>
      <c r="G111" s="295"/>
      <c r="H111" s="295" t="s">
        <v>1710</v>
      </c>
      <c r="I111" s="295" t="s">
        <v>1672</v>
      </c>
      <c r="J111" s="295">
        <v>20</v>
      </c>
      <c r="K111" s="306"/>
    </row>
    <row r="112" spans="2:11" ht="15" customHeight="1">
      <c r="B112" s="315"/>
      <c r="C112" s="295" t="s">
        <v>1711</v>
      </c>
      <c r="D112" s="295"/>
      <c r="E112" s="295"/>
      <c r="F112" s="314" t="s">
        <v>1670</v>
      </c>
      <c r="G112" s="295"/>
      <c r="H112" s="295" t="s">
        <v>1712</v>
      </c>
      <c r="I112" s="295" t="s">
        <v>1672</v>
      </c>
      <c r="J112" s="295">
        <v>120</v>
      </c>
      <c r="K112" s="306"/>
    </row>
    <row r="113" spans="2:11" ht="15" customHeight="1">
      <c r="B113" s="315"/>
      <c r="C113" s="295" t="s">
        <v>43</v>
      </c>
      <c r="D113" s="295"/>
      <c r="E113" s="295"/>
      <c r="F113" s="314" t="s">
        <v>1670</v>
      </c>
      <c r="G113" s="295"/>
      <c r="H113" s="295" t="s">
        <v>1713</v>
      </c>
      <c r="I113" s="295" t="s">
        <v>1704</v>
      </c>
      <c r="J113" s="295"/>
      <c r="K113" s="306"/>
    </row>
    <row r="114" spans="2:11" ht="15" customHeight="1">
      <c r="B114" s="315"/>
      <c r="C114" s="295" t="s">
        <v>53</v>
      </c>
      <c r="D114" s="295"/>
      <c r="E114" s="295"/>
      <c r="F114" s="314" t="s">
        <v>1670</v>
      </c>
      <c r="G114" s="295"/>
      <c r="H114" s="295" t="s">
        <v>1714</v>
      </c>
      <c r="I114" s="295" t="s">
        <v>1704</v>
      </c>
      <c r="J114" s="295"/>
      <c r="K114" s="306"/>
    </row>
    <row r="115" spans="2:11" ht="15" customHeight="1">
      <c r="B115" s="315"/>
      <c r="C115" s="295" t="s">
        <v>62</v>
      </c>
      <c r="D115" s="295"/>
      <c r="E115" s="295"/>
      <c r="F115" s="314" t="s">
        <v>1670</v>
      </c>
      <c r="G115" s="295"/>
      <c r="H115" s="295" t="s">
        <v>1715</v>
      </c>
      <c r="I115" s="295" t="s">
        <v>1716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14" t="s">
        <v>1717</v>
      </c>
      <c r="D120" s="414"/>
      <c r="E120" s="414"/>
      <c r="F120" s="414"/>
      <c r="G120" s="414"/>
      <c r="H120" s="414"/>
      <c r="I120" s="414"/>
      <c r="J120" s="414"/>
      <c r="K120" s="331"/>
    </row>
    <row r="121" spans="2:11" ht="17.25" customHeight="1">
      <c r="B121" s="332"/>
      <c r="C121" s="307" t="s">
        <v>1664</v>
      </c>
      <c r="D121" s="307"/>
      <c r="E121" s="307"/>
      <c r="F121" s="307" t="s">
        <v>1665</v>
      </c>
      <c r="G121" s="308"/>
      <c r="H121" s="307" t="s">
        <v>300</v>
      </c>
      <c r="I121" s="307" t="s">
        <v>62</v>
      </c>
      <c r="J121" s="307" t="s">
        <v>1666</v>
      </c>
      <c r="K121" s="333"/>
    </row>
    <row r="122" spans="2:11" ht="17.25" customHeight="1">
      <c r="B122" s="332"/>
      <c r="C122" s="309" t="s">
        <v>1667</v>
      </c>
      <c r="D122" s="309"/>
      <c r="E122" s="309"/>
      <c r="F122" s="310" t="s">
        <v>1668</v>
      </c>
      <c r="G122" s="311"/>
      <c r="H122" s="309"/>
      <c r="I122" s="309"/>
      <c r="J122" s="309" t="s">
        <v>1669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1673</v>
      </c>
      <c r="D124" s="312"/>
      <c r="E124" s="312"/>
      <c r="F124" s="314" t="s">
        <v>1670</v>
      </c>
      <c r="G124" s="295"/>
      <c r="H124" s="295" t="s">
        <v>1709</v>
      </c>
      <c r="I124" s="295" t="s">
        <v>1672</v>
      </c>
      <c r="J124" s="295">
        <v>120</v>
      </c>
      <c r="K124" s="336"/>
    </row>
    <row r="125" spans="2:11" ht="15" customHeight="1">
      <c r="B125" s="334"/>
      <c r="C125" s="295" t="s">
        <v>1718</v>
      </c>
      <c r="D125" s="295"/>
      <c r="E125" s="295"/>
      <c r="F125" s="314" t="s">
        <v>1670</v>
      </c>
      <c r="G125" s="295"/>
      <c r="H125" s="295" t="s">
        <v>1719</v>
      </c>
      <c r="I125" s="295" t="s">
        <v>1672</v>
      </c>
      <c r="J125" s="295" t="s">
        <v>1720</v>
      </c>
      <c r="K125" s="336"/>
    </row>
    <row r="126" spans="2:11" ht="15" customHeight="1">
      <c r="B126" s="334"/>
      <c r="C126" s="295" t="s">
        <v>90</v>
      </c>
      <c r="D126" s="295"/>
      <c r="E126" s="295"/>
      <c r="F126" s="314" t="s">
        <v>1670</v>
      </c>
      <c r="G126" s="295"/>
      <c r="H126" s="295" t="s">
        <v>1721</v>
      </c>
      <c r="I126" s="295" t="s">
        <v>1672</v>
      </c>
      <c r="J126" s="295" t="s">
        <v>1720</v>
      </c>
      <c r="K126" s="336"/>
    </row>
    <row r="127" spans="2:11" ht="15" customHeight="1">
      <c r="B127" s="334"/>
      <c r="C127" s="295" t="s">
        <v>1681</v>
      </c>
      <c r="D127" s="295"/>
      <c r="E127" s="295"/>
      <c r="F127" s="314" t="s">
        <v>1676</v>
      </c>
      <c r="G127" s="295"/>
      <c r="H127" s="295" t="s">
        <v>1682</v>
      </c>
      <c r="I127" s="295" t="s">
        <v>1672</v>
      </c>
      <c r="J127" s="295">
        <v>15</v>
      </c>
      <c r="K127" s="336"/>
    </row>
    <row r="128" spans="2:11" ht="15" customHeight="1">
      <c r="B128" s="334"/>
      <c r="C128" s="316" t="s">
        <v>1683</v>
      </c>
      <c r="D128" s="316"/>
      <c r="E128" s="316"/>
      <c r="F128" s="317" t="s">
        <v>1676</v>
      </c>
      <c r="G128" s="316"/>
      <c r="H128" s="316" t="s">
        <v>1684</v>
      </c>
      <c r="I128" s="316" t="s">
        <v>1672</v>
      </c>
      <c r="J128" s="316">
        <v>15</v>
      </c>
      <c r="K128" s="336"/>
    </row>
    <row r="129" spans="2:11" ht="15" customHeight="1">
      <c r="B129" s="334"/>
      <c r="C129" s="316" t="s">
        <v>1685</v>
      </c>
      <c r="D129" s="316"/>
      <c r="E129" s="316"/>
      <c r="F129" s="317" t="s">
        <v>1676</v>
      </c>
      <c r="G129" s="316"/>
      <c r="H129" s="316" t="s">
        <v>1686</v>
      </c>
      <c r="I129" s="316" t="s">
        <v>1672</v>
      </c>
      <c r="J129" s="316">
        <v>20</v>
      </c>
      <c r="K129" s="336"/>
    </row>
    <row r="130" spans="2:11" ht="15" customHeight="1">
      <c r="B130" s="334"/>
      <c r="C130" s="316" t="s">
        <v>1687</v>
      </c>
      <c r="D130" s="316"/>
      <c r="E130" s="316"/>
      <c r="F130" s="317" t="s">
        <v>1676</v>
      </c>
      <c r="G130" s="316"/>
      <c r="H130" s="316" t="s">
        <v>1688</v>
      </c>
      <c r="I130" s="316" t="s">
        <v>1672</v>
      </c>
      <c r="J130" s="316">
        <v>20</v>
      </c>
      <c r="K130" s="336"/>
    </row>
    <row r="131" spans="2:11" ht="15" customHeight="1">
      <c r="B131" s="334"/>
      <c r="C131" s="295" t="s">
        <v>1675</v>
      </c>
      <c r="D131" s="295"/>
      <c r="E131" s="295"/>
      <c r="F131" s="314" t="s">
        <v>1676</v>
      </c>
      <c r="G131" s="295"/>
      <c r="H131" s="295" t="s">
        <v>1709</v>
      </c>
      <c r="I131" s="295" t="s">
        <v>1672</v>
      </c>
      <c r="J131" s="295">
        <v>50</v>
      </c>
      <c r="K131" s="336"/>
    </row>
    <row r="132" spans="2:11" ht="15" customHeight="1">
      <c r="B132" s="334"/>
      <c r="C132" s="295" t="s">
        <v>1689</v>
      </c>
      <c r="D132" s="295"/>
      <c r="E132" s="295"/>
      <c r="F132" s="314" t="s">
        <v>1676</v>
      </c>
      <c r="G132" s="295"/>
      <c r="H132" s="295" t="s">
        <v>1709</v>
      </c>
      <c r="I132" s="295" t="s">
        <v>1672</v>
      </c>
      <c r="J132" s="295">
        <v>50</v>
      </c>
      <c r="K132" s="336"/>
    </row>
    <row r="133" spans="2:11" ht="15" customHeight="1">
      <c r="B133" s="334"/>
      <c r="C133" s="295" t="s">
        <v>1695</v>
      </c>
      <c r="D133" s="295"/>
      <c r="E133" s="295"/>
      <c r="F133" s="314" t="s">
        <v>1676</v>
      </c>
      <c r="G133" s="295"/>
      <c r="H133" s="295" t="s">
        <v>1709</v>
      </c>
      <c r="I133" s="295" t="s">
        <v>1672</v>
      </c>
      <c r="J133" s="295">
        <v>50</v>
      </c>
      <c r="K133" s="336"/>
    </row>
    <row r="134" spans="2:11" ht="15" customHeight="1">
      <c r="B134" s="334"/>
      <c r="C134" s="295" t="s">
        <v>1697</v>
      </c>
      <c r="D134" s="295"/>
      <c r="E134" s="295"/>
      <c r="F134" s="314" t="s">
        <v>1676</v>
      </c>
      <c r="G134" s="295"/>
      <c r="H134" s="295" t="s">
        <v>1709</v>
      </c>
      <c r="I134" s="295" t="s">
        <v>1672</v>
      </c>
      <c r="J134" s="295">
        <v>50</v>
      </c>
      <c r="K134" s="336"/>
    </row>
    <row r="135" spans="2:11" ht="15" customHeight="1">
      <c r="B135" s="334"/>
      <c r="C135" s="295" t="s">
        <v>305</v>
      </c>
      <c r="D135" s="295"/>
      <c r="E135" s="295"/>
      <c r="F135" s="314" t="s">
        <v>1676</v>
      </c>
      <c r="G135" s="295"/>
      <c r="H135" s="295" t="s">
        <v>1722</v>
      </c>
      <c r="I135" s="295" t="s">
        <v>1672</v>
      </c>
      <c r="J135" s="295">
        <v>255</v>
      </c>
      <c r="K135" s="336"/>
    </row>
    <row r="136" spans="2:11" ht="15" customHeight="1">
      <c r="B136" s="334"/>
      <c r="C136" s="295" t="s">
        <v>1699</v>
      </c>
      <c r="D136" s="295"/>
      <c r="E136" s="295"/>
      <c r="F136" s="314" t="s">
        <v>1670</v>
      </c>
      <c r="G136" s="295"/>
      <c r="H136" s="295" t="s">
        <v>1723</v>
      </c>
      <c r="I136" s="295" t="s">
        <v>1701</v>
      </c>
      <c r="J136" s="295"/>
      <c r="K136" s="336"/>
    </row>
    <row r="137" spans="2:11" ht="15" customHeight="1">
      <c r="B137" s="334"/>
      <c r="C137" s="295" t="s">
        <v>1702</v>
      </c>
      <c r="D137" s="295"/>
      <c r="E137" s="295"/>
      <c r="F137" s="314" t="s">
        <v>1670</v>
      </c>
      <c r="G137" s="295"/>
      <c r="H137" s="295" t="s">
        <v>1724</v>
      </c>
      <c r="I137" s="295" t="s">
        <v>1704</v>
      </c>
      <c r="J137" s="295"/>
      <c r="K137" s="336"/>
    </row>
    <row r="138" spans="2:11" ht="15" customHeight="1">
      <c r="B138" s="334"/>
      <c r="C138" s="295" t="s">
        <v>1705</v>
      </c>
      <c r="D138" s="295"/>
      <c r="E138" s="295"/>
      <c r="F138" s="314" t="s">
        <v>1670</v>
      </c>
      <c r="G138" s="295"/>
      <c r="H138" s="295" t="s">
        <v>1705</v>
      </c>
      <c r="I138" s="295" t="s">
        <v>1704</v>
      </c>
      <c r="J138" s="295"/>
      <c r="K138" s="336"/>
    </row>
    <row r="139" spans="2:11" ht="15" customHeight="1">
      <c r="B139" s="334"/>
      <c r="C139" s="295" t="s">
        <v>43</v>
      </c>
      <c r="D139" s="295"/>
      <c r="E139" s="295"/>
      <c r="F139" s="314" t="s">
        <v>1670</v>
      </c>
      <c r="G139" s="295"/>
      <c r="H139" s="295" t="s">
        <v>1725</v>
      </c>
      <c r="I139" s="295" t="s">
        <v>1704</v>
      </c>
      <c r="J139" s="295"/>
      <c r="K139" s="336"/>
    </row>
    <row r="140" spans="2:11" ht="15" customHeight="1">
      <c r="B140" s="334"/>
      <c r="C140" s="295" t="s">
        <v>1726</v>
      </c>
      <c r="D140" s="295"/>
      <c r="E140" s="295"/>
      <c r="F140" s="314" t="s">
        <v>1670</v>
      </c>
      <c r="G140" s="295"/>
      <c r="H140" s="295" t="s">
        <v>1727</v>
      </c>
      <c r="I140" s="295" t="s">
        <v>1704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15" t="s">
        <v>1728</v>
      </c>
      <c r="D145" s="415"/>
      <c r="E145" s="415"/>
      <c r="F145" s="415"/>
      <c r="G145" s="415"/>
      <c r="H145" s="415"/>
      <c r="I145" s="415"/>
      <c r="J145" s="415"/>
      <c r="K145" s="306"/>
    </row>
    <row r="146" spans="2:11" ht="17.25" customHeight="1">
      <c r="B146" s="305"/>
      <c r="C146" s="307" t="s">
        <v>1664</v>
      </c>
      <c r="D146" s="307"/>
      <c r="E146" s="307"/>
      <c r="F146" s="307" t="s">
        <v>1665</v>
      </c>
      <c r="G146" s="308"/>
      <c r="H146" s="307" t="s">
        <v>300</v>
      </c>
      <c r="I146" s="307" t="s">
        <v>62</v>
      </c>
      <c r="J146" s="307" t="s">
        <v>1666</v>
      </c>
      <c r="K146" s="306"/>
    </row>
    <row r="147" spans="2:11" ht="17.25" customHeight="1">
      <c r="B147" s="305"/>
      <c r="C147" s="309" t="s">
        <v>1667</v>
      </c>
      <c r="D147" s="309"/>
      <c r="E147" s="309"/>
      <c r="F147" s="310" t="s">
        <v>1668</v>
      </c>
      <c r="G147" s="311"/>
      <c r="H147" s="309"/>
      <c r="I147" s="309"/>
      <c r="J147" s="309" t="s">
        <v>1669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1673</v>
      </c>
      <c r="D149" s="295"/>
      <c r="E149" s="295"/>
      <c r="F149" s="341" t="s">
        <v>1670</v>
      </c>
      <c r="G149" s="295"/>
      <c r="H149" s="340" t="s">
        <v>1709</v>
      </c>
      <c r="I149" s="340" t="s">
        <v>1672</v>
      </c>
      <c r="J149" s="340">
        <v>120</v>
      </c>
      <c r="K149" s="336"/>
    </row>
    <row r="150" spans="2:11" ht="15" customHeight="1">
      <c r="B150" s="315"/>
      <c r="C150" s="340" t="s">
        <v>1718</v>
      </c>
      <c r="D150" s="295"/>
      <c r="E150" s="295"/>
      <c r="F150" s="341" t="s">
        <v>1670</v>
      </c>
      <c r="G150" s="295"/>
      <c r="H150" s="340" t="s">
        <v>1729</v>
      </c>
      <c r="I150" s="340" t="s">
        <v>1672</v>
      </c>
      <c r="J150" s="340" t="s">
        <v>1720</v>
      </c>
      <c r="K150" s="336"/>
    </row>
    <row r="151" spans="2:11" ht="15" customHeight="1">
      <c r="B151" s="315"/>
      <c r="C151" s="340" t="s">
        <v>90</v>
      </c>
      <c r="D151" s="295"/>
      <c r="E151" s="295"/>
      <c r="F151" s="341" t="s">
        <v>1670</v>
      </c>
      <c r="G151" s="295"/>
      <c r="H151" s="340" t="s">
        <v>1730</v>
      </c>
      <c r="I151" s="340" t="s">
        <v>1672</v>
      </c>
      <c r="J151" s="340" t="s">
        <v>1720</v>
      </c>
      <c r="K151" s="336"/>
    </row>
    <row r="152" spans="2:11" ht="15" customHeight="1">
      <c r="B152" s="315"/>
      <c r="C152" s="340" t="s">
        <v>1675</v>
      </c>
      <c r="D152" s="295"/>
      <c r="E152" s="295"/>
      <c r="F152" s="341" t="s">
        <v>1676</v>
      </c>
      <c r="G152" s="295"/>
      <c r="H152" s="340" t="s">
        <v>1709</v>
      </c>
      <c r="I152" s="340" t="s">
        <v>1672</v>
      </c>
      <c r="J152" s="340">
        <v>50</v>
      </c>
      <c r="K152" s="336"/>
    </row>
    <row r="153" spans="2:11" ht="15" customHeight="1">
      <c r="B153" s="315"/>
      <c r="C153" s="340" t="s">
        <v>1678</v>
      </c>
      <c r="D153" s="295"/>
      <c r="E153" s="295"/>
      <c r="F153" s="341" t="s">
        <v>1670</v>
      </c>
      <c r="G153" s="295"/>
      <c r="H153" s="340" t="s">
        <v>1709</v>
      </c>
      <c r="I153" s="340" t="s">
        <v>1680</v>
      </c>
      <c r="J153" s="340"/>
      <c r="K153" s="336"/>
    </row>
    <row r="154" spans="2:11" ht="15" customHeight="1">
      <c r="B154" s="315"/>
      <c r="C154" s="340" t="s">
        <v>1689</v>
      </c>
      <c r="D154" s="295"/>
      <c r="E154" s="295"/>
      <c r="F154" s="341" t="s">
        <v>1676</v>
      </c>
      <c r="G154" s="295"/>
      <c r="H154" s="340" t="s">
        <v>1709</v>
      </c>
      <c r="I154" s="340" t="s">
        <v>1672</v>
      </c>
      <c r="J154" s="340">
        <v>50</v>
      </c>
      <c r="K154" s="336"/>
    </row>
    <row r="155" spans="2:11" ht="15" customHeight="1">
      <c r="B155" s="315"/>
      <c r="C155" s="340" t="s">
        <v>1697</v>
      </c>
      <c r="D155" s="295"/>
      <c r="E155" s="295"/>
      <c r="F155" s="341" t="s">
        <v>1676</v>
      </c>
      <c r="G155" s="295"/>
      <c r="H155" s="340" t="s">
        <v>1709</v>
      </c>
      <c r="I155" s="340" t="s">
        <v>1672</v>
      </c>
      <c r="J155" s="340">
        <v>50</v>
      </c>
      <c r="K155" s="336"/>
    </row>
    <row r="156" spans="2:11" ht="15" customHeight="1">
      <c r="B156" s="315"/>
      <c r="C156" s="340" t="s">
        <v>1695</v>
      </c>
      <c r="D156" s="295"/>
      <c r="E156" s="295"/>
      <c r="F156" s="341" t="s">
        <v>1676</v>
      </c>
      <c r="G156" s="295"/>
      <c r="H156" s="340" t="s">
        <v>1709</v>
      </c>
      <c r="I156" s="340" t="s">
        <v>1672</v>
      </c>
      <c r="J156" s="340">
        <v>50</v>
      </c>
      <c r="K156" s="336"/>
    </row>
    <row r="157" spans="2:11" ht="15" customHeight="1">
      <c r="B157" s="315"/>
      <c r="C157" s="340" t="s">
        <v>269</v>
      </c>
      <c r="D157" s="295"/>
      <c r="E157" s="295"/>
      <c r="F157" s="341" t="s">
        <v>1670</v>
      </c>
      <c r="G157" s="295"/>
      <c r="H157" s="340" t="s">
        <v>1731</v>
      </c>
      <c r="I157" s="340" t="s">
        <v>1672</v>
      </c>
      <c r="J157" s="340" t="s">
        <v>1732</v>
      </c>
      <c r="K157" s="336"/>
    </row>
    <row r="158" spans="2:11" ht="15" customHeight="1">
      <c r="B158" s="315"/>
      <c r="C158" s="340" t="s">
        <v>1733</v>
      </c>
      <c r="D158" s="295"/>
      <c r="E158" s="295"/>
      <c r="F158" s="341" t="s">
        <v>1670</v>
      </c>
      <c r="G158" s="295"/>
      <c r="H158" s="340" t="s">
        <v>1734</v>
      </c>
      <c r="I158" s="340" t="s">
        <v>1704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14" t="s">
        <v>1735</v>
      </c>
      <c r="D163" s="414"/>
      <c r="E163" s="414"/>
      <c r="F163" s="414"/>
      <c r="G163" s="414"/>
      <c r="H163" s="414"/>
      <c r="I163" s="414"/>
      <c r="J163" s="414"/>
      <c r="K163" s="287"/>
    </row>
    <row r="164" spans="2:11" ht="17.25" customHeight="1">
      <c r="B164" s="286"/>
      <c r="C164" s="307" t="s">
        <v>1664</v>
      </c>
      <c r="D164" s="307"/>
      <c r="E164" s="307"/>
      <c r="F164" s="307" t="s">
        <v>1665</v>
      </c>
      <c r="G164" s="344"/>
      <c r="H164" s="345" t="s">
        <v>300</v>
      </c>
      <c r="I164" s="345" t="s">
        <v>62</v>
      </c>
      <c r="J164" s="307" t="s">
        <v>1666</v>
      </c>
      <c r="K164" s="287"/>
    </row>
    <row r="165" spans="2:11" ht="17.25" customHeight="1">
      <c r="B165" s="288"/>
      <c r="C165" s="309" t="s">
        <v>1667</v>
      </c>
      <c r="D165" s="309"/>
      <c r="E165" s="309"/>
      <c r="F165" s="310" t="s">
        <v>1668</v>
      </c>
      <c r="G165" s="346"/>
      <c r="H165" s="347"/>
      <c r="I165" s="347"/>
      <c r="J165" s="309" t="s">
        <v>1669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1673</v>
      </c>
      <c r="D167" s="295"/>
      <c r="E167" s="295"/>
      <c r="F167" s="314" t="s">
        <v>1670</v>
      </c>
      <c r="G167" s="295"/>
      <c r="H167" s="295" t="s">
        <v>1709</v>
      </c>
      <c r="I167" s="295" t="s">
        <v>1672</v>
      </c>
      <c r="J167" s="295">
        <v>120</v>
      </c>
      <c r="K167" s="336"/>
    </row>
    <row r="168" spans="2:11" ht="15" customHeight="1">
      <c r="B168" s="315"/>
      <c r="C168" s="295" t="s">
        <v>1718</v>
      </c>
      <c r="D168" s="295"/>
      <c r="E168" s="295"/>
      <c r="F168" s="314" t="s">
        <v>1670</v>
      </c>
      <c r="G168" s="295"/>
      <c r="H168" s="295" t="s">
        <v>1719</v>
      </c>
      <c r="I168" s="295" t="s">
        <v>1672</v>
      </c>
      <c r="J168" s="295" t="s">
        <v>1720</v>
      </c>
      <c r="K168" s="336"/>
    </row>
    <row r="169" spans="2:11" ht="15" customHeight="1">
      <c r="B169" s="315"/>
      <c r="C169" s="295" t="s">
        <v>90</v>
      </c>
      <c r="D169" s="295"/>
      <c r="E169" s="295"/>
      <c r="F169" s="314" t="s">
        <v>1670</v>
      </c>
      <c r="G169" s="295"/>
      <c r="H169" s="295" t="s">
        <v>1736</v>
      </c>
      <c r="I169" s="295" t="s">
        <v>1672</v>
      </c>
      <c r="J169" s="295" t="s">
        <v>1720</v>
      </c>
      <c r="K169" s="336"/>
    </row>
    <row r="170" spans="2:11" ht="15" customHeight="1">
      <c r="B170" s="315"/>
      <c r="C170" s="295" t="s">
        <v>1675</v>
      </c>
      <c r="D170" s="295"/>
      <c r="E170" s="295"/>
      <c r="F170" s="314" t="s">
        <v>1676</v>
      </c>
      <c r="G170" s="295"/>
      <c r="H170" s="295" t="s">
        <v>1736</v>
      </c>
      <c r="I170" s="295" t="s">
        <v>1672</v>
      </c>
      <c r="J170" s="295">
        <v>50</v>
      </c>
      <c r="K170" s="336"/>
    </row>
    <row r="171" spans="2:11" ht="15" customHeight="1">
      <c r="B171" s="315"/>
      <c r="C171" s="295" t="s">
        <v>1678</v>
      </c>
      <c r="D171" s="295"/>
      <c r="E171" s="295"/>
      <c r="F171" s="314" t="s">
        <v>1670</v>
      </c>
      <c r="G171" s="295"/>
      <c r="H171" s="295" t="s">
        <v>1736</v>
      </c>
      <c r="I171" s="295" t="s">
        <v>1680</v>
      </c>
      <c r="J171" s="295"/>
      <c r="K171" s="336"/>
    </row>
    <row r="172" spans="2:11" ht="15" customHeight="1">
      <c r="B172" s="315"/>
      <c r="C172" s="295" t="s">
        <v>1689</v>
      </c>
      <c r="D172" s="295"/>
      <c r="E172" s="295"/>
      <c r="F172" s="314" t="s">
        <v>1676</v>
      </c>
      <c r="G172" s="295"/>
      <c r="H172" s="295" t="s">
        <v>1736</v>
      </c>
      <c r="I172" s="295" t="s">
        <v>1672</v>
      </c>
      <c r="J172" s="295">
        <v>50</v>
      </c>
      <c r="K172" s="336"/>
    </row>
    <row r="173" spans="2:11" ht="15" customHeight="1">
      <c r="B173" s="315"/>
      <c r="C173" s="295" t="s">
        <v>1697</v>
      </c>
      <c r="D173" s="295"/>
      <c r="E173" s="295"/>
      <c r="F173" s="314" t="s">
        <v>1676</v>
      </c>
      <c r="G173" s="295"/>
      <c r="H173" s="295" t="s">
        <v>1736</v>
      </c>
      <c r="I173" s="295" t="s">
        <v>1672</v>
      </c>
      <c r="J173" s="295">
        <v>50</v>
      </c>
      <c r="K173" s="336"/>
    </row>
    <row r="174" spans="2:11" ht="15" customHeight="1">
      <c r="B174" s="315"/>
      <c r="C174" s="295" t="s">
        <v>1695</v>
      </c>
      <c r="D174" s="295"/>
      <c r="E174" s="295"/>
      <c r="F174" s="314" t="s">
        <v>1676</v>
      </c>
      <c r="G174" s="295"/>
      <c r="H174" s="295" t="s">
        <v>1736</v>
      </c>
      <c r="I174" s="295" t="s">
        <v>1672</v>
      </c>
      <c r="J174" s="295">
        <v>50</v>
      </c>
      <c r="K174" s="336"/>
    </row>
    <row r="175" spans="2:11" ht="15" customHeight="1">
      <c r="B175" s="315"/>
      <c r="C175" s="295" t="s">
        <v>299</v>
      </c>
      <c r="D175" s="295"/>
      <c r="E175" s="295"/>
      <c r="F175" s="314" t="s">
        <v>1670</v>
      </c>
      <c r="G175" s="295"/>
      <c r="H175" s="295" t="s">
        <v>1737</v>
      </c>
      <c r="I175" s="295" t="s">
        <v>1738</v>
      </c>
      <c r="J175" s="295"/>
      <c r="K175" s="336"/>
    </row>
    <row r="176" spans="2:11" ht="15" customHeight="1">
      <c r="B176" s="315"/>
      <c r="C176" s="295" t="s">
        <v>62</v>
      </c>
      <c r="D176" s="295"/>
      <c r="E176" s="295"/>
      <c r="F176" s="314" t="s">
        <v>1670</v>
      </c>
      <c r="G176" s="295"/>
      <c r="H176" s="295" t="s">
        <v>1739</v>
      </c>
      <c r="I176" s="295" t="s">
        <v>1740</v>
      </c>
      <c r="J176" s="295">
        <v>1</v>
      </c>
      <c r="K176" s="336"/>
    </row>
    <row r="177" spans="2:11" ht="15" customHeight="1">
      <c r="B177" s="315"/>
      <c r="C177" s="295" t="s">
        <v>58</v>
      </c>
      <c r="D177" s="295"/>
      <c r="E177" s="295"/>
      <c r="F177" s="314" t="s">
        <v>1670</v>
      </c>
      <c r="G177" s="295"/>
      <c r="H177" s="295" t="s">
        <v>1741</v>
      </c>
      <c r="I177" s="295" t="s">
        <v>1672</v>
      </c>
      <c r="J177" s="295">
        <v>20</v>
      </c>
      <c r="K177" s="336"/>
    </row>
    <row r="178" spans="2:11" ht="15" customHeight="1">
      <c r="B178" s="315"/>
      <c r="C178" s="295" t="s">
        <v>300</v>
      </c>
      <c r="D178" s="295"/>
      <c r="E178" s="295"/>
      <c r="F178" s="314" t="s">
        <v>1670</v>
      </c>
      <c r="G178" s="295"/>
      <c r="H178" s="295" t="s">
        <v>1742</v>
      </c>
      <c r="I178" s="295" t="s">
        <v>1672</v>
      </c>
      <c r="J178" s="295">
        <v>255</v>
      </c>
      <c r="K178" s="336"/>
    </row>
    <row r="179" spans="2:11" ht="15" customHeight="1">
      <c r="B179" s="315"/>
      <c r="C179" s="295" t="s">
        <v>301</v>
      </c>
      <c r="D179" s="295"/>
      <c r="E179" s="295"/>
      <c r="F179" s="314" t="s">
        <v>1670</v>
      </c>
      <c r="G179" s="295"/>
      <c r="H179" s="295" t="s">
        <v>1635</v>
      </c>
      <c r="I179" s="295" t="s">
        <v>1672</v>
      </c>
      <c r="J179" s="295">
        <v>10</v>
      </c>
      <c r="K179" s="336"/>
    </row>
    <row r="180" spans="2:11" ht="15" customHeight="1">
      <c r="B180" s="315"/>
      <c r="C180" s="295" t="s">
        <v>302</v>
      </c>
      <c r="D180" s="295"/>
      <c r="E180" s="295"/>
      <c r="F180" s="314" t="s">
        <v>1670</v>
      </c>
      <c r="G180" s="295"/>
      <c r="H180" s="295" t="s">
        <v>1743</v>
      </c>
      <c r="I180" s="295" t="s">
        <v>1704</v>
      </c>
      <c r="J180" s="295"/>
      <c r="K180" s="336"/>
    </row>
    <row r="181" spans="2:11" ht="15" customHeight="1">
      <c r="B181" s="315"/>
      <c r="C181" s="295" t="s">
        <v>1744</v>
      </c>
      <c r="D181" s="295"/>
      <c r="E181" s="295"/>
      <c r="F181" s="314" t="s">
        <v>1670</v>
      </c>
      <c r="G181" s="295"/>
      <c r="H181" s="295" t="s">
        <v>1745</v>
      </c>
      <c r="I181" s="295" t="s">
        <v>1704</v>
      </c>
      <c r="J181" s="295"/>
      <c r="K181" s="336"/>
    </row>
    <row r="182" spans="2:11" ht="15" customHeight="1">
      <c r="B182" s="315"/>
      <c r="C182" s="295" t="s">
        <v>1733</v>
      </c>
      <c r="D182" s="295"/>
      <c r="E182" s="295"/>
      <c r="F182" s="314" t="s">
        <v>1670</v>
      </c>
      <c r="G182" s="295"/>
      <c r="H182" s="295" t="s">
        <v>1746</v>
      </c>
      <c r="I182" s="295" t="s">
        <v>1704</v>
      </c>
      <c r="J182" s="295"/>
      <c r="K182" s="336"/>
    </row>
    <row r="183" spans="2:11" ht="15" customHeight="1">
      <c r="B183" s="315"/>
      <c r="C183" s="295" t="s">
        <v>304</v>
      </c>
      <c r="D183" s="295"/>
      <c r="E183" s="295"/>
      <c r="F183" s="314" t="s">
        <v>1676</v>
      </c>
      <c r="G183" s="295"/>
      <c r="H183" s="295" t="s">
        <v>1747</v>
      </c>
      <c r="I183" s="295" t="s">
        <v>1672</v>
      </c>
      <c r="J183" s="295">
        <v>50</v>
      </c>
      <c r="K183" s="336"/>
    </row>
    <row r="184" spans="2:11" ht="15" customHeight="1">
      <c r="B184" s="315"/>
      <c r="C184" s="295" t="s">
        <v>1748</v>
      </c>
      <c r="D184" s="295"/>
      <c r="E184" s="295"/>
      <c r="F184" s="314" t="s">
        <v>1676</v>
      </c>
      <c r="G184" s="295"/>
      <c r="H184" s="295" t="s">
        <v>1749</v>
      </c>
      <c r="I184" s="295" t="s">
        <v>1750</v>
      </c>
      <c r="J184" s="295"/>
      <c r="K184" s="336"/>
    </row>
    <row r="185" spans="2:11" ht="15" customHeight="1">
      <c r="B185" s="315"/>
      <c r="C185" s="295" t="s">
        <v>1751</v>
      </c>
      <c r="D185" s="295"/>
      <c r="E185" s="295"/>
      <c r="F185" s="314" t="s">
        <v>1676</v>
      </c>
      <c r="G185" s="295"/>
      <c r="H185" s="295" t="s">
        <v>1752</v>
      </c>
      <c r="I185" s="295" t="s">
        <v>1750</v>
      </c>
      <c r="J185" s="295"/>
      <c r="K185" s="336"/>
    </row>
    <row r="186" spans="2:11" ht="15" customHeight="1">
      <c r="B186" s="315"/>
      <c r="C186" s="295" t="s">
        <v>1753</v>
      </c>
      <c r="D186" s="295"/>
      <c r="E186" s="295"/>
      <c r="F186" s="314" t="s">
        <v>1676</v>
      </c>
      <c r="G186" s="295"/>
      <c r="H186" s="295" t="s">
        <v>1754</v>
      </c>
      <c r="I186" s="295" t="s">
        <v>1750</v>
      </c>
      <c r="J186" s="295"/>
      <c r="K186" s="336"/>
    </row>
    <row r="187" spans="2:11" ht="15" customHeight="1">
      <c r="B187" s="315"/>
      <c r="C187" s="348" t="s">
        <v>1755</v>
      </c>
      <c r="D187" s="295"/>
      <c r="E187" s="295"/>
      <c r="F187" s="314" t="s">
        <v>1676</v>
      </c>
      <c r="G187" s="295"/>
      <c r="H187" s="295" t="s">
        <v>1756</v>
      </c>
      <c r="I187" s="295" t="s">
        <v>1757</v>
      </c>
      <c r="J187" s="349" t="s">
        <v>1758</v>
      </c>
      <c r="K187" s="336"/>
    </row>
    <row r="188" spans="2:11" ht="15" customHeight="1">
      <c r="B188" s="315"/>
      <c r="C188" s="300" t="s">
        <v>47</v>
      </c>
      <c r="D188" s="295"/>
      <c r="E188" s="295"/>
      <c r="F188" s="314" t="s">
        <v>1670</v>
      </c>
      <c r="G188" s="295"/>
      <c r="H188" s="291" t="s">
        <v>1759</v>
      </c>
      <c r="I188" s="295" t="s">
        <v>1760</v>
      </c>
      <c r="J188" s="295"/>
      <c r="K188" s="336"/>
    </row>
    <row r="189" spans="2:11" ht="15" customHeight="1">
      <c r="B189" s="315"/>
      <c r="C189" s="300" t="s">
        <v>1761</v>
      </c>
      <c r="D189" s="295"/>
      <c r="E189" s="295"/>
      <c r="F189" s="314" t="s">
        <v>1670</v>
      </c>
      <c r="G189" s="295"/>
      <c r="H189" s="295" t="s">
        <v>1762</v>
      </c>
      <c r="I189" s="295" t="s">
        <v>1704</v>
      </c>
      <c r="J189" s="295"/>
      <c r="K189" s="336"/>
    </row>
    <row r="190" spans="2:11" ht="15" customHeight="1">
      <c r="B190" s="315"/>
      <c r="C190" s="300" t="s">
        <v>1255</v>
      </c>
      <c r="D190" s="295"/>
      <c r="E190" s="295"/>
      <c r="F190" s="314" t="s">
        <v>1670</v>
      </c>
      <c r="G190" s="295"/>
      <c r="H190" s="295" t="s">
        <v>1763</v>
      </c>
      <c r="I190" s="295" t="s">
        <v>1704</v>
      </c>
      <c r="J190" s="295"/>
      <c r="K190" s="336"/>
    </row>
    <row r="191" spans="2:11" ht="15" customHeight="1">
      <c r="B191" s="315"/>
      <c r="C191" s="300" t="s">
        <v>1764</v>
      </c>
      <c r="D191" s="295"/>
      <c r="E191" s="295"/>
      <c r="F191" s="314" t="s">
        <v>1676</v>
      </c>
      <c r="G191" s="295"/>
      <c r="H191" s="295" t="s">
        <v>1765</v>
      </c>
      <c r="I191" s="295" t="s">
        <v>1704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414" t="s">
        <v>1766</v>
      </c>
      <c r="D197" s="414"/>
      <c r="E197" s="414"/>
      <c r="F197" s="414"/>
      <c r="G197" s="414"/>
      <c r="H197" s="414"/>
      <c r="I197" s="414"/>
      <c r="J197" s="414"/>
      <c r="K197" s="287"/>
    </row>
    <row r="198" spans="2:11" ht="25.5" customHeight="1">
      <c r="B198" s="286"/>
      <c r="C198" s="351" t="s">
        <v>1767</v>
      </c>
      <c r="D198" s="351"/>
      <c r="E198" s="351"/>
      <c r="F198" s="351" t="s">
        <v>1768</v>
      </c>
      <c r="G198" s="352"/>
      <c r="H198" s="413" t="s">
        <v>1769</v>
      </c>
      <c r="I198" s="413"/>
      <c r="J198" s="413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1760</v>
      </c>
      <c r="D200" s="295"/>
      <c r="E200" s="295"/>
      <c r="F200" s="314" t="s">
        <v>48</v>
      </c>
      <c r="G200" s="295"/>
      <c r="H200" s="412" t="s">
        <v>1770</v>
      </c>
      <c r="I200" s="412"/>
      <c r="J200" s="412"/>
      <c r="K200" s="336"/>
    </row>
    <row r="201" spans="2:11" ht="15" customHeight="1">
      <c r="B201" s="315"/>
      <c r="C201" s="321"/>
      <c r="D201" s="295"/>
      <c r="E201" s="295"/>
      <c r="F201" s="314" t="s">
        <v>49</v>
      </c>
      <c r="G201" s="295"/>
      <c r="H201" s="412" t="s">
        <v>1771</v>
      </c>
      <c r="I201" s="412"/>
      <c r="J201" s="412"/>
      <c r="K201" s="336"/>
    </row>
    <row r="202" spans="2:11" ht="15" customHeight="1">
      <c r="B202" s="315"/>
      <c r="C202" s="321"/>
      <c r="D202" s="295"/>
      <c r="E202" s="295"/>
      <c r="F202" s="314" t="s">
        <v>52</v>
      </c>
      <c r="G202" s="295"/>
      <c r="H202" s="412" t="s">
        <v>1772</v>
      </c>
      <c r="I202" s="412"/>
      <c r="J202" s="412"/>
      <c r="K202" s="336"/>
    </row>
    <row r="203" spans="2:11" ht="15" customHeight="1">
      <c r="B203" s="315"/>
      <c r="C203" s="295"/>
      <c r="D203" s="295"/>
      <c r="E203" s="295"/>
      <c r="F203" s="314" t="s">
        <v>50</v>
      </c>
      <c r="G203" s="295"/>
      <c r="H203" s="412" t="s">
        <v>1773</v>
      </c>
      <c r="I203" s="412"/>
      <c r="J203" s="412"/>
      <c r="K203" s="336"/>
    </row>
    <row r="204" spans="2:11" ht="15" customHeight="1">
      <c r="B204" s="315"/>
      <c r="C204" s="295"/>
      <c r="D204" s="295"/>
      <c r="E204" s="295"/>
      <c r="F204" s="314" t="s">
        <v>51</v>
      </c>
      <c r="G204" s="295"/>
      <c r="H204" s="412" t="s">
        <v>1774</v>
      </c>
      <c r="I204" s="412"/>
      <c r="J204" s="412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1716</v>
      </c>
      <c r="D206" s="295"/>
      <c r="E206" s="295"/>
      <c r="F206" s="314" t="s">
        <v>83</v>
      </c>
      <c r="G206" s="295"/>
      <c r="H206" s="412" t="s">
        <v>1775</v>
      </c>
      <c r="I206" s="412"/>
      <c r="J206" s="412"/>
      <c r="K206" s="336"/>
    </row>
    <row r="207" spans="2:11" ht="15" customHeight="1">
      <c r="B207" s="315"/>
      <c r="C207" s="321"/>
      <c r="D207" s="295"/>
      <c r="E207" s="295"/>
      <c r="F207" s="314" t="s">
        <v>1616</v>
      </c>
      <c r="G207" s="295"/>
      <c r="H207" s="412" t="s">
        <v>1617</v>
      </c>
      <c r="I207" s="412"/>
      <c r="J207" s="412"/>
      <c r="K207" s="336"/>
    </row>
    <row r="208" spans="2:11" ht="15" customHeight="1">
      <c r="B208" s="315"/>
      <c r="C208" s="295"/>
      <c r="D208" s="295"/>
      <c r="E208" s="295"/>
      <c r="F208" s="314" t="s">
        <v>1614</v>
      </c>
      <c r="G208" s="295"/>
      <c r="H208" s="412" t="s">
        <v>1776</v>
      </c>
      <c r="I208" s="412"/>
      <c r="J208" s="412"/>
      <c r="K208" s="336"/>
    </row>
    <row r="209" spans="2:11" ht="15" customHeight="1">
      <c r="B209" s="353"/>
      <c r="C209" s="321"/>
      <c r="D209" s="321"/>
      <c r="E209" s="321"/>
      <c r="F209" s="314" t="s">
        <v>1618</v>
      </c>
      <c r="G209" s="300"/>
      <c r="H209" s="411" t="s">
        <v>1619</v>
      </c>
      <c r="I209" s="411"/>
      <c r="J209" s="411"/>
      <c r="K209" s="354"/>
    </row>
    <row r="210" spans="2:11" ht="15" customHeight="1">
      <c r="B210" s="353"/>
      <c r="C210" s="321"/>
      <c r="D210" s="321"/>
      <c r="E210" s="321"/>
      <c r="F210" s="314" t="s">
        <v>1528</v>
      </c>
      <c r="G210" s="300"/>
      <c r="H210" s="411" t="s">
        <v>1777</v>
      </c>
      <c r="I210" s="411"/>
      <c r="J210" s="411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1740</v>
      </c>
      <c r="D212" s="321"/>
      <c r="E212" s="321"/>
      <c r="F212" s="314">
        <v>1</v>
      </c>
      <c r="G212" s="300"/>
      <c r="H212" s="411" t="s">
        <v>1778</v>
      </c>
      <c r="I212" s="411"/>
      <c r="J212" s="411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11" t="s">
        <v>1779</v>
      </c>
      <c r="I213" s="411"/>
      <c r="J213" s="411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11" t="s">
        <v>1780</v>
      </c>
      <c r="I214" s="411"/>
      <c r="J214" s="411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11" t="s">
        <v>1781</v>
      </c>
      <c r="I215" s="411"/>
      <c r="J215" s="411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Haueisen</dc:creator>
  <cp:keywords/>
  <dc:description/>
  <cp:lastModifiedBy>Martin Haueisen</cp:lastModifiedBy>
  <dcterms:created xsi:type="dcterms:W3CDTF">2019-05-06T09:09:58Z</dcterms:created>
  <dcterms:modified xsi:type="dcterms:W3CDTF">2019-05-06T09:15:32Z</dcterms:modified>
  <cp:category/>
  <cp:version/>
  <cp:contentType/>
  <cp:contentStatus/>
</cp:coreProperties>
</file>